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601" firstSheet="34" activeTab="34"/>
  </bookViews>
  <sheets>
    <sheet name="I.Kiemelt rovatrend" sheetId="1" r:id="rId1"/>
    <sheet name="1.Bevételek" sheetId="2" r:id="rId2"/>
    <sheet name="1.1.m. Működési bevételek Önkor" sheetId="3" r:id="rId3"/>
    <sheet name="1.2.m. Működési bevételk KÖH" sheetId="4" r:id="rId4"/>
    <sheet name="1.3.m. Működési bevételek Óvoda" sheetId="5" r:id="rId5"/>
    <sheet name="1.4.m.Finanszírozási bevétel Ön" sheetId="6" r:id="rId6"/>
    <sheet name="1.5. Finanasz.  bevételek KÖH" sheetId="7" r:id="rId7"/>
    <sheet name="1.6.m.Finansz.bevétel Óvoda" sheetId="8" r:id="rId8"/>
    <sheet name="2.Kiadások" sheetId="9" r:id="rId9"/>
    <sheet name="2.1.m.Működési kiadások Önkormá" sheetId="10" r:id="rId10"/>
    <sheet name="2.2. m. Működési kiadások KÖH" sheetId="11" r:id="rId11"/>
    <sheet name="2.3.m. Működési kiad. Óvoda" sheetId="12" r:id="rId12"/>
    <sheet name="2.4.m.Finanszírozási kiadás " sheetId="13" r:id="rId13"/>
    <sheet name="3. létszám" sheetId="14" r:id="rId14"/>
    <sheet name="4.m.  beruházások felújítások" sheetId="15" r:id="rId15"/>
    <sheet name="4. 1. m. Beruházások" sheetId="16" r:id="rId16"/>
    <sheet name="5. tartalékok" sheetId="17" r:id="rId17"/>
    <sheet name="6. stabilitási 1" sheetId="18" r:id="rId18"/>
    <sheet name="7. stabilitási 2" sheetId="19" r:id="rId19"/>
    <sheet name="7. stabilitási 2 (2)" sheetId="20" r:id="rId20"/>
    <sheet name="8. EU projektek" sheetId="21" r:id="rId21"/>
    <sheet name="9. hitelek" sheetId="22" r:id="rId22"/>
    <sheet name="10.finanszírozás" sheetId="23" r:id="rId23"/>
    <sheet name="11. szociális kiadások" sheetId="24" r:id="rId24"/>
    <sheet name="12. átadott" sheetId="25" r:id="rId25"/>
    <sheet name="12.1 Átadott települési " sheetId="26" r:id="rId26"/>
    <sheet name="13. átvett" sheetId="27" r:id="rId27"/>
    <sheet name="14. helyi adók" sheetId="28" r:id="rId28"/>
    <sheet name="15.MÉRLEG." sheetId="29" r:id="rId29"/>
    <sheet name="16.1.EI FELH. TERV önk." sheetId="30" r:id="rId30"/>
    <sheet name="16.2. EI. FELH. TERV óvoda" sheetId="31" r:id="rId31"/>
    <sheet name="16.3. EI FELH. TERV KÖH" sheetId="32" r:id="rId32"/>
    <sheet name="17.TÖBB ÉVES" sheetId="33" r:id="rId33"/>
    <sheet name="18. KÖZVETETT" sheetId="34" r:id="rId34"/>
    <sheet name="19.GÖRDÜLŐ kiadások teljes" sheetId="35" r:id="rId35"/>
    <sheet name="20.GÖRDÜLŐ bevételek teljes" sheetId="36" r:id="rId36"/>
    <sheet name="21.GÖRDÜLŐ" sheetId="37" r:id="rId37"/>
    <sheet name="22. MŰK.FELHALM.ÖSSZ." sheetId="38" r:id="rId38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_FilterDatabase" localSheetId="4" hidden="1">'1.3.m. Működési bevételek Óvoda'!$A$6:$D$6</definedName>
    <definedName name="_xlnm._FilterDatabase" localSheetId="11" hidden="1">'2.3.m. Működési kiad. Óvoda'!$A$4:$F$4</definedName>
    <definedName name="_xlfn.IFERROR" hidden="1">#NAME?</definedName>
    <definedName name="css" localSheetId="22">#REF!</definedName>
    <definedName name="css" localSheetId="23">#REF!</definedName>
    <definedName name="css" localSheetId="24">#REF!</definedName>
    <definedName name="css" localSheetId="26">#REF!</definedName>
    <definedName name="css" localSheetId="16">#REF!</definedName>
    <definedName name="css" localSheetId="17">#REF!</definedName>
    <definedName name="css" localSheetId="18">#REF!</definedName>
    <definedName name="css" localSheetId="19">#REF!</definedName>
    <definedName name="css" localSheetId="20">#REF!</definedName>
    <definedName name="css" localSheetId="21">#REF!</definedName>
    <definedName name="css">#REF!</definedName>
    <definedName name="css_k">'[3]Családsegítés'!$C$27:$C$86</definedName>
    <definedName name="css_k_" localSheetId="22">#REF!</definedName>
    <definedName name="css_k_" localSheetId="23">#REF!</definedName>
    <definedName name="css_k_" localSheetId="24">#REF!</definedName>
    <definedName name="css_k_" localSheetId="26">#REF!</definedName>
    <definedName name="css_k_" localSheetId="16">#REF!</definedName>
    <definedName name="css_k_" localSheetId="17">#REF!</definedName>
    <definedName name="css_k_" localSheetId="18">#REF!</definedName>
    <definedName name="css_k_" localSheetId="19">#REF!</definedName>
    <definedName name="css_k_" localSheetId="20">#REF!</definedName>
    <definedName name="css_k_" localSheetId="21">#REF!</definedName>
    <definedName name="css_k_">#REF!</definedName>
    <definedName name="FEJ">#REF!</definedName>
    <definedName name="FGL" localSheetId="1">'[4]flag_1'!#REF!</definedName>
    <definedName name="FGL" localSheetId="25">'[4]flag_1'!#REF!</definedName>
    <definedName name="FGL">'[4]flag_1'!#REF!</definedName>
    <definedName name="fgl1" localSheetId="1">'[4]flag_1'!#REF!</definedName>
    <definedName name="fgl1" localSheetId="25">'[4]flag_1'!#REF!</definedName>
    <definedName name="fgl1">'[4]flag_1'!#REF!</definedName>
    <definedName name="FLAG" localSheetId="1">'[4]flag_1'!#REF!</definedName>
    <definedName name="FLAG" localSheetId="25">'[4]flag_1'!#REF!</definedName>
    <definedName name="FLAG">'[4]flag_1'!#REF!</definedName>
    <definedName name="flag1" localSheetId="1">'[4]flag_1'!#REF!</definedName>
    <definedName name="flag1" localSheetId="25">'[4]flag_1'!#REF!</definedName>
    <definedName name="flag1">'[4]flag_1'!#REF!</definedName>
    <definedName name="foot_4_place" localSheetId="18">'7. stabilitási 2'!$A$18</definedName>
    <definedName name="foot_4_place" localSheetId="19">'7. stabilitási 2 (2)'!$A$18</definedName>
    <definedName name="foot_5_place" localSheetId="18">'7. stabilitási 2'!#REF!</definedName>
    <definedName name="foot_5_place" localSheetId="19">'7. stabilitási 2 (2)'!#REF!</definedName>
    <definedName name="foot_53_place" localSheetId="18">'7. stabilitási 2'!#REF!</definedName>
    <definedName name="foot_53_place" localSheetId="19">'7. stabilitási 2 (2)'!#REF!</definedName>
    <definedName name="gyj" localSheetId="22">#REF!</definedName>
    <definedName name="gyj" localSheetId="23">#REF!</definedName>
    <definedName name="gyj" localSheetId="24">#REF!</definedName>
    <definedName name="gyj" localSheetId="26">#REF!</definedName>
    <definedName name="gyj" localSheetId="16">#REF!</definedName>
    <definedName name="gyj" localSheetId="17">#REF!</definedName>
    <definedName name="gyj" localSheetId="18">#REF!</definedName>
    <definedName name="gyj" localSheetId="19">#REF!</definedName>
    <definedName name="gyj" localSheetId="20">#REF!</definedName>
    <definedName name="gyj" localSheetId="21">#REF!</definedName>
    <definedName name="gyj">#REF!</definedName>
    <definedName name="gyj_k">'[3]Gyermekjóléti'!$C$27:$C$86</definedName>
    <definedName name="gyj_k_" localSheetId="22">#REF!</definedName>
    <definedName name="gyj_k_" localSheetId="23">#REF!</definedName>
    <definedName name="gyj_k_" localSheetId="24">#REF!</definedName>
    <definedName name="gyj_k_" localSheetId="26">#REF!</definedName>
    <definedName name="gyj_k_" localSheetId="16">#REF!</definedName>
    <definedName name="gyj_k_" localSheetId="17">#REF!</definedName>
    <definedName name="gyj_k_" localSheetId="18">#REF!</definedName>
    <definedName name="gyj_k_" localSheetId="19">#REF!</definedName>
    <definedName name="gyj_k_" localSheetId="20">#REF!</definedName>
    <definedName name="gyj_k_" localSheetId="21">#REF!</definedName>
    <definedName name="gyj_k_">#REF!</definedName>
    <definedName name="K_LSZA_BECS_1">#REF!</definedName>
    <definedName name="kjz" localSheetId="22">#REF!</definedName>
    <definedName name="kjz" localSheetId="23">#REF!</definedName>
    <definedName name="kjz" localSheetId="24">#REF!</definedName>
    <definedName name="kjz" localSheetId="26">#REF!</definedName>
    <definedName name="kjz" localSheetId="16">#REF!</definedName>
    <definedName name="kjz" localSheetId="17">#REF!</definedName>
    <definedName name="kjz" localSheetId="18">#REF!</definedName>
    <definedName name="kjz" localSheetId="19">#REF!</definedName>
    <definedName name="kjz" localSheetId="20">#REF!</definedName>
    <definedName name="kjz" localSheetId="21">#REF!</definedName>
    <definedName name="kjz">#REF!</definedName>
    <definedName name="kjz_k">'[3]körjegyzőség'!$C$9:$C$28</definedName>
    <definedName name="kjz_k_" localSheetId="22">#REF!</definedName>
    <definedName name="kjz_k_" localSheetId="23">#REF!</definedName>
    <definedName name="kjz_k_" localSheetId="24">#REF!</definedName>
    <definedName name="kjz_k_" localSheetId="26">#REF!</definedName>
    <definedName name="kjz_k_" localSheetId="16">#REF!</definedName>
    <definedName name="kjz_k_" localSheetId="17">#REF!</definedName>
    <definedName name="kjz_k_" localSheetId="18">#REF!</definedName>
    <definedName name="kjz_k_" localSheetId="19">#REF!</definedName>
    <definedName name="kjz_k_" localSheetId="20">#REF!</definedName>
    <definedName name="kjz_k_" localSheetId="21">#REF!</definedName>
    <definedName name="kjz_k_">#REF!</definedName>
    <definedName name="KSH_R">#REF!</definedName>
    <definedName name="KSZ1" localSheetId="1">'[4]flag_1'!#REF!</definedName>
    <definedName name="KSZ1" localSheetId="25">'[4]flag_1'!#REF!</definedName>
    <definedName name="KSZ1">'[4]flag_1'!#REF!</definedName>
    <definedName name="ksz11" localSheetId="1">'[4]flag_1'!#REF!</definedName>
    <definedName name="ksz11" localSheetId="25">'[4]flag_1'!#REF!</definedName>
    <definedName name="ksz11">'[4]flag_1'!#REF!</definedName>
    <definedName name="nev_c" localSheetId="22">#REF!</definedName>
    <definedName name="nev_c" localSheetId="23">#REF!</definedName>
    <definedName name="nev_c" localSheetId="24">#REF!</definedName>
    <definedName name="nev_c" localSheetId="26">#REF!</definedName>
    <definedName name="nev_c" localSheetId="16">#REF!</definedName>
    <definedName name="nev_c" localSheetId="17">#REF!</definedName>
    <definedName name="nev_c" localSheetId="18">#REF!</definedName>
    <definedName name="nev_c" localSheetId="19">#REF!</definedName>
    <definedName name="nev_c" localSheetId="20">#REF!</definedName>
    <definedName name="nev_c" localSheetId="21">#REF!</definedName>
    <definedName name="nev_c">#REF!</definedName>
    <definedName name="nev_g" localSheetId="22">#REF!</definedName>
    <definedName name="nev_g" localSheetId="23">#REF!</definedName>
    <definedName name="nev_g" localSheetId="24">#REF!</definedName>
    <definedName name="nev_g" localSheetId="26">#REF!</definedName>
    <definedName name="nev_g" localSheetId="16">#REF!</definedName>
    <definedName name="nev_g" localSheetId="17">#REF!</definedName>
    <definedName name="nev_g" localSheetId="18">#REF!</definedName>
    <definedName name="nev_g" localSheetId="19">#REF!</definedName>
    <definedName name="nev_g" localSheetId="20">#REF!</definedName>
    <definedName name="nev_g" localSheetId="21">#REF!</definedName>
    <definedName name="nev_g">#REF!</definedName>
    <definedName name="nev_k" localSheetId="22">#REF!</definedName>
    <definedName name="nev_k" localSheetId="23">#REF!</definedName>
    <definedName name="nev_k" localSheetId="24">#REF!</definedName>
    <definedName name="nev_k" localSheetId="26">#REF!</definedName>
    <definedName name="nev_k" localSheetId="16">#REF!</definedName>
    <definedName name="nev_k" localSheetId="17">#REF!</definedName>
    <definedName name="nev_k" localSheetId="18">#REF!</definedName>
    <definedName name="nev_k" localSheetId="19">#REF!</definedName>
    <definedName name="nev_k" localSheetId="20">#REF!</definedName>
    <definedName name="nev_k" localSheetId="21">#REF!</definedName>
    <definedName name="nev_k">#REF!</definedName>
    <definedName name="_xlnm.Print_Titles" localSheetId="2">'1.1.m. Működési bevételek Önkor'!$A:$A,'1.1.m. Működési bevételek Önkor'!$5:$5</definedName>
    <definedName name="_xlnm.Print_Titles" localSheetId="1">'1.Bevételek'!$A:$H,'1.Bevételek'!$5:$5</definedName>
    <definedName name="_xlnm.Print_Titles" localSheetId="9">'2.1.m.Működési kiadások Önkormá'!$A:$A,'2.1.m.Működési kiadások Önkormá'!$5:$5</definedName>
    <definedName name="_xlnm.Print_Titles" localSheetId="8">'2.Kiadások'!$5:$5</definedName>
    <definedName name="_xlnm.Print_Area" localSheetId="1">'1.Bevételek'!$A$1:$H$95</definedName>
    <definedName name="_xlnm.Print_Area" localSheetId="22">'10.finanszírozás'!$A$1:$D$9</definedName>
    <definedName name="_xlnm.Print_Area" localSheetId="23">'11. szociális kiadások'!$A$1:$C$39</definedName>
    <definedName name="_xlnm.Print_Area" localSheetId="24">'12. átadott'!$A$1:$C$117</definedName>
    <definedName name="_xlnm.Print_Area" localSheetId="26">'13. átvett'!$A$1:$C$116</definedName>
    <definedName name="_xlnm.Print_Area" localSheetId="28">'15.MÉRLEG.'!$A$1:$D$154</definedName>
    <definedName name="_xlnm.Print_Area" localSheetId="29">'16.1.EI FELH. TERV önk.'!$A$1:$O$216</definedName>
    <definedName name="_xlnm.Print_Area" localSheetId="30">'16.2. EI. FELH. TERV óvoda'!$A$1:$O$216</definedName>
    <definedName name="_xlnm.Print_Area" localSheetId="31">'16.3. EI FELH. TERV KÖH'!$A$1:$O$216</definedName>
    <definedName name="_xlnm.Print_Area" localSheetId="32">'17.TÖBB ÉVES'!$A$1:$I$31</definedName>
    <definedName name="_xlnm.Print_Area" localSheetId="33">'18. KÖZVETETT'!$A$1:$E$34</definedName>
    <definedName name="_xlnm.Print_Area" localSheetId="34">'19.GÖRDÜLŐ kiadások teljes'!$A$2:$F$124</definedName>
    <definedName name="_xlnm.Print_Area" localSheetId="8">'2.Kiadások'!$A$1:$K$123</definedName>
    <definedName name="_xlnm.Print_Area" localSheetId="35">'20.GÖRDÜLŐ bevételek teljes'!$A$2:$F$96</definedName>
    <definedName name="_xlnm.Print_Area" localSheetId="36">'21.GÖRDÜLŐ'!$A$1:$F$27</definedName>
    <definedName name="_xlnm.Print_Area" localSheetId="13">'3. létszám'!$A$1:$E$33</definedName>
    <definedName name="_xlnm.Print_Area" localSheetId="14">'4.m.  beruházások felújítások'!$A$1:$F$22</definedName>
    <definedName name="_xlnm.Print_Area" localSheetId="16">'5. tartalékok'!$A$1:$E$16</definedName>
    <definedName name="_xlnm.Print_Area" localSheetId="17">'6. stabilitási 1'!$A$1:$J$53</definedName>
    <definedName name="_xlnm.Print_Area" localSheetId="18">'7. stabilitási 2'!$A$1:$H$38</definedName>
    <definedName name="_xlnm.Print_Area" localSheetId="19">'7. stabilitási 2 (2)'!$A$1:$H$38</definedName>
    <definedName name="_xlnm.Print_Area" localSheetId="20">'8. EU projektek'!$A$1:$B$26</definedName>
    <definedName name="_xlnm.Print_Area" localSheetId="21">'9. hitelek'!$A$1:$D$70</definedName>
    <definedName name="_xlnm.Print_Area" localSheetId="0">'I.Kiemelt rovatrend'!$A$1:$E$29</definedName>
    <definedName name="pr10" localSheetId="18">'7. stabilitási 2'!#REF!</definedName>
    <definedName name="pr10" localSheetId="19">'7. stabilitási 2 (2)'!#REF!</definedName>
    <definedName name="pr11" localSheetId="18">'7. stabilitási 2'!#REF!</definedName>
    <definedName name="pr11" localSheetId="19">'7. stabilitási 2 (2)'!#REF!</definedName>
    <definedName name="pr12" localSheetId="18">'7. stabilitási 2'!#REF!</definedName>
    <definedName name="pr12" localSheetId="19">'7. stabilitási 2 (2)'!#REF!</definedName>
    <definedName name="pr21" localSheetId="17">'6. stabilitási 1'!$A$56</definedName>
    <definedName name="pr22" localSheetId="17">'6. stabilitási 1'!#REF!</definedName>
    <definedName name="pr232" localSheetId="28">'15.MÉRLEG.'!#REF!</definedName>
    <definedName name="pr232" localSheetId="32">'17.TÖBB ÉVES'!$A$16</definedName>
    <definedName name="pr232" localSheetId="33">'18. KÖZVETETT'!$A$10</definedName>
    <definedName name="pr232" localSheetId="36">'21.GÖRDÜLŐ'!#REF!</definedName>
    <definedName name="pr233" localSheetId="28">'15.MÉRLEG.'!#REF!</definedName>
    <definedName name="pr233" localSheetId="32">'17.TÖBB ÉVES'!$A$17</definedName>
    <definedName name="pr233" localSheetId="33">'18. KÖZVETETT'!$A$15</definedName>
    <definedName name="pr233" localSheetId="36">'21.GÖRDÜLŐ'!#REF!</definedName>
    <definedName name="pr234" localSheetId="28">'15.MÉRLEG.'!#REF!</definedName>
    <definedName name="pr234" localSheetId="32">'17.TÖBB ÉVES'!$A$18</definedName>
    <definedName name="pr234" localSheetId="33">'18. KÖZVETETT'!$A$23</definedName>
    <definedName name="pr234" localSheetId="36">'21.GÖRDÜLŐ'!#REF!</definedName>
    <definedName name="pr235" localSheetId="28">'15.MÉRLEG.'!#REF!</definedName>
    <definedName name="pr235" localSheetId="32">'17.TÖBB ÉVES'!$A$19</definedName>
    <definedName name="pr235" localSheetId="33">'18. KÖZVETETT'!$A$28</definedName>
    <definedName name="pr235" localSheetId="36">'21.GÖRDÜLŐ'!#REF!</definedName>
    <definedName name="pr236" localSheetId="28">'15.MÉRLEG.'!#REF!</definedName>
    <definedName name="pr236" localSheetId="32">'17.TÖBB ÉVES'!$A$20</definedName>
    <definedName name="pr236" localSheetId="33">'18. KÖZVETETT'!$A$33</definedName>
    <definedName name="pr236" localSheetId="36">'21.GÖRDÜLŐ'!#REF!</definedName>
    <definedName name="pr24" localSheetId="17">'6. stabilitási 1'!$A$58</definedName>
    <definedName name="pr25" localSheetId="17">'6. stabilitási 1'!$A$59</definedName>
    <definedName name="pr26" localSheetId="17">'6. stabilitási 1'!$A$60</definedName>
    <definedName name="pr27" localSheetId="17">'6. stabilitási 1'!$A$61</definedName>
    <definedName name="pr28" localSheetId="17">'6. stabilitási 1'!$A$62</definedName>
    <definedName name="pr312" localSheetId="28">'15.MÉRLEG.'!#REF!</definedName>
    <definedName name="pr312" localSheetId="32">'17.TÖBB ÉVES'!$A$7</definedName>
    <definedName name="pr312" localSheetId="33">'18. KÖZVETETT'!#REF!</definedName>
    <definedName name="pr312" localSheetId="36">'21.GÖRDÜLŐ'!#REF!</definedName>
    <definedName name="pr313" localSheetId="28">'15.MÉRLEG.'!#REF!</definedName>
    <definedName name="pr313" localSheetId="32">'17.TÖBB ÉVES'!$A$2</definedName>
    <definedName name="pr313" localSheetId="33">'18. KÖZVETETT'!#REF!</definedName>
    <definedName name="pr313" localSheetId="36">'21.GÖRDÜLŐ'!#REF!</definedName>
    <definedName name="pr314" localSheetId="28">'15.MÉRLEG.'!#REF!</definedName>
    <definedName name="pr314" localSheetId="32">'17.TÖBB ÉVES'!$A$9</definedName>
    <definedName name="pr314" localSheetId="33">'18. KÖZVETETT'!$A$2</definedName>
    <definedName name="pr314" localSheetId="36">'21.GÖRDÜLŐ'!#REF!</definedName>
    <definedName name="pr315" localSheetId="28">'15.MÉRLEG.'!#REF!</definedName>
    <definedName name="pr315" localSheetId="32">'17.TÖBB ÉVES'!$A$10</definedName>
    <definedName name="pr315" localSheetId="33">'18. KÖZVETETT'!#REF!</definedName>
    <definedName name="pr315" localSheetId="36">'21.GÖRDÜLŐ'!#REF!</definedName>
    <definedName name="pr347" localSheetId="36">'21.GÖRDÜLŐ'!#REF!</definedName>
    <definedName name="pr348" localSheetId="36">'21.GÖRDÜLŐ'!#REF!</definedName>
    <definedName name="pr349" localSheetId="36">'21.GÖRDÜLŐ'!#REF!</definedName>
    <definedName name="pr395" localSheetId="36">'21.GÖRDÜLŐ'!$A$31</definedName>
    <definedName name="pr396" localSheetId="36">'21.GÖRDÜLŐ'!$A$32</definedName>
    <definedName name="pr397" localSheetId="36">'21.GÖRDÜLŐ'!$A$33</definedName>
    <definedName name="pr7" localSheetId="18">'7. stabilitási 2'!#REF!</definedName>
    <definedName name="pr7" localSheetId="19">'7. stabilitási 2 (2)'!#REF!</definedName>
    <definedName name="pr8" localSheetId="18">'7. stabilitási 2'!#REF!</definedName>
    <definedName name="pr8" localSheetId="19">'7. stabilitási 2 (2)'!#REF!</definedName>
    <definedName name="pr9" localSheetId="18">'7. stabilitási 2'!#REF!</definedName>
    <definedName name="pr9" localSheetId="19">'7. stabilitási 2 (2)'!#REF!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<sst xmlns="http://schemas.openxmlformats.org/spreadsheetml/2006/main" count="4052" uniqueCount="1021">
  <si>
    <t>MINDÖSSZESEN</t>
  </si>
  <si>
    <t>ÖSSZESEN</t>
  </si>
  <si>
    <t>Rovat-
szám</t>
  </si>
  <si>
    <t>Összesen</t>
  </si>
  <si>
    <t>KÖLTSÉGVETÉSI ENGEDÉLYEZETT LÉTSZÁMKERETBE NEM TARTOZÓ FOGLALKOZTATOTTAK LÉTSZÁMA AZ IDŐSZAK VÉGÉN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</si>
  <si>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</si>
  <si>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</si>
  <si>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</si>
  <si>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</si>
  <si>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</si>
  <si>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</si>
  <si>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</si>
  <si>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</si>
  <si>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</si>
  <si>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</si>
  <si>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</si>
  <si>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</si>
  <si>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</si>
  <si>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</si>
  <si>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</si>
  <si>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</si>
  <si>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</si>
  <si>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</si>
  <si>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</si>
  <si>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</si>
  <si>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</si>
  <si>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</si>
  <si>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</si>
  <si>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</si>
  <si>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</si>
  <si>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</si>
  <si>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</si>
  <si>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</si>
  <si>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</si>
  <si>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</si>
  <si>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</si>
  <si>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</si>
  <si>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</si>
  <si>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</si>
  <si>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</si>
  <si>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</si>
  <si>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</si>
  <si>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</si>
  <si>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</si>
  <si>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</si>
  <si>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</si>
  <si>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</si>
  <si>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</si>
  <si>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</si>
  <si>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</si>
  <si>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</si>
  <si>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</si>
  <si>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</si>
  <si>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</si>
  <si>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</si>
  <si>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</si>
  <si>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</si>
  <si>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</si>
  <si>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</si>
  <si>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</si>
  <si>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</si>
  <si>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</si>
  <si>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</si>
  <si>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</si>
  <si>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</si>
  <si>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</si>
  <si>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</si>
  <si>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</si>
  <si>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</si>
  <si>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</si>
  <si>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</si>
  <si>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</si>
  <si>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</si>
  <si>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</si>
  <si>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</si>
  <si>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</si>
  <si>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</si>
  <si>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</si>
  <si>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</si>
  <si>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</si>
  <si>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</si>
  <si>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</si>
  <si>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</si>
  <si>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</si>
  <si>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</si>
  <si>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</si>
  <si>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</si>
  <si>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</si>
  <si>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</si>
  <si>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</si>
  <si>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</si>
  <si>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</si>
  <si>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</si>
  <si>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</si>
  <si>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</si>
  <si>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</si>
  <si>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</si>
  <si>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</si>
  <si>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</si>
  <si>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</si>
  <si>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</si>
  <si>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</si>
  <si>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</si>
  <si>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</si>
  <si>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</si>
  <si>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</si>
  <si>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</si>
  <si>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</si>
  <si>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</si>
  <si>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</si>
  <si>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</si>
  <si>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</si>
  <si>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</si>
  <si>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</si>
  <si>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</si>
  <si>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</si>
  <si>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</si>
  <si>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</si>
  <si>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</si>
  <si>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</si>
  <si>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</si>
  <si>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</si>
  <si>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</si>
  <si>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</si>
  <si>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</si>
  <si>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</si>
  <si>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</si>
  <si>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</si>
  <si>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</si>
  <si>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</si>
  <si>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</si>
  <si>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</si>
  <si>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</si>
  <si>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</si>
  <si>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</si>
  <si>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</si>
  <si>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</si>
  <si>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</si>
  <si>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</si>
  <si>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</si>
  <si>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</si>
  <si>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</si>
  <si>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</si>
  <si>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</si>
  <si>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</si>
  <si>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</si>
  <si>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</si>
  <si>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</si>
  <si>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</si>
  <si>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</si>
  <si>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</si>
  <si>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</si>
  <si>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</si>
  <si>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</si>
  <si>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</si>
  <si>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</si>
  <si>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</si>
  <si>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</si>
  <si>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</si>
  <si>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</si>
  <si>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</si>
  <si>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</si>
  <si>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</si>
  <si>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</si>
  <si>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</si>
  <si>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</si>
  <si>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</si>
  <si>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</si>
  <si>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</si>
  <si>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</si>
  <si>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</si>
  <si>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</si>
  <si>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</si>
  <si>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</si>
  <si>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</si>
  <si>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</si>
  <si>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</si>
  <si>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</si>
  <si>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</si>
  <si>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</si>
  <si>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</si>
  <si>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</si>
  <si>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</si>
  <si>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</si>
  <si>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</si>
  <si>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</si>
  <si>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</si>
  <si>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</si>
  <si>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</si>
  <si>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</si>
  <si>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</si>
  <si>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</si>
  <si>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</si>
  <si>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</si>
  <si>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</si>
  <si>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</si>
  <si>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</si>
  <si>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</si>
  <si>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</si>
  <si>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</si>
  <si>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</si>
  <si>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</si>
  <si>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</si>
  <si>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</si>
  <si>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</si>
  <si>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</si>
  <si>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</si>
  <si>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</si>
  <si>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</si>
  <si>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</si>
  <si>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</si>
  <si>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</si>
  <si>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</si>
  <si>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</si>
  <si>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</si>
  <si>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</si>
  <si>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</si>
  <si>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</si>
  <si>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</si>
  <si>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</si>
  <si>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</si>
  <si>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</si>
  <si>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</si>
  <si>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</si>
  <si>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</si>
  <si>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</si>
  <si>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</si>
  <si>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</si>
  <si>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</si>
  <si>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</si>
  <si>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</si>
  <si>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</si>
  <si>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</si>
  <si>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</si>
  <si>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</si>
  <si>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</si>
  <si>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</si>
  <si>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</si>
  <si>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</si>
  <si>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</si>
  <si>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</si>
  <si>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</si>
  <si>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</si>
  <si>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</si>
  <si>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</si>
  <si>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</si>
  <si>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</si>
  <si>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</si>
  <si>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</si>
  <si>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</si>
  <si>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</si>
  <si>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</si>
  <si>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</si>
  <si>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</si>
  <si>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</si>
  <si>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</si>
  <si>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</si>
  <si>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</si>
  <si>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</si>
  <si>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</si>
  <si>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</si>
  <si>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</si>
  <si>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</si>
  <si>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</si>
  <si>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</si>
  <si>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</si>
  <si>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</si>
  <si>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</si>
  <si>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</si>
  <si>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</si>
  <si>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</si>
  <si>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</si>
  <si>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</si>
  <si>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</si>
  <si>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</si>
  <si>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</si>
  <si>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</si>
  <si>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</si>
  <si>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</si>
  <si>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</si>
  <si>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</si>
  <si>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</si>
  <si>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</si>
  <si>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</si>
  <si>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</si>
  <si>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</si>
  <si>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</si>
  <si>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</si>
  <si>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</si>
  <si>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</si>
  <si>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</si>
  <si>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</si>
  <si>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</si>
  <si>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</si>
  <si>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</si>
  <si>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</si>
  <si>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</si>
  <si>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</si>
  <si>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</si>
  <si>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</si>
  <si>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</si>
  <si>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</si>
  <si>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</si>
  <si>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</si>
  <si>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</si>
  <si>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</si>
  <si>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</si>
  <si>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</si>
  <si>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</si>
  <si>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</si>
  <si>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</si>
  <si>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</si>
  <si>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</si>
  <si>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</si>
  <si>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</si>
  <si>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</si>
  <si>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</si>
  <si>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</si>
  <si>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</si>
  <si>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</si>
  <si>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</si>
  <si>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</si>
  <si>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</si>
  <si>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</si>
  <si>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</si>
  <si>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</si>
  <si>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</si>
  <si>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</si>
  <si>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</si>
  <si>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</si>
  <si>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</si>
  <si>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</si>
  <si>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</si>
  <si>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</si>
  <si>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</si>
  <si>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</si>
  <si>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</si>
  <si>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</si>
  <si>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</si>
  <si>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</si>
  <si>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</si>
  <si>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</si>
  <si>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</si>
  <si>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</si>
  <si>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</si>
  <si>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</si>
  <si>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</si>
  <si>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</si>
  <si>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</si>
  <si>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</si>
  <si>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</si>
  <si>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</si>
  <si>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</si>
  <si>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</si>
  <si>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</si>
  <si>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</si>
  <si>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</si>
  <si>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</si>
  <si>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</si>
  <si>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</si>
  <si>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</si>
  <si>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</si>
  <si>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</si>
  <si>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</si>
  <si>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</si>
  <si>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</si>
  <si>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</si>
  <si>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</si>
  <si>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</si>
  <si>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</si>
  <si>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</si>
  <si>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</si>
  <si>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</si>
  <si>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</si>
  <si>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</si>
  <si>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</si>
  <si>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</si>
  <si>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</si>
  <si>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</si>
  <si>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</si>
  <si>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</si>
  <si>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</si>
  <si>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</si>
  <si>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</si>
  <si>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</si>
  <si>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</si>
  <si>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</si>
  <si>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</si>
  <si>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</si>
  <si>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</si>
  <si>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</si>
  <si>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</si>
  <si>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</si>
  <si>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</si>
  <si>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</si>
  <si>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</si>
  <si>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</si>
  <si>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</si>
  <si>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</si>
  <si>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</si>
  <si>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</si>
  <si>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</si>
  <si>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</si>
  <si>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</si>
  <si>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</si>
  <si>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</si>
  <si>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</si>
  <si>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</si>
  <si>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</si>
  <si>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</si>
  <si>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</si>
  <si>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</si>
  <si>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</si>
  <si>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</si>
  <si>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</si>
  <si>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</si>
  <si>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</si>
  <si>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</si>
  <si>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</si>
  <si>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</si>
  <si>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</si>
  <si>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</si>
  <si>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</si>
  <si>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</si>
  <si>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</si>
  <si>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</si>
  <si>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</si>
  <si>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</si>
  <si>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</si>
  <si>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</si>
  <si>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</si>
  <si>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</si>
  <si>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</si>
  <si>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</si>
  <si>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</si>
  <si>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</si>
  <si>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</si>
  <si>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</si>
  <si>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</si>
  <si>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</si>
  <si>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</si>
  <si>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</si>
  <si>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</si>
  <si>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Az egységes rovatrend szerint a kiemelt kiadási és bevételi jogcímek</t>
  </si>
  <si>
    <t>Önkormányzat</t>
  </si>
  <si>
    <t>Nefelejcs óvoda</t>
  </si>
  <si>
    <t>Közös Hivatal</t>
  </si>
  <si>
    <t>K5.1.Ebből tartalék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</si>
  <si>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</si>
  <si>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</si>
  <si>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</si>
  <si>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</si>
  <si>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</si>
  <si>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</si>
  <si>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</si>
  <si>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</si>
  <si>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</si>
  <si>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</si>
  <si>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</si>
  <si>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B8.1. Ebből maradvány igénybevétele</t>
  </si>
  <si>
    <t>kötelező feladatok</t>
  </si>
  <si>
    <t>önként vállalt feladatok</t>
  </si>
  <si>
    <t>ÖNKORMÁNYZAT</t>
  </si>
  <si>
    <t xml:space="preserve">állami (államigazgatási) feladatok </t>
  </si>
  <si>
    <t>költségvetési egyenleg  MŰKÖDÉSI</t>
  </si>
  <si>
    <t>költségvetési egyenleg FELHALMOZÁSI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</si>
  <si>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</si>
  <si>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</si>
  <si>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</si>
  <si>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</si>
  <si>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</si>
  <si>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052020 Szennyvíz gyűjtése, tisztítása, elhelyezése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</si>
  <si>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</si>
  <si>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</si>
  <si>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</si>
  <si>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</si>
  <si>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074031 Család és nővédelmi egészségügyi gondozás</t>
  </si>
  <si>
    <t>081030 Sportlétesítmények, edzőtáborok működtetése és fejlesztése</t>
  </si>
  <si>
    <t>082091 Közművelődés – közösségi és társadalmi részvétel fejlesztése</t>
  </si>
  <si>
    <t>104030 Gyermekek napközbeni ellátása</t>
  </si>
  <si>
    <t>107051 Szociális étkeztetés</t>
  </si>
  <si>
    <t>Önkormányzatok működési támogatásai (=01+…+06)</t>
  </si>
  <si>
    <t>Működési célú támogatások államháztartáson belülről (=07+…+12)</t>
  </si>
  <si>
    <t xml:space="preserve">Termékek és szolgáltatások adói (=26+…+30) </t>
  </si>
  <si>
    <t>Közhatalmi bevételek (=22+...+25+31+32)</t>
  </si>
  <si>
    <t>Előző év költségvetési maradványának igénybevétele</t>
  </si>
  <si>
    <t>Maradvány igénybevétele (=10+11)</t>
  </si>
  <si>
    <t>KÖZÖS HIVATAL  ÖSSZESEN</t>
  </si>
  <si>
    <t xml:space="preserve"> ÖSSZESEN</t>
  </si>
  <si>
    <t>Működési költségvetés előirányzat csoport</t>
  </si>
  <si>
    <t xml:space="preserve">Felhalmozási költségvetés előirányzat csoport </t>
  </si>
  <si>
    <t>084031 Civil szervezetek működési támogatása</t>
  </si>
  <si>
    <t>107060 Egyéb szociális pénzbeli és természetbeni ellátások, támogatások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</si>
  <si>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</si>
  <si>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</si>
  <si>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</si>
  <si>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</si>
  <si>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</si>
  <si>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</si>
  <si>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</si>
  <si>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</si>
  <si>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Ellátottak pénzbeli juttatásai (=46+...+53)</t>
  </si>
  <si>
    <t>Sopronkövesd Község Önkormányzatának tervezett egyéb működési kiadásai és pénzeszköz átadásai</t>
  </si>
  <si>
    <t>Működési célú  támogatásértékű kiadások</t>
  </si>
  <si>
    <t>Orvosi ügyeleti hj. Pereszteg</t>
  </si>
  <si>
    <t>Családsegítő társulási hj.</t>
  </si>
  <si>
    <t>Nyugdíjas Egyesület támogatás</t>
  </si>
  <si>
    <t>Kövirózsa Kulturális Egyesület támogatás</t>
  </si>
  <si>
    <t>Sportegyesület támogatása</t>
  </si>
  <si>
    <t>Vöröskereszt támogatása</t>
  </si>
  <si>
    <t>Ellátottak pénzbeli juttatásai</t>
  </si>
  <si>
    <t>Önmormányzati rendeletben meghat. juttatás:</t>
  </si>
  <si>
    <t>Letelepedési támogatás</t>
  </si>
  <si>
    <t>Újszülött támogatás</t>
  </si>
  <si>
    <t>Kiküldetések, reklám- és propagandakiadások (=36+37)</t>
  </si>
  <si>
    <t>011220 Adó-, vám- és jövedéki igazgatás</t>
  </si>
  <si>
    <t>091110 Óvodai nevelés, ellátás szakmai feladatai</t>
  </si>
  <si>
    <t>Költségvetési engedélyezett létszámkeret (álláshely) (fő) KÖZÖS ÖNKORMÁNYZATI HIVATAL</t>
  </si>
  <si>
    <t>2.4. melléklet</t>
  </si>
  <si>
    <t xml:space="preserve">Költségvetési engedélyezett létszámkeret (álláshely) (fő) NEFELEJCS ÓVODA </t>
  </si>
  <si>
    <t>1. melléklet</t>
  </si>
  <si>
    <t>I. melléklet.</t>
  </si>
  <si>
    <t>3. melléklet</t>
  </si>
  <si>
    <t>Költségvetési kiadások (=19+20+45+54+71+79+84+94)</t>
  </si>
  <si>
    <t>1.2. melléklet</t>
  </si>
  <si>
    <t>Költségvetési bevételek (=13+19+33+49+55+61+67)</t>
  </si>
  <si>
    <t>Belföldi finanszírozás bevételei (=04+09+12+…+17+20)</t>
  </si>
  <si>
    <t>Finanszírozási bevételek (=21+27+28+29)</t>
  </si>
  <si>
    <t>096015 Gyermekétkeztetés köznevelési intézményben</t>
  </si>
  <si>
    <t>Működési bevételek (=34+…+40+43+46+...+48)</t>
  </si>
  <si>
    <t>1.5. melléklet</t>
  </si>
  <si>
    <t>Beruházások (=72+…+78)</t>
  </si>
  <si>
    <t>091140 Óvodai nevelés, ellátás működtetési feladatai</t>
  </si>
  <si>
    <t>2. melléklet</t>
  </si>
  <si>
    <t>900020 Önkormányzatok funkcióira nem sorolható bevételei államháztartáson kívülről</t>
  </si>
  <si>
    <t>Egyéb működési célú kiadások (=55+59+…+70)</t>
  </si>
  <si>
    <t>Felújítások (=80+...+83)</t>
  </si>
  <si>
    <t>Felhalmozási bevételek (=50+…+54)</t>
  </si>
  <si>
    <t>Készletértékesítés ellenértéke</t>
  </si>
  <si>
    <t>Települési önkormányzatok szociális gyermekjóléti és gyermekétkeztetési feladatainak támogatása</t>
  </si>
  <si>
    <t>Belföldi finanszírozás kiadásai (=04+11+…+17+20)</t>
  </si>
  <si>
    <t>Finanszírozási kiadások (=21+27+28+29)</t>
  </si>
  <si>
    <t>1.6. melléklet</t>
  </si>
  <si>
    <t>Beruházás megnevezése</t>
  </si>
  <si>
    <t>Beruházás jellege</t>
  </si>
  <si>
    <t>OFF ROAD</t>
  </si>
  <si>
    <t>4. melléklet</t>
  </si>
  <si>
    <t>ÖNKORMÁNYZATI ELŐIRÁNYZATOK</t>
  </si>
  <si>
    <t>KÖLTSÉGVETÉSI SZERV Közös önkormányzati Hivatal</t>
  </si>
  <si>
    <t>KÖLTSÉGVETÉSI SZERV Nefelejcs Óoda</t>
  </si>
  <si>
    <t xml:space="preserve">Ingatlanok beszerzése, létesítése </t>
  </si>
  <si>
    <t>ÖSSZESEN:</t>
  </si>
  <si>
    <t>Beruházások és felújítások (Ft)</t>
  </si>
  <si>
    <t>Felhalmozási kiadások mindösszesen:</t>
  </si>
  <si>
    <t>052020</t>
  </si>
  <si>
    <t>0571</t>
  </si>
  <si>
    <t>Vízmű felújítások</t>
  </si>
  <si>
    <t>045120</t>
  </si>
  <si>
    <t>066020</t>
  </si>
  <si>
    <t>0562</t>
  </si>
  <si>
    <t>Beruházáshoz kapcsolódó ÁFA</t>
  </si>
  <si>
    <t>COFOG</t>
  </si>
  <si>
    <t>Kiadások (Ft)</t>
  </si>
  <si>
    <t>NEFELEJCS ÓVODA KÖTELEZŐ FELADATOK ÖSSZESEN</t>
  </si>
  <si>
    <t>KÖZÖS HIVATAL KÖTELEZŐ FELADATOK ÖSSZESEN</t>
  </si>
  <si>
    <t>Közvetített szolgáltatások ellenértéke</t>
  </si>
  <si>
    <t>Egyéb kapott (járó) kamatok és kamatjellegű bevételek</t>
  </si>
  <si>
    <t>Kamatbevételek és más nyereségjellegű bevételek (=41+42)</t>
  </si>
  <si>
    <t>1.4. melléklet</t>
  </si>
  <si>
    <t>Finanszírozási bevételek kormányzati funkciónként ( Ft)</t>
  </si>
  <si>
    <t>Finanszirozási bevételek  kormányzati funkciónként (Ft)</t>
  </si>
  <si>
    <t>NEFELEJCS ÓVODA KÖTELEZŐ FELADATOK</t>
  </si>
  <si>
    <r>
      <t xml:space="preserve">Elvonások és befizetések </t>
    </r>
    <r>
      <rPr>
        <b/>
        <sz val="10"/>
        <rFont val="Bookman Old Style"/>
        <family val="1"/>
      </rPr>
      <t>(A helyi önkormányzatok törvényi előíráson alapuló befizetései</t>
    </r>
  </si>
  <si>
    <t>Kiadások kormányzati funkciónként (Ft)</t>
  </si>
  <si>
    <t>018020 Központi költségvetési befizetések</t>
  </si>
  <si>
    <t>045120 Út, autópálya építése</t>
  </si>
  <si>
    <t>Elvonások és befizetések (=56+57+58)</t>
  </si>
  <si>
    <t>Bevételek ( Ft)</t>
  </si>
  <si>
    <t>1.1. melléklet</t>
  </si>
  <si>
    <t>082044 Könyvtári szolgáltatások</t>
  </si>
  <si>
    <t>086030 Nemzetközi kulturális együttműködés</t>
  </si>
  <si>
    <t>A helyi önkormányzatok törvényi előíráson alapuló befizetései</t>
  </si>
  <si>
    <t>Működési bevételek kormányzati funkciónként ( Ft)</t>
  </si>
  <si>
    <t>Finanszirozási kiadási kormányzati funkciónként ( Ft)</t>
  </si>
  <si>
    <t>Finanszirozási bevételek kormányzati funkciónként ( Ft)</t>
  </si>
  <si>
    <t>900060 Forgatási és befektetési célú finanszírozási műveletek</t>
  </si>
  <si>
    <t>Belföldi értékpapírok bevételei (=05+..+08)</t>
  </si>
  <si>
    <t>Tervezett nettó  kiadási előirányzat</t>
  </si>
  <si>
    <t>05071</t>
  </si>
  <si>
    <t>Fogászati ügyeleti ellátás</t>
  </si>
  <si>
    <r>
      <t>Sopronkövesd Fejlődéséért Egyesület                                                (</t>
    </r>
    <r>
      <rPr>
        <i/>
        <sz val="11"/>
        <rFont val="Times New Roman CE"/>
        <family val="0"/>
      </rPr>
      <t>Kövesdről elszármazottak, virágosítás, tankönyv támogatás, 70 év en felüliek támogatása)</t>
    </r>
  </si>
  <si>
    <t xml:space="preserve"> Egyéb települési támogatás (temetési segély, bejáró tanulók bérlet támogatás, gyógyszer támogatás, rendkivüli szociális tám.)</t>
  </si>
  <si>
    <t>5. melléklet</t>
  </si>
  <si>
    <t>Működési célú átvett pénzeszközök (=56+…+60)</t>
  </si>
  <si>
    <t>2.1. melléklet</t>
  </si>
  <si>
    <t>045160 Közutak, hidak, alagutak üzemeltetése, fenntartása</t>
  </si>
  <si>
    <t>081045 Szabadidősport- (rekreációs sport-) tevékenység és támogatása</t>
  </si>
  <si>
    <t>4.1. melléklet</t>
  </si>
  <si>
    <t>0911040</t>
  </si>
  <si>
    <t xml:space="preserve">  Tehetségfejlesztő Egyesület támogatása</t>
  </si>
  <si>
    <t>1 500 000,-</t>
  </si>
  <si>
    <t>2 5 00 000,-</t>
  </si>
  <si>
    <t xml:space="preserve">      2 000 000,-</t>
  </si>
  <si>
    <t>200 000,-</t>
  </si>
  <si>
    <t>Sopronkövesdi Modellező Egyesület</t>
  </si>
  <si>
    <t>175000,-</t>
  </si>
  <si>
    <t>Sopronkövesdi Polgárőr Egyesület</t>
  </si>
  <si>
    <t>Teniszpálya</t>
  </si>
  <si>
    <t>Római Katolikus  Egyházközség Sopronkövesd</t>
  </si>
  <si>
    <t>Helyi adó és egyéb közhatalmi bevételek (Ft)</t>
  </si>
  <si>
    <t>eredeti ei.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</si>
  <si>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</si>
  <si>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</si>
  <si>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</si>
  <si>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</si>
  <si>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</si>
  <si>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</si>
  <si>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</si>
  <si>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</si>
  <si>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</si>
  <si>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</si>
  <si>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</si>
  <si>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</si>
  <si>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</si>
  <si>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</si>
  <si>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</si>
  <si>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</si>
  <si>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</si>
  <si>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</si>
  <si>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</si>
  <si>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</si>
  <si>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</si>
  <si>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</si>
  <si>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</si>
  <si>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Általános- és céltartalékok (Ft)</t>
  </si>
  <si>
    <t>KÖLTSÉGVETÉSI SZERV</t>
  </si>
  <si>
    <t>Általános tartalékok</t>
  </si>
  <si>
    <t>Céltartalékok-</t>
  </si>
  <si>
    <t>6. melléklet</t>
  </si>
  <si>
    <t>7. melléklet</t>
  </si>
  <si>
    <t>8. melléklet</t>
  </si>
  <si>
    <t>9. melléklet</t>
  </si>
  <si>
    <t>Lakosságnak juttatott támogatások, szociális, rászorultsági jellegű ellátások (Ft)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</si>
  <si>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</si>
  <si>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</si>
  <si>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</si>
  <si>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</si>
  <si>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</si>
  <si>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</si>
  <si>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</si>
  <si>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</si>
  <si>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</si>
  <si>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</si>
  <si>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</si>
  <si>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</si>
  <si>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</si>
  <si>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</si>
  <si>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</si>
  <si>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</si>
  <si>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</si>
  <si>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</si>
  <si>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</si>
  <si>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</si>
  <si>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</si>
  <si>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</si>
  <si>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</si>
  <si>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</si>
  <si>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</si>
  <si>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</si>
  <si>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</si>
  <si>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</si>
  <si>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</si>
  <si>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</si>
  <si>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</si>
  <si>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</si>
  <si>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</si>
  <si>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</si>
  <si>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</si>
  <si>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</si>
  <si>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</si>
  <si>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</si>
  <si>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</si>
  <si>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</si>
  <si>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</si>
  <si>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</si>
  <si>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</si>
  <si>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</si>
  <si>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</si>
  <si>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</si>
  <si>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</si>
  <si>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</si>
  <si>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</si>
  <si>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</si>
  <si>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</si>
  <si>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</si>
  <si>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</si>
  <si>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</si>
  <si>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</si>
  <si>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</si>
  <si>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</si>
  <si>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</si>
  <si>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</si>
  <si>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</si>
  <si>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</si>
  <si>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</si>
  <si>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</si>
  <si>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</si>
  <si>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</si>
  <si>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</si>
  <si>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</si>
  <si>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</si>
  <si>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</si>
  <si>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</si>
  <si>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</si>
  <si>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</si>
  <si>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</si>
  <si>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</si>
  <si>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</si>
  <si>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</si>
  <si>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</si>
  <si>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</si>
  <si>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</si>
  <si>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</si>
  <si>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</si>
  <si>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</si>
  <si>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</si>
  <si>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</si>
  <si>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</si>
  <si>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</si>
  <si>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</si>
  <si>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</si>
  <si>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</si>
  <si>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</si>
  <si>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</si>
  <si>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</si>
  <si>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Sopronkövesd község Önkormányzatának,   Nefelejcs Óvodának és Sopronkövesdi Közös Önkormányzat Hivatal  a 2020. évi költségvetése</t>
  </si>
  <si>
    <t>Sopronkövesd község  Önkormányzatának 2020. évi költségvetése</t>
  </si>
  <si>
    <t>Sopronkövesd község Önkormányzatának, Nefelejcs Óvodának és Sopronkövesdi Közös Önkormányzat Hivatal  a 2020. évi költségvetése</t>
  </si>
  <si>
    <t>Sopronkövesd Község  Önkormányzat 2020. évi költségvetése</t>
  </si>
  <si>
    <t>2020. év.</t>
  </si>
  <si>
    <t>2019. évi teljesítés ( tájékoztató adat)</t>
  </si>
  <si>
    <t>2020. eredeti előirányzat</t>
  </si>
  <si>
    <t>Önkormányzat 2020. évi költségvetése</t>
  </si>
  <si>
    <t>Sopronkövesdi Nefelecs Óvoda 2020. évi költségvetése</t>
  </si>
  <si>
    <t>2.3 melléklet</t>
  </si>
  <si>
    <t>091120 Sajátos nevelési igényű gyermekek óvodai nevelésének, ellátásának szakmai feladatai</t>
  </si>
  <si>
    <t>Sopronkövesdi Nefelejcs Óvoda 2020. évi költségvetése</t>
  </si>
  <si>
    <t>Bevételek  kormányzati funkcióként (Ft)</t>
  </si>
  <si>
    <t>1.3 melléklet</t>
  </si>
  <si>
    <t>Sopronkövesdi Nefelejcs Óvoda  2020. évi költségvetése</t>
  </si>
  <si>
    <t>Tartalékok</t>
  </si>
  <si>
    <t>Működési kiadási kormányzati funkciónként ( Ft)</t>
  </si>
  <si>
    <t>063080 Vízellátással kapcsolatos közmű építése, fenntartása, üzemeltetése</t>
  </si>
  <si>
    <t>Befektetett pénzügyi eszközökből származó bevételek</t>
  </si>
  <si>
    <t>Éven túli lejáratú belföldi értékpapírok beváltása</t>
  </si>
  <si>
    <t>Belföldi értékpapírok kiadásai (=05+…+10)</t>
  </si>
  <si>
    <t>Sopronkövesdi Közös Önkormányzati Hivatal 2020. évi költségvetése</t>
  </si>
  <si>
    <t>Működési kiadások kormányzati funkciónként ( Ft)</t>
  </si>
  <si>
    <t>2.2. melléklet</t>
  </si>
  <si>
    <t>Sopronkövesd község 2020. évi beruházási, és nem rendszeres karbantartási kiadásainak terve</t>
  </si>
  <si>
    <t>2020. évi tervezett beruházások összesen</t>
  </si>
  <si>
    <t>Új telkek</t>
  </si>
  <si>
    <t>Kisajátítási eljárás, kártalanítás</t>
  </si>
  <si>
    <t>Orvosi rendelő hang szigetelése</t>
  </si>
  <si>
    <t>Laktanya buszmegálló</t>
  </si>
  <si>
    <t>Leadar pályázatok</t>
  </si>
  <si>
    <t>08091</t>
  </si>
  <si>
    <t>Kisértékű tárgyi eszközök(védő, alkotó, bölcsőde)</t>
  </si>
  <si>
    <t>104030</t>
  </si>
  <si>
    <t>Zebra tervezés</t>
  </si>
  <si>
    <t>Rákóczi és Petőfi térköves járda</t>
  </si>
  <si>
    <t>Hársfa utca aszfaltozása</t>
  </si>
  <si>
    <t>Óvoda új szárnyának kivitelezői számla</t>
  </si>
  <si>
    <t>090110</t>
  </si>
  <si>
    <t>Darált aszfalt Liliom, Temető - Autóliv út</t>
  </si>
  <si>
    <t>Tájház parkoló</t>
  </si>
  <si>
    <t>Napelem tervezés alkotóház</t>
  </si>
  <si>
    <t>Szent László utca tervek</t>
  </si>
  <si>
    <t>Műszaki ellenőr</t>
  </si>
  <si>
    <t>Önkormányzati beruházások összesen:</t>
  </si>
  <si>
    <t>Óvodai bútorok</t>
  </si>
  <si>
    <t>090140</t>
  </si>
  <si>
    <t>Egyéb kisértékű tárgyi eszközök</t>
  </si>
  <si>
    <t>Óvda Összesen</t>
  </si>
  <si>
    <t>Egyéb támogatások</t>
  </si>
  <si>
    <t>Helyi civil szervezetek támogatása</t>
  </si>
  <si>
    <t>A költségvetési év azon fejlesztési céljai, amelyek megvalósításához a Gst. 3. § (1) bekezdése szerinti adósságot keletkeztető ügylet megkötése válik vagy válhat szükségessé (Ft)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</si>
  <si>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</si>
  <si>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</si>
  <si>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</si>
  <si>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</si>
  <si>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</si>
  <si>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</si>
  <si>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</si>
  <si>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</si>
  <si>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hitel/lízing/kölcsön/értékpapír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</si>
  <si>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</si>
  <si>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</si>
  <si>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Adósságot keletkeztető ügylet és annak értéke: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</si>
  <si>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</si>
  <si>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</si>
  <si>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</si>
  <si>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</si>
  <si>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</si>
  <si>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</si>
  <si>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</si>
  <si>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</si>
  <si>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</si>
  <si>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</si>
  <si>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</si>
  <si>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</si>
  <si>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</si>
  <si>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</si>
  <si>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</si>
  <si>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</si>
  <si>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</si>
  <si>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</si>
  <si>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</si>
  <si>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saját bevételek 2019.</t>
  </si>
  <si>
    <t>saját bevételek 2020.</t>
  </si>
  <si>
    <t>saját bevételek 2021.</t>
  </si>
  <si>
    <t>saját bevételek 2022.</t>
  </si>
  <si>
    <t>353/2011. (XII. 30.) Korm. Rendelet értelmében az önkormányzat saját bevételének minősül</t>
  </si>
  <si>
    <t>1.a helyi adóból és a települési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</si>
  <si>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</si>
  <si>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</si>
  <si>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</si>
  <si>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</t>
  </si>
  <si>
    <t>6. a kezesség-, illetve garanciavállalással kapcsolatos megtérülés.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</si>
  <si>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</si>
  <si>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Sopronkövesd község Önkormányzatának  2020. évi költségvetése</t>
  </si>
  <si>
    <t>Az európai uniós forrásból finanszírozott támogatással megvalósuló programok, projektek kiadásai, bevételei, valamint a helyi önkormányzat ilyen projektekhez történő hozzájárulásai (Ft)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</si>
  <si>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</si>
  <si>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</si>
  <si>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</si>
  <si>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</si>
  <si>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</si>
  <si>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</si>
  <si>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</si>
  <si>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</si>
  <si>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</si>
  <si>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</si>
  <si>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 költségvetési hiány külső finanszírozására vagy a költségvetési többlet felhasználására szolgáló finanszírozási bevételek és kiadások működési és felhalmozási cél szerinti tagolásban (Ft)</t>
  </si>
  <si>
    <t>eredeti ei. Működési célú</t>
  </si>
  <si>
    <t>eredeti ei. Felhalmozási célú</t>
  </si>
  <si>
    <t xml:space="preserve">Hosszú lejáratú hitelek, kölcsönök törlesztése  </t>
  </si>
  <si>
    <t>ebből: fedezeti ügyletek nettó kiadásai</t>
  </si>
  <si>
    <t xml:space="preserve">Rövid lejáratú hitelek, kölcsönök törlesztése  </t>
  </si>
  <si>
    <t xml:space="preserve"> K9113</t>
  </si>
  <si>
    <t xml:space="preserve">Forgatási célú belföldi értékpapírok vásárlása </t>
  </si>
  <si>
    <t xml:space="preserve">Befektetési célú belföldi értékpapírok beváltása </t>
  </si>
  <si>
    <t xml:space="preserve">Külföldi értékpapírok beváltása </t>
  </si>
  <si>
    <t>eredeti ei. Felhalmozáci célú</t>
  </si>
  <si>
    <t xml:space="preserve">Központi költségvetés sajátos finanszírozási bevételei </t>
  </si>
  <si>
    <t>ebből: tulajdonosi kölcsönök visszatérülése</t>
  </si>
  <si>
    <t>Irányító szervi támogatások folyósítása ( Ft)</t>
  </si>
  <si>
    <t>10. melléklet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</si>
  <si>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</si>
  <si>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</si>
  <si>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</si>
  <si>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 xml:space="preserve"> A költségvetés előterjesztésekor a képviselő-testület részére tájékoztatásul  kell - szöveges indokolással együtt - bemutatni:</t>
  </si>
  <si>
    <t>A helyi önkormányzat költségvetési mérlege közgazdasági tagolásban (Ft)</t>
  </si>
  <si>
    <t>15. melléklet</t>
  </si>
  <si>
    <t>KÖH</t>
  </si>
  <si>
    <t>Nefelejcs Óvoda</t>
  </si>
  <si>
    <t>2018.évi eredeti</t>
  </si>
  <si>
    <t>2019.évi várható teljesítés</t>
  </si>
  <si>
    <t>2020. eredeti</t>
  </si>
  <si>
    <t>2018. évi eredeti</t>
  </si>
  <si>
    <t>2019. évi várható teljesítés</t>
  </si>
  <si>
    <t>2020. évi eredeti</t>
  </si>
  <si>
    <t>2019. évi várható teljesítés,</t>
  </si>
  <si>
    <t>2020.évi eredeti</t>
  </si>
  <si>
    <t>Elvonások és befizetések</t>
  </si>
  <si>
    <t>K513</t>
  </si>
  <si>
    <t>Működési kiadások összesen</t>
  </si>
  <si>
    <t>K89</t>
  </si>
  <si>
    <t>Felhalmozási kiadások összesen</t>
  </si>
  <si>
    <t>B64</t>
  </si>
  <si>
    <t>B65</t>
  </si>
  <si>
    <t>Működési bevételek összesen</t>
  </si>
  <si>
    <t>B75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</si>
  <si>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</si>
  <si>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</si>
  <si>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</si>
  <si>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Előirányzat felhasználási terv ( Ft)</t>
  </si>
  <si>
    <t>16.1.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</si>
  <si>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</si>
  <si>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</si>
  <si>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</si>
  <si>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</si>
  <si>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</si>
  <si>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</si>
  <si>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</si>
  <si>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</si>
  <si>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</si>
  <si>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</si>
  <si>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</si>
  <si>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</si>
  <si>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Rovat
száma</t>
  </si>
  <si>
    <t>Önkormányzat 2020.évi költségvetése</t>
  </si>
  <si>
    <t>Előirányzat felhasználási terv (E Ft)</t>
  </si>
  <si>
    <t>KÖLTSÉGVETÉSI SZERV ELŐIRÁNYZATA NEFELEJCS ÓVODA</t>
  </si>
  <si>
    <t>16.2.  melléklet</t>
  </si>
  <si>
    <t>K1-K9</t>
  </si>
  <si>
    <t>K1-K10</t>
  </si>
  <si>
    <t>K1-K11</t>
  </si>
  <si>
    <t>K1-K12</t>
  </si>
  <si>
    <t>K1-K13</t>
  </si>
  <si>
    <t>K1-K14</t>
  </si>
  <si>
    <t>K1-K15</t>
  </si>
  <si>
    <t>K1-K16</t>
  </si>
  <si>
    <t>K1-K17</t>
  </si>
  <si>
    <t>K1-K18</t>
  </si>
  <si>
    <t>K1-K19</t>
  </si>
  <si>
    <t>K1-K20</t>
  </si>
  <si>
    <t>K1-K21</t>
  </si>
  <si>
    <t>KÖLTSÉGVETÉSI SZERV ELŐIRÁNYZATA KÖZÖS HIVATAL</t>
  </si>
  <si>
    <t>16.3.. melléklet</t>
  </si>
  <si>
    <t>A többéves kihatással járó döntések számszerűsítése évenkénti bontásban és összesítve (Ft)</t>
  </si>
  <si>
    <t>17. melléklet</t>
  </si>
  <si>
    <t>Kötelezettségek megnevezése</t>
  </si>
  <si>
    <t>Köt.vállalás éve</t>
  </si>
  <si>
    <t>Tárgyév előtti kifizetés</t>
  </si>
  <si>
    <t>Tárgyévi kifizetés (2017. évi ei.)</t>
  </si>
  <si>
    <t>2018. évi kifizetés</t>
  </si>
  <si>
    <t>2019. évi kifizetés</t>
  </si>
  <si>
    <t>2020. évi kifizetés</t>
  </si>
  <si>
    <t>2021. év utáni kifizetések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</si>
  <si>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</si>
  <si>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</si>
  <si>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</si>
  <si>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</si>
  <si>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</si>
  <si>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A közvetett támogatások (Ft)</t>
  </si>
  <si>
    <t>18. meléklet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</si>
  <si>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</si>
  <si>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</si>
  <si>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</si>
  <si>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</si>
  <si>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</si>
  <si>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</si>
  <si>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</si>
  <si>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</si>
  <si>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</si>
  <si>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</si>
  <si>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ÖSSZEVONT ELŐIRÁNYZATOK (ÖNKORMÁNYZAT ÉS KÖLTSÉGVETÉSI SZERVEI ÖSSZESEN)</t>
  </si>
  <si>
    <t>19. melléklet</t>
  </si>
  <si>
    <t>2020.</t>
  </si>
  <si>
    <t>2021.</t>
  </si>
  <si>
    <t>2022.</t>
  </si>
  <si>
    <t>Bevételek (Ft)</t>
  </si>
  <si>
    <t>20. melléklet</t>
  </si>
  <si>
    <t>Középtávú tervezés - Önkormányzat 2020. évi költségvetése</t>
  </si>
  <si>
    <t>ÖNKORMÁNYZAT ÉS KÖLTSÉGVETÉSI SZERVEI ELŐIRÁNYZATA MINDÖSSZESEN</t>
  </si>
  <si>
    <t>21. melléklet</t>
  </si>
  <si>
    <t>Fizetési kötelezettségek</t>
  </si>
  <si>
    <t>2020.évi előirányzat</t>
  </si>
  <si>
    <t>2021 évi előirányzat</t>
  </si>
  <si>
    <t>2022 évi előirányzat</t>
  </si>
  <si>
    <t>2023. évi előirányzat</t>
  </si>
  <si>
    <t>Saját bevételek</t>
  </si>
  <si>
    <t>saját bevételek 2023.</t>
  </si>
  <si>
    <t>1. a helyi adóból származó bevétel,</t>
  </si>
  <si>
    <t>5. bírság-, pótlék- és díjbevétel, valamint</t>
  </si>
  <si>
    <t>6. a kezességvállalással kapcsolatos megtérülés.</t>
  </si>
  <si>
    <t>B6-B7</t>
  </si>
  <si>
    <t>Sopronkövesd Község Önkormányzatának 2020. évi működési és felhalmozási célú bevételek és kiadások egyenlegének költségvetési főösszege</t>
  </si>
  <si>
    <t>22. melléklet</t>
  </si>
  <si>
    <t>rovat</t>
  </si>
  <si>
    <t>Óvoda</t>
  </si>
  <si>
    <t>Áht. 6. § (3) Működési bevételek – és azok kiemelt előirányzatai – azok közgazdasági jellege szerint</t>
  </si>
  <si>
    <r>
      <t>a)</t>
    </r>
    <r>
      <rPr>
        <b/>
        <sz val="10"/>
        <color indexed="8"/>
        <rFont val="Calibri Light"/>
        <family val="2"/>
      </rPr>
      <t xml:space="preserve"> a működési célú támogatások államháztartáson belülről, amelyek az államháztartáson belülről működési célból kapott támogatásokból és más ellenérték nélküli bevételekből származnak,</t>
    </r>
  </si>
  <si>
    <t>(B1)</t>
  </si>
  <si>
    <r>
      <t>b)</t>
    </r>
    <r>
      <rPr>
        <b/>
        <sz val="10"/>
        <color indexed="8"/>
        <rFont val="Calibri Light"/>
        <family val="2"/>
      </rPr>
      <t xml:space="preserve"> a közhatalmi bevételek, amelyek az adókból, illetékekből, járulékokból, hozzájárulásokból, bírságokból, díjakból és más fizetési kötelezettségekből származnak,</t>
    </r>
  </si>
  <si>
    <t>(B3)</t>
  </si>
  <si>
    <r>
      <t>c)</t>
    </r>
    <r>
      <rPr>
        <b/>
        <sz val="10"/>
        <color indexed="8"/>
        <rFont val="Calibri Light"/>
        <family val="2"/>
      </rPr>
      <t xml:space="preserve"> a működési bevételek, amelyek a készletek és szolgáltatások értékesítésekor kapott ellenértékből, a tulajdonosi bevételekből, a kapott kamatokból és más hasonló, a működés során keletkező bevételekből származnak,</t>
    </r>
  </si>
  <si>
    <t>(B4)</t>
  </si>
  <si>
    <r>
      <t>d)</t>
    </r>
    <r>
      <rPr>
        <b/>
        <sz val="10"/>
        <color indexed="8"/>
        <rFont val="Calibri Light"/>
        <family val="2"/>
      </rPr>
      <t xml:space="preserve"> a működési célú átvett pénzeszközök, amelyek az államháztartáson kívülről működési célból kapott támogatásokból és más ellenérték nélküli bevételekből származnak.</t>
    </r>
  </si>
  <si>
    <t>(B6)</t>
  </si>
  <si>
    <t>Áht. 6. § (5) Működési kiadások – és azok kiemelt előirányzatai – azok közgazdasági jellege szerint</t>
  </si>
  <si>
    <r>
      <t>a)</t>
    </r>
    <r>
      <rPr>
        <b/>
        <sz val="10"/>
        <color indexed="8"/>
        <rFont val="Calibri Light"/>
        <family val="2"/>
      </rPr>
      <t xml:space="preserve"> a személyi juttatások, amelyek a foglalkoztatottaknak kifizetett illetményből, munkabérből és más juttatásokból, valamint a nem foglalkoztatott természetes személyeknek juttatott más jövedelmek megfizetéséből származnak,</t>
    </r>
  </si>
  <si>
    <t>(K1)</t>
  </si>
  <si>
    <r>
      <t>b)</t>
    </r>
    <r>
      <rPr>
        <b/>
        <sz val="10"/>
        <color indexed="8"/>
        <rFont val="Calibri Light"/>
        <family val="2"/>
      </rPr>
      <t xml:space="preserve"> a munkaadókat terhelő járulékok és szociális hozzájárulási adó, amelyet a kifizetést teljesítő megfizetni köteles,</t>
    </r>
  </si>
  <si>
    <t>(K2)</t>
  </si>
  <si>
    <r>
      <t>c)</t>
    </r>
    <r>
      <rPr>
        <b/>
        <sz val="10"/>
        <color indexed="8"/>
        <rFont val="Calibri Light"/>
        <family val="2"/>
      </rPr>
      <t xml:space="preserve"> a dologi kiadások, amelyek a készletek és szolgáltatások vásárlása, más befizetési kötelezettségek teljesítése, kamatfizetés és más, a működés során keletkező kiadások teljesítéséből származnak,</t>
    </r>
  </si>
  <si>
    <t>(K3)</t>
  </si>
  <si>
    <r>
      <t>d)</t>
    </r>
    <r>
      <rPr>
        <b/>
        <sz val="10"/>
        <color indexed="8"/>
        <rFont val="Calibri Light"/>
        <family val="2"/>
      </rPr>
      <t xml:space="preserve"> az ellátottak pénzbeli juttatásai, amelyek a társadalombiztosítási ellátásokból, családi támogatásokból és a természetes személyeknek betegséggel, lakhatással vagy más okból megfizetett ellátási típusú kifizetésekből származnak,</t>
    </r>
  </si>
  <si>
    <t>(K4)</t>
  </si>
  <si>
    <r>
      <t>e)</t>
    </r>
    <r>
      <rPr>
        <b/>
        <sz val="10"/>
        <color indexed="8"/>
        <rFont val="Calibri Light"/>
        <family val="2"/>
      </rPr>
      <t xml:space="preserve"> az egyéb működési célú kiadások, amelyek a nemzetközi kötelezettségek teljesítéséből, az államháztartáson belülre vagy kívülre működési célból adott támogatásokból és más ellenérték nélküli kifizetésekből, valamint a más kiemelt előirányzaton nem szerepeltethető működési jellegű kiadásokból származnak.</t>
    </r>
  </si>
  <si>
    <t>(K5)</t>
  </si>
  <si>
    <r>
      <t>Működési bevételek - Működési kiadások</t>
    </r>
    <r>
      <rPr>
        <b/>
        <sz val="12"/>
        <color indexed="8"/>
        <rFont val="Calibri Light"/>
        <family val="2"/>
      </rPr>
      <t xml:space="preserve"> = Működési költségvetési</t>
    </r>
    <r>
      <rPr>
        <b/>
        <sz val="14"/>
        <color indexed="8"/>
        <rFont val="Calibri Light"/>
        <family val="2"/>
      </rPr>
      <t xml:space="preserve"> </t>
    </r>
    <r>
      <rPr>
        <b/>
        <sz val="12"/>
        <color indexed="8"/>
        <rFont val="Calibri Light"/>
        <family val="2"/>
      </rPr>
      <t>egyenleg</t>
    </r>
    <r>
      <rPr>
        <b/>
        <sz val="10"/>
        <color indexed="8"/>
        <rFont val="Calibri Light"/>
        <family val="2"/>
      </rPr>
      <t xml:space="preserve"> </t>
    </r>
  </si>
  <si>
    <r>
      <t>Működési költségvetési</t>
    </r>
    <r>
      <rPr>
        <b/>
        <sz val="14"/>
        <color indexed="8"/>
        <rFont val="Calibri Light"/>
        <family val="2"/>
      </rPr>
      <t xml:space="preserve"> </t>
    </r>
    <r>
      <rPr>
        <b/>
        <sz val="12"/>
        <color indexed="8"/>
        <rFont val="Calibri Light"/>
        <family val="2"/>
      </rPr>
      <t>egyenleg</t>
    </r>
    <r>
      <rPr>
        <b/>
        <sz val="10"/>
        <color indexed="8"/>
        <rFont val="Calibri Light"/>
        <family val="2"/>
      </rPr>
      <t xml:space="preserve"> </t>
    </r>
    <r>
      <rPr>
        <b/>
        <sz val="12"/>
        <color indexed="8"/>
        <rFont val="Calibri Light"/>
        <family val="2"/>
      </rPr>
      <t>belső finanszírozására szolgáló működési célú finanszírozási bevételi előirányzatok</t>
    </r>
  </si>
  <si>
    <t>(B8)</t>
  </si>
  <si>
    <t>költségvetési hiány külső finanszírozására vagy a költségvetési többlet felhasználására szolgáló működési célú finanszírozási bevételi előirányzatok és finanszírozási kiadási előirányzatok</t>
  </si>
  <si>
    <t>(K9)</t>
  </si>
  <si>
    <t>MŰKÖDÉSI KÖLTSÉGVETÉS FŐÖSSZEGE</t>
  </si>
  <si>
    <t>Áht. 6. § (4) Felhalmozási bevételek – és azok kiemelt előirányzatai – azok közgazdasági jellege szerint</t>
  </si>
  <si>
    <r>
      <t>a)</t>
    </r>
    <r>
      <rPr>
        <b/>
        <sz val="10"/>
        <color indexed="8"/>
        <rFont val="Calibri Light"/>
        <family val="2"/>
      </rPr>
      <t xml:space="preserve"> a felhalmozási célú támogatások államháztartáson belülről, amelyek az államháztartáson belülről felhalmozási célból kapott támogatásokból és más ellenérték nélküli bevételekből származnak,</t>
    </r>
  </si>
  <si>
    <t>(B2)</t>
  </si>
  <si>
    <r>
      <t>b)</t>
    </r>
    <r>
      <rPr>
        <b/>
        <sz val="10"/>
        <color indexed="8"/>
        <rFont val="Calibri Light"/>
        <family val="2"/>
      </rPr>
      <t xml:space="preserve"> a felhalmozási bevételek, amelyek az immateriális javak, tárgyi eszközök értékesítésekor kapott ellenértékből, valamint a részesedések értékesítésekor, megszűnésekor kapott bevételekből származnak,</t>
    </r>
  </si>
  <si>
    <t>(B5)</t>
  </si>
  <si>
    <r>
      <t>c)</t>
    </r>
    <r>
      <rPr>
        <b/>
        <sz val="10"/>
        <color indexed="8"/>
        <rFont val="Calibri Light"/>
        <family val="2"/>
      </rPr>
      <t xml:space="preserve"> a felhalmozási célú átvett pénzeszközök, amelyek az államháztartáson kívülről felhalmozási célból kapott támogatásokból és más ellenérték nélküli bevételekből származnak.</t>
    </r>
  </si>
  <si>
    <t>(B7)</t>
  </si>
  <si>
    <t>Áht. 6. § (6) Felhalmozási kiadások – és azok kiemelt előirányzatai – azok közgazdasági jellege szerint</t>
  </si>
  <si>
    <r>
      <t>a)</t>
    </r>
    <r>
      <rPr>
        <b/>
        <sz val="10"/>
        <color indexed="8"/>
        <rFont val="Calibri Light"/>
        <family val="2"/>
      </rPr>
      <t xml:space="preserve"> a beruházások, amelyek az ingatlanok, tárgyi eszközök és más tartósan használt eszközök megszerzéséből, részesedések megszerzéséhez vagy növeléséhez kapcsolódó kiadások teljesítéséből származnak,</t>
    </r>
  </si>
  <si>
    <t>(K6)</t>
  </si>
  <si>
    <r>
      <t>b)</t>
    </r>
    <r>
      <rPr>
        <b/>
        <sz val="10"/>
        <color indexed="8"/>
        <rFont val="Calibri Light"/>
        <family val="2"/>
      </rPr>
      <t xml:space="preserve"> a felújítások, amelyek a tartósan használt eszközök felújításának kiadásaiból származnak,</t>
    </r>
  </si>
  <si>
    <t>(K7)</t>
  </si>
  <si>
    <r>
      <t>c)</t>
    </r>
    <r>
      <rPr>
        <b/>
        <sz val="10"/>
        <color indexed="8"/>
        <rFont val="Calibri Light"/>
        <family val="2"/>
      </rPr>
      <t xml:space="preserve"> az egyéb felhalmozási célú kiadások, amelyek az államháztartáson belülre vagy kívülre felhalmozási célból adott támogatásokból és más ellenérték nélküli kifizetésekből származnak.</t>
    </r>
  </si>
  <si>
    <t>(K8)</t>
  </si>
  <si>
    <r>
      <t>Felhalmozási</t>
    </r>
    <r>
      <rPr>
        <b/>
        <sz val="12"/>
        <color indexed="8"/>
        <rFont val="Calibri Light"/>
        <family val="2"/>
      </rPr>
      <t xml:space="preserve"> bevételek - </t>
    </r>
    <r>
      <rPr>
        <b/>
        <sz val="12"/>
        <color indexed="8"/>
        <rFont val="Calibri Light"/>
        <family val="2"/>
      </rPr>
      <t>Felhalmozási</t>
    </r>
    <r>
      <rPr>
        <b/>
        <sz val="12"/>
        <color indexed="8"/>
        <rFont val="Calibri Light"/>
        <family val="2"/>
      </rPr>
      <t xml:space="preserve"> kiadások</t>
    </r>
    <r>
      <rPr>
        <b/>
        <sz val="12"/>
        <color indexed="8"/>
        <rFont val="Calibri Light"/>
        <family val="2"/>
      </rPr>
      <t xml:space="preserve"> =  Felhalmozási költségvetési egyenleg</t>
    </r>
  </si>
  <si>
    <r>
      <t>Felhalmozási költségvetési</t>
    </r>
    <r>
      <rPr>
        <b/>
        <sz val="14"/>
        <color indexed="8"/>
        <rFont val="Calibri Light"/>
        <family val="2"/>
      </rPr>
      <t xml:space="preserve"> </t>
    </r>
    <r>
      <rPr>
        <b/>
        <sz val="12"/>
        <color indexed="8"/>
        <rFont val="Calibri Light"/>
        <family val="2"/>
      </rPr>
      <t>egyenleg</t>
    </r>
    <r>
      <rPr>
        <b/>
        <sz val="10"/>
        <color indexed="8"/>
        <rFont val="Calibri Light"/>
        <family val="2"/>
      </rPr>
      <t xml:space="preserve"> </t>
    </r>
    <r>
      <rPr>
        <b/>
        <sz val="12"/>
        <color indexed="8"/>
        <rFont val="Calibri Light"/>
        <family val="2"/>
      </rPr>
      <t>belső finanszírozására szolgáló felhalmozási célú finanszírozási bevételi előirányzatok</t>
    </r>
  </si>
  <si>
    <t>költségvetési hiány külső finanszírozására vagy a költségvetési többlet felhasználására szolgáló felhalmozási célú finanszírozási bevételi előirányzatok és finanszírozási kiadási előirányzatok</t>
  </si>
  <si>
    <t>FELHALMOZÁSI KÖLTSÉGVETÉS FŐÖSSZEGE</t>
  </si>
  <si>
    <t>11. melléklet</t>
  </si>
  <si>
    <t>12. melléklet</t>
  </si>
  <si>
    <t>12.1 melléklet</t>
  </si>
  <si>
    <t>13. melléklet</t>
  </si>
  <si>
    <t>14. melléklet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</si>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</sst>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#,###"/>
    <numFmt numFmtId="177" formatCode="#,##0.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b/>
      <sz val="11.5"/>
      <name val="Times New Roman"/>
      <family val="1"/>
    </font>
    <font>
      <sz val="11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b/>
      <sz val="11"/>
      <name val="Arial"/>
      <family val="2"/>
    </font>
    <font>
      <b/>
      <sz val="11"/>
      <color indexed="8"/>
      <name val="Old b"/>
      <family val="0"/>
    </font>
    <font>
      <b/>
      <i/>
      <sz val="11"/>
      <name val="Times New Roman CE"/>
      <family val="0"/>
    </font>
    <font>
      <sz val="9"/>
      <name val="Times New Roman CE"/>
      <family val="0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7.5"/>
      <color indexed="8"/>
      <name val="Bookman Old Style"/>
      <family val="1"/>
    </font>
    <font>
      <sz val="10"/>
      <name val="Tahoma"/>
      <family val="2"/>
    </font>
    <font>
      <b/>
      <sz val="10"/>
      <name val="Tahoma"/>
      <family val="2"/>
    </font>
    <font>
      <i/>
      <sz val="11"/>
      <name val="Times New Roman CE"/>
      <family val="0"/>
    </font>
    <font>
      <i/>
      <sz val="10"/>
      <color indexed="40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b/>
      <i/>
      <sz val="10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9"/>
      <color indexed="8"/>
      <name val="Bookman Old Style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Bookman Old Style"/>
      <family val="1"/>
    </font>
    <font>
      <b/>
      <sz val="10"/>
      <color indexed="40"/>
      <name val="Bookman Old Style"/>
      <family val="1"/>
    </font>
    <font>
      <i/>
      <sz val="10"/>
      <color indexed="30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b/>
      <i/>
      <sz val="12"/>
      <name val="Bookman Old Style"/>
      <family val="1"/>
    </font>
    <font>
      <i/>
      <sz val="11"/>
      <color indexed="8"/>
      <name val="Bookman Old Style"/>
      <family val="1"/>
    </font>
    <font>
      <b/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b/>
      <sz val="10"/>
      <color indexed="8"/>
      <name val="Calibri Light"/>
      <family val="2"/>
    </font>
    <font>
      <b/>
      <sz val="12"/>
      <color indexed="8"/>
      <name val="Calibri Light"/>
      <family val="2"/>
    </font>
    <font>
      <b/>
      <sz val="14"/>
      <color indexed="8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indexed="40"/>
      <name val="Bookman Old Style"/>
      <family val="1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b/>
      <i/>
      <sz val="10"/>
      <color indexed="8"/>
      <name val="Calibri Light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Old b"/>
      <family val="0"/>
    </font>
    <font>
      <b/>
      <sz val="12"/>
      <color rgb="FF000000"/>
      <name val="Bookman Old Style"/>
      <family val="1"/>
    </font>
    <font>
      <sz val="12"/>
      <color theme="1"/>
      <name val="Calibri"/>
      <family val="2"/>
    </font>
    <font>
      <sz val="11"/>
      <color rgb="FF00B0F0"/>
      <name val="Bookman Old Style"/>
      <family val="1"/>
    </font>
    <font>
      <i/>
      <sz val="11"/>
      <color theme="1"/>
      <name val="Calibri"/>
      <family val="2"/>
    </font>
    <font>
      <b/>
      <sz val="11"/>
      <color theme="1"/>
      <name val="Bookman Old Style"/>
      <family val="1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Bookman Old Style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i/>
      <sz val="10"/>
      <color rgb="FF000000"/>
      <name val="Calibri Light"/>
      <family val="2"/>
    </font>
    <font>
      <sz val="10"/>
      <color theme="1"/>
      <name val="Calibri Light"/>
      <family val="2"/>
    </font>
    <font>
      <b/>
      <sz val="12"/>
      <color rgb="FF000000"/>
      <name val="Calibri Light"/>
      <family val="2"/>
    </font>
    <font>
      <b/>
      <sz val="12"/>
      <color theme="1"/>
      <name val="Calibri Light"/>
      <family val="2"/>
    </font>
    <font>
      <b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5EB4B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ED4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5" fillId="19" borderId="1" applyNumberFormat="0" applyAlignment="0" applyProtection="0"/>
    <xf numFmtId="0" fontId="96" fillId="0" borderId="0" applyNumberFormat="0" applyFill="0" applyBorder="0" applyAlignment="0" applyProtection="0"/>
    <xf numFmtId="0" fontId="97" fillId="0" borderId="2" applyNumberFormat="0" applyFill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10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" fillId="21" borderId="7" applyNumberFormat="0" applyFont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104" fillId="28" borderId="0" applyNumberFormat="0" applyBorder="0" applyAlignment="0" applyProtection="0"/>
    <xf numFmtId="0" fontId="105" fillId="29" borderId="8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9" fillId="30" borderId="0" applyNumberFormat="0" applyBorder="0" applyAlignment="0" applyProtection="0"/>
    <xf numFmtId="0" fontId="110" fillId="31" borderId="0" applyNumberFormat="0" applyBorder="0" applyAlignment="0" applyProtection="0"/>
    <xf numFmtId="0" fontId="111" fillId="29" borderId="1" applyNumberFormat="0" applyAlignment="0" applyProtection="0"/>
    <xf numFmtId="9" fontId="1" fillId="0" borderId="0" applyFont="0" applyFill="0" applyBorder="0" applyAlignment="0" applyProtection="0"/>
  </cellStyleXfs>
  <cellXfs count="51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77" applyFont="1" applyBorder="1" applyAlignment="1">
      <alignment horizontal="left" vertical="center" wrapText="1"/>
      <protection/>
    </xf>
    <xf numFmtId="0" fontId="8" fillId="0" borderId="10" xfId="77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0" xfId="62">
      <alignment/>
      <protection/>
    </xf>
    <xf numFmtId="3" fontId="11" fillId="0" borderId="10" xfId="62" applyNumberFormat="1" applyFont="1" applyBorder="1">
      <alignment/>
      <protection/>
    </xf>
    <xf numFmtId="0" fontId="15" fillId="0" borderId="0" xfId="62" applyFont="1">
      <alignment/>
      <protection/>
    </xf>
    <xf numFmtId="0" fontId="15" fillId="0" borderId="11" xfId="62" applyFont="1" applyBorder="1">
      <alignment/>
      <protection/>
    </xf>
    <xf numFmtId="3" fontId="15" fillId="0" borderId="10" xfId="62" applyNumberFormat="1" applyFont="1" applyBorder="1">
      <alignment/>
      <protection/>
    </xf>
    <xf numFmtId="0" fontId="11" fillId="0" borderId="11" xfId="62" applyFont="1" applyBorder="1">
      <alignment/>
      <protection/>
    </xf>
    <xf numFmtId="0" fontId="11" fillId="32" borderId="11" xfId="62" applyFont="1" applyFill="1" applyBorder="1">
      <alignment/>
      <protection/>
    </xf>
    <xf numFmtId="3" fontId="15" fillId="0" borderId="0" xfId="62" applyNumberFormat="1" applyFont="1">
      <alignment/>
      <protection/>
    </xf>
    <xf numFmtId="3" fontId="0" fillId="0" borderId="0" xfId="62" applyNumberFormat="1">
      <alignment/>
      <protection/>
    </xf>
    <xf numFmtId="0" fontId="12" fillId="0" borderId="0" xfId="62" applyFont="1">
      <alignment/>
      <protection/>
    </xf>
    <xf numFmtId="3" fontId="108" fillId="0" borderId="0" xfId="62" applyNumberFormat="1" applyFont="1">
      <alignment/>
      <protection/>
    </xf>
    <xf numFmtId="0" fontId="4" fillId="0" borderId="10" xfId="62" applyFont="1" applyBorder="1" applyAlignment="1">
      <alignment vertical="center"/>
      <protection/>
    </xf>
    <xf numFmtId="0" fontId="4" fillId="0" borderId="10" xfId="62" applyFont="1" applyBorder="1" applyAlignment="1">
      <alignment vertical="center" wrapText="1"/>
      <protection/>
    </xf>
    <xf numFmtId="0" fontId="0" fillId="0" borderId="0" xfId="62" applyAlignment="1">
      <alignment vertical="center"/>
      <protection/>
    </xf>
    <xf numFmtId="0" fontId="5" fillId="0" borderId="10" xfId="62" applyFont="1" applyBorder="1" applyAlignment="1">
      <alignment vertical="center" wrapText="1"/>
      <protection/>
    </xf>
    <xf numFmtId="0" fontId="5" fillId="0" borderId="10" xfId="62" applyFont="1" applyBorder="1" applyAlignment="1">
      <alignment horizontal="left" vertical="center"/>
      <protection/>
    </xf>
    <xf numFmtId="3" fontId="0" fillId="0" borderId="10" xfId="62" applyNumberFormat="1" applyBorder="1">
      <alignment/>
      <protection/>
    </xf>
    <xf numFmtId="3" fontId="108" fillId="0" borderId="10" xfId="62" applyNumberFormat="1" applyFont="1" applyBorder="1">
      <alignment/>
      <protection/>
    </xf>
    <xf numFmtId="0" fontId="5" fillId="0" borderId="10" xfId="62" applyFont="1" applyBorder="1" applyAlignment="1">
      <alignment horizontal="left" vertical="center" wrapText="1"/>
      <protection/>
    </xf>
    <xf numFmtId="0" fontId="4" fillId="0" borderId="10" xfId="62" applyFont="1" applyBorder="1" applyAlignment="1">
      <alignment horizontal="left" vertical="center" wrapText="1"/>
      <protection/>
    </xf>
    <xf numFmtId="0" fontId="4" fillId="0" borderId="10" xfId="62" applyFont="1" applyBorder="1" applyAlignment="1">
      <alignment horizontal="left" vertical="center"/>
      <protection/>
    </xf>
    <xf numFmtId="0" fontId="11" fillId="0" borderId="10" xfId="62" applyFont="1" applyBorder="1" applyAlignment="1">
      <alignment horizontal="left" vertical="center" wrapText="1"/>
      <protection/>
    </xf>
    <xf numFmtId="0" fontId="11" fillId="0" borderId="10" xfId="62" applyFont="1" applyBorder="1" applyAlignment="1">
      <alignment horizontal="left" vertical="center"/>
      <protection/>
    </xf>
    <xf numFmtId="0" fontId="8" fillId="0" borderId="10" xfId="62" applyFont="1" applyBorder="1" applyAlignment="1">
      <alignment horizontal="left" vertical="center" wrapText="1"/>
      <protection/>
    </xf>
    <xf numFmtId="0" fontId="10" fillId="0" borderId="10" xfId="62" applyFont="1" applyBorder="1" applyAlignment="1">
      <alignment horizontal="left" vertical="center" wrapText="1"/>
      <protection/>
    </xf>
    <xf numFmtId="0" fontId="9" fillId="10" borderId="10" xfId="62" applyFont="1" applyFill="1" applyBorder="1" applyAlignment="1">
      <alignment horizontal="left" vertical="center" wrapText="1"/>
      <protection/>
    </xf>
    <xf numFmtId="0" fontId="6" fillId="10" borderId="10" xfId="62" applyFont="1" applyFill="1" applyBorder="1" applyAlignment="1">
      <alignment horizontal="left" vertical="center"/>
      <protection/>
    </xf>
    <xf numFmtId="0" fontId="6" fillId="5" borderId="10" xfId="62" applyFont="1" applyFill="1" applyBorder="1">
      <alignment/>
      <protection/>
    </xf>
    <xf numFmtId="0" fontId="6" fillId="5" borderId="10" xfId="62" applyFont="1" applyFill="1" applyBorder="1" applyAlignment="1">
      <alignment horizontal="left" vertical="center"/>
      <protection/>
    </xf>
    <xf numFmtId="0" fontId="8" fillId="0" borderId="10" xfId="62" applyFont="1" applyBorder="1" applyAlignment="1">
      <alignment horizontal="left" vertical="center"/>
      <protection/>
    </xf>
    <xf numFmtId="0" fontId="7" fillId="0" borderId="10" xfId="62" applyFont="1" applyBorder="1" applyAlignment="1">
      <alignment horizontal="left" vertical="center" wrapText="1"/>
      <protection/>
    </xf>
    <xf numFmtId="0" fontId="7" fillId="0" borderId="10" xfId="62" applyFont="1" applyBorder="1" applyAlignment="1">
      <alignment horizontal="left" vertical="center"/>
      <protection/>
    </xf>
    <xf numFmtId="0" fontId="9" fillId="10" borderId="10" xfId="62" applyFont="1" applyFill="1" applyBorder="1" applyAlignment="1">
      <alignment horizontal="left" vertical="center"/>
      <protection/>
    </xf>
    <xf numFmtId="0" fontId="6" fillId="10" borderId="10" xfId="62" applyFont="1" applyFill="1" applyBorder="1" applyAlignment="1">
      <alignment horizontal="left" vertical="center" wrapText="1"/>
      <protection/>
    </xf>
    <xf numFmtId="0" fontId="6" fillId="32" borderId="10" xfId="62" applyFont="1" applyFill="1" applyBorder="1">
      <alignment/>
      <protection/>
    </xf>
    <xf numFmtId="0" fontId="17" fillId="32" borderId="10" xfId="62" applyFont="1" applyFill="1" applyBorder="1">
      <alignment/>
      <protection/>
    </xf>
    <xf numFmtId="0" fontId="108" fillId="0" borderId="0" xfId="62" applyFont="1">
      <alignment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3" fontId="5" fillId="0" borderId="10" xfId="62" applyNumberFormat="1" applyFont="1" applyBorder="1" applyAlignment="1">
      <alignment horizontal="center" wrapText="1"/>
      <protection/>
    </xf>
    <xf numFmtId="0" fontId="5" fillId="0" borderId="10" xfId="62" applyFont="1" applyBorder="1" applyAlignment="1">
      <alignment horizontal="center" wrapText="1"/>
      <protection/>
    </xf>
    <xf numFmtId="3" fontId="4" fillId="0" borderId="10" xfId="62" applyNumberFormat="1" applyFont="1" applyBorder="1" applyAlignment="1">
      <alignment horizontal="center" wrapText="1"/>
      <protection/>
    </xf>
    <xf numFmtId="0" fontId="4" fillId="0" borderId="10" xfId="62" applyFont="1" applyBorder="1" applyAlignment="1">
      <alignment horizontal="center" wrapText="1"/>
      <protection/>
    </xf>
    <xf numFmtId="0" fontId="5" fillId="0" borderId="10" xfId="62" applyFont="1" applyBorder="1" applyAlignment="1">
      <alignment vertical="center"/>
      <protection/>
    </xf>
    <xf numFmtId="0" fontId="15" fillId="0" borderId="10" xfId="62" applyFont="1" applyBorder="1">
      <alignment/>
      <protection/>
    </xf>
    <xf numFmtId="167" fontId="5" fillId="0" borderId="10" xfId="62" applyNumberFormat="1" applyFont="1" applyBorder="1" applyAlignment="1">
      <alignment vertical="center"/>
      <protection/>
    </xf>
    <xf numFmtId="167" fontId="4" fillId="0" borderId="10" xfId="62" applyNumberFormat="1" applyFont="1" applyBorder="1" applyAlignment="1">
      <alignment vertical="center"/>
      <protection/>
    </xf>
    <xf numFmtId="0" fontId="11" fillId="0" borderId="10" xfId="62" applyFont="1" applyBorder="1" applyAlignment="1">
      <alignment vertical="center" wrapText="1"/>
      <protection/>
    </xf>
    <xf numFmtId="167" fontId="11" fillId="0" borderId="10" xfId="62" applyNumberFormat="1" applyFont="1" applyBorder="1" applyAlignment="1">
      <alignment vertical="center"/>
      <protection/>
    </xf>
    <xf numFmtId="0" fontId="5" fillId="33" borderId="10" xfId="62" applyFont="1" applyFill="1" applyBorder="1" applyAlignment="1">
      <alignment horizontal="left" vertical="center" wrapText="1"/>
      <protection/>
    </xf>
    <xf numFmtId="0" fontId="8" fillId="33" borderId="10" xfId="62" applyFont="1" applyFill="1" applyBorder="1" applyAlignment="1">
      <alignment horizontal="left" vertical="center" wrapText="1"/>
      <protection/>
    </xf>
    <xf numFmtId="0" fontId="8" fillId="0" borderId="10" xfId="62" applyFont="1" applyBorder="1" applyAlignment="1">
      <alignment vertical="center" wrapText="1"/>
      <protection/>
    </xf>
    <xf numFmtId="0" fontId="8" fillId="0" borderId="10" xfId="62" applyFont="1" applyBorder="1" applyAlignment="1">
      <alignment vertical="center"/>
      <protection/>
    </xf>
    <xf numFmtId="0" fontId="18" fillId="34" borderId="10" xfId="62" applyFont="1" applyFill="1" applyBorder="1">
      <alignment/>
      <protection/>
    </xf>
    <xf numFmtId="166" fontId="5" fillId="0" borderId="10" xfId="62" applyNumberFormat="1" applyFont="1" applyBorder="1" applyAlignment="1">
      <alignment horizontal="left" vertical="center"/>
      <protection/>
    </xf>
    <xf numFmtId="167" fontId="6" fillId="10" borderId="10" xfId="62" applyNumberFormat="1" applyFont="1" applyFill="1" applyBorder="1" applyAlignment="1">
      <alignment vertical="center"/>
      <protection/>
    </xf>
    <xf numFmtId="3" fontId="8" fillId="0" borderId="10" xfId="62" applyNumberFormat="1" applyFont="1" applyBorder="1" applyAlignment="1">
      <alignment horizontal="left" vertical="center" wrapText="1"/>
      <protection/>
    </xf>
    <xf numFmtId="3" fontId="3" fillId="0" borderId="10" xfId="62" applyNumberFormat="1" applyFont="1" applyBorder="1" applyAlignment="1">
      <alignment horizontal="left" vertical="center" wrapText="1"/>
      <protection/>
    </xf>
    <xf numFmtId="0" fontId="2" fillId="0" borderId="0" xfId="62" applyFont="1" applyAlignment="1">
      <alignment horizontal="left" vertical="center" wrapText="1"/>
      <protection/>
    </xf>
    <xf numFmtId="0" fontId="0" fillId="0" borderId="0" xfId="62">
      <alignment/>
      <protection/>
    </xf>
    <xf numFmtId="3" fontId="7" fillId="0" borderId="10" xfId="62" applyNumberFormat="1" applyFont="1" applyBorder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3" fontId="8" fillId="0" borderId="10" xfId="62" applyNumberFormat="1" applyFont="1" applyBorder="1" applyAlignment="1">
      <alignment horizontal="left" vertical="center"/>
      <protection/>
    </xf>
    <xf numFmtId="3" fontId="3" fillId="0" borderId="10" xfId="62" applyNumberFormat="1" applyFont="1" applyBorder="1" applyAlignment="1">
      <alignment horizontal="left" vertical="center"/>
      <protection/>
    </xf>
    <xf numFmtId="0" fontId="2" fillId="0" borderId="0" xfId="62" applyFont="1" applyAlignment="1">
      <alignment horizontal="left" vertical="center"/>
      <protection/>
    </xf>
    <xf numFmtId="3" fontId="7" fillId="0" borderId="10" xfId="62" applyNumberFormat="1" applyFont="1" applyBorder="1" applyAlignment="1">
      <alignment horizontal="left" vertical="center"/>
      <protection/>
    </xf>
    <xf numFmtId="0" fontId="3" fillId="0" borderId="0" xfId="62" applyFont="1" applyAlignment="1">
      <alignment horizontal="left" vertical="center"/>
      <protection/>
    </xf>
    <xf numFmtId="0" fontId="10" fillId="0" borderId="10" xfId="62" applyFont="1" applyBorder="1" applyAlignment="1">
      <alignment horizontal="left" vertical="center"/>
      <protection/>
    </xf>
    <xf numFmtId="3" fontId="0" fillId="0" borderId="0" xfId="62" applyNumberFormat="1">
      <alignment/>
      <protection/>
    </xf>
    <xf numFmtId="3" fontId="108" fillId="0" borderId="0" xfId="62" applyNumberFormat="1" applyFont="1">
      <alignment/>
      <protection/>
    </xf>
    <xf numFmtId="0" fontId="108" fillId="0" borderId="0" xfId="62" applyFont="1">
      <alignment/>
      <protection/>
    </xf>
    <xf numFmtId="176" fontId="29" fillId="0" borderId="12" xfId="61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3" fontId="108" fillId="0" borderId="0" xfId="62" applyNumberFormat="1" applyFont="1" applyAlignment="1">
      <alignment horizontal="center"/>
      <protection/>
    </xf>
    <xf numFmtId="3" fontId="10" fillId="0" borderId="10" xfId="62" applyNumberFormat="1" applyFont="1" applyBorder="1" applyAlignment="1">
      <alignment horizontal="right" vertical="center"/>
      <protection/>
    </xf>
    <xf numFmtId="3" fontId="31" fillId="0" borderId="10" xfId="62" applyNumberFormat="1" applyFont="1" applyBorder="1" applyAlignment="1">
      <alignment horizontal="right" vertical="center"/>
      <protection/>
    </xf>
    <xf numFmtId="3" fontId="14" fillId="0" borderId="10" xfId="62" applyNumberFormat="1" applyFont="1" applyBorder="1" applyAlignment="1">
      <alignment horizontal="right" vertical="center"/>
      <protection/>
    </xf>
    <xf numFmtId="0" fontId="14" fillId="0" borderId="10" xfId="62" applyFont="1" applyBorder="1" applyAlignment="1">
      <alignment horizontal="right" vertical="center"/>
      <protection/>
    </xf>
    <xf numFmtId="3" fontId="112" fillId="0" borderId="10" xfId="62" applyNumberFormat="1" applyFont="1" applyBorder="1">
      <alignment/>
      <protection/>
    </xf>
    <xf numFmtId="3" fontId="32" fillId="0" borderId="10" xfId="62" applyNumberFormat="1" applyFont="1" applyBorder="1">
      <alignment/>
      <protection/>
    </xf>
    <xf numFmtId="3" fontId="15" fillId="35" borderId="0" xfId="62" applyNumberFormat="1" applyFont="1" applyFill="1">
      <alignment/>
      <protection/>
    </xf>
    <xf numFmtId="0" fontId="12" fillId="0" borderId="0" xfId="62" applyFont="1" applyAlignment="1">
      <alignment horizontal="center" vertical="center" wrapText="1"/>
      <protection/>
    </xf>
    <xf numFmtId="3" fontId="108" fillId="0" borderId="0" xfId="62" applyNumberFormat="1" applyFont="1" applyAlignment="1">
      <alignment horizontal="right"/>
      <protection/>
    </xf>
    <xf numFmtId="0" fontId="11" fillId="35" borderId="0" xfId="62" applyFont="1" applyFill="1">
      <alignment/>
      <protection/>
    </xf>
    <xf numFmtId="3" fontId="0" fillId="0" borderId="0" xfId="62" applyNumberFormat="1" applyAlignment="1">
      <alignment horizontal="right"/>
      <protection/>
    </xf>
    <xf numFmtId="176" fontId="29" fillId="0" borderId="13" xfId="61" applyNumberFormat="1" applyFont="1" applyBorder="1" applyAlignment="1">
      <alignment horizontal="center" vertical="center" wrapText="1"/>
      <protection/>
    </xf>
    <xf numFmtId="176" fontId="33" fillId="0" borderId="14" xfId="61" applyNumberFormat="1" applyFont="1" applyBorder="1" applyAlignment="1">
      <alignment horizontal="center" vertical="center" wrapText="1"/>
      <protection/>
    </xf>
    <xf numFmtId="176" fontId="29" fillId="0" borderId="15" xfId="61" applyNumberFormat="1" applyFont="1" applyBorder="1" applyAlignment="1">
      <alignment horizontal="center" vertical="center" wrapText="1"/>
      <protection/>
    </xf>
    <xf numFmtId="176" fontId="29" fillId="0" borderId="16" xfId="61" applyNumberFormat="1" applyFont="1" applyBorder="1" applyAlignment="1">
      <alignment horizontal="center" vertical="center" wrapText="1"/>
      <protection/>
    </xf>
    <xf numFmtId="176" fontId="29" fillId="0" borderId="17" xfId="61" applyNumberFormat="1" applyFont="1" applyBorder="1" applyAlignment="1">
      <alignment horizontal="center" vertical="center" wrapText="1"/>
      <protection/>
    </xf>
    <xf numFmtId="176" fontId="29" fillId="0" borderId="18" xfId="61" applyNumberFormat="1" applyFont="1" applyBorder="1" applyAlignment="1">
      <alignment horizontal="center" vertical="center" wrapText="1"/>
      <protection/>
    </xf>
    <xf numFmtId="176" fontId="29" fillId="36" borderId="19" xfId="61" applyNumberFormat="1" applyFont="1" applyFill="1" applyBorder="1" applyAlignment="1" applyProtection="1">
      <alignment horizontal="left" vertical="center" wrapText="1" indent="1"/>
      <protection locked="0"/>
    </xf>
    <xf numFmtId="176" fontId="29" fillId="36" borderId="20" xfId="61" applyNumberFormat="1" applyFont="1" applyFill="1" applyBorder="1" applyAlignment="1" applyProtection="1">
      <alignment horizontal="left" vertical="center" wrapText="1" indent="1"/>
      <protection locked="0"/>
    </xf>
    <xf numFmtId="176" fontId="29" fillId="36" borderId="10" xfId="61" applyNumberFormat="1" applyFont="1" applyFill="1" applyBorder="1" applyAlignment="1" applyProtection="1">
      <alignment vertical="center" wrapText="1"/>
      <protection locked="0"/>
    </xf>
    <xf numFmtId="176" fontId="28" fillId="0" borderId="19" xfId="61" applyNumberFormat="1" applyFont="1" applyBorder="1" applyAlignment="1" applyProtection="1">
      <alignment horizontal="left" vertical="center" wrapText="1" indent="1"/>
      <protection locked="0"/>
    </xf>
    <xf numFmtId="176" fontId="28" fillId="0" borderId="20" xfId="61" applyNumberFormat="1" applyFont="1" applyBorder="1" applyAlignment="1" applyProtection="1">
      <alignment horizontal="left" vertical="center" wrapText="1" indent="1"/>
      <protection locked="0"/>
    </xf>
    <xf numFmtId="176" fontId="25" fillId="0" borderId="10" xfId="61" applyNumberFormat="1" applyBorder="1" applyAlignment="1">
      <alignment vertical="center" wrapText="1"/>
      <protection/>
    </xf>
    <xf numFmtId="176" fontId="28" fillId="0" borderId="10" xfId="61" applyNumberFormat="1" applyFont="1" applyBorder="1" applyAlignment="1" applyProtection="1">
      <alignment vertical="center" wrapText="1"/>
      <protection locked="0"/>
    </xf>
    <xf numFmtId="176" fontId="28" fillId="0" borderId="19" xfId="61" applyNumberFormat="1" applyFont="1" applyBorder="1" applyAlignment="1" applyProtection="1">
      <alignment horizontal="left" vertical="center" wrapText="1" indent="1"/>
      <protection locked="0"/>
    </xf>
    <xf numFmtId="176" fontId="28" fillId="0" borderId="20" xfId="61" applyNumberFormat="1" applyFont="1" applyBorder="1" applyAlignment="1" applyProtection="1">
      <alignment horizontal="left" vertical="center" wrapText="1" indent="1"/>
      <protection locked="0"/>
    </xf>
    <xf numFmtId="176" fontId="33" fillId="0" borderId="20" xfId="61" applyNumberFormat="1" applyFont="1" applyBorder="1" applyAlignment="1" applyProtection="1">
      <alignment horizontal="left" vertical="center" wrapText="1" indent="1"/>
      <protection locked="0"/>
    </xf>
    <xf numFmtId="176" fontId="28" fillId="0" borderId="21" xfId="61" applyNumberFormat="1" applyFont="1" applyBorder="1" applyAlignment="1" applyProtection="1">
      <alignment horizontal="left" vertical="center" wrapText="1" indent="1"/>
      <protection locked="0"/>
    </xf>
    <xf numFmtId="176" fontId="28" fillId="0" borderId="22" xfId="61" applyNumberFormat="1" applyFont="1" applyBorder="1" applyAlignment="1" applyProtection="1">
      <alignment horizontal="left" vertical="center" wrapText="1" indent="1"/>
      <protection locked="0"/>
    </xf>
    <xf numFmtId="176" fontId="28" fillId="0" borderId="23" xfId="61" applyNumberFormat="1" applyFont="1" applyBorder="1" applyAlignment="1" applyProtection="1">
      <alignment vertical="center" wrapText="1"/>
      <protection locked="0"/>
    </xf>
    <xf numFmtId="176" fontId="34" fillId="0" borderId="21" xfId="61" applyNumberFormat="1" applyFont="1" applyBorder="1" applyAlignment="1" applyProtection="1">
      <alignment horizontal="left" vertical="center" wrapText="1" indent="6"/>
      <protection locked="0"/>
    </xf>
    <xf numFmtId="176" fontId="25" fillId="0" borderId="22" xfId="61" applyNumberFormat="1" applyBorder="1" applyAlignment="1" applyProtection="1">
      <alignment horizontal="right" vertical="center" wrapText="1" indent="2"/>
      <protection locked="0"/>
    </xf>
    <xf numFmtId="176" fontId="34" fillId="0" borderId="11" xfId="61" applyNumberFormat="1" applyFont="1" applyBorder="1" applyAlignment="1" applyProtection="1">
      <alignment horizontal="left" vertical="center" wrapText="1" indent="6"/>
      <protection locked="0"/>
    </xf>
    <xf numFmtId="176" fontId="25" fillId="0" borderId="20" xfId="61" applyNumberFormat="1" applyBorder="1" applyAlignment="1" applyProtection="1">
      <alignment horizontal="right" vertical="center" wrapText="1" indent="2"/>
      <protection locked="0"/>
    </xf>
    <xf numFmtId="176" fontId="28" fillId="0" borderId="10" xfId="61" applyNumberFormat="1" applyFont="1" applyBorder="1" applyAlignment="1" applyProtection="1">
      <alignment vertical="center" wrapText="1"/>
      <protection locked="0"/>
    </xf>
    <xf numFmtId="3" fontId="35" fillId="0" borderId="10" xfId="62" applyNumberFormat="1" applyFont="1" applyBorder="1" applyAlignment="1">
      <alignment vertical="center" wrapText="1"/>
      <protection/>
    </xf>
    <xf numFmtId="3" fontId="36" fillId="0" borderId="10" xfId="62" applyNumberFormat="1" applyFont="1" applyBorder="1" applyAlignment="1">
      <alignment vertical="center" wrapText="1"/>
      <protection/>
    </xf>
    <xf numFmtId="3" fontId="37" fillId="0" borderId="10" xfId="62" applyNumberFormat="1" applyFont="1" applyBorder="1" applyAlignment="1">
      <alignment vertical="center" wrapText="1"/>
      <protection/>
    </xf>
    <xf numFmtId="0" fontId="0" fillId="0" borderId="0" xfId="0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 horizontal="center" wrapText="1"/>
    </xf>
    <xf numFmtId="0" fontId="11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37" borderId="0" xfId="0" applyFont="1" applyFill="1" applyAlignment="1">
      <alignment horizontal="left" vertical="center" wrapText="1"/>
    </xf>
    <xf numFmtId="0" fontId="4" fillId="37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5" fillId="0" borderId="0" xfId="0" applyFont="1" applyAlignment="1">
      <alignment/>
    </xf>
    <xf numFmtId="3" fontId="108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49" fontId="108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11" fillId="32" borderId="11" xfId="62" applyNumberFormat="1" applyFont="1" applyFill="1" applyBorder="1">
      <alignment/>
      <protection/>
    </xf>
    <xf numFmtId="3" fontId="38" fillId="0" borderId="10" xfId="71" applyNumberFormat="1" applyBorder="1">
      <alignment/>
      <protection/>
    </xf>
    <xf numFmtId="3" fontId="38" fillId="0" borderId="10" xfId="71" applyNumberFormat="1" applyBorder="1" applyAlignment="1">
      <alignment horizontal="right" wrapText="1"/>
      <protection/>
    </xf>
    <xf numFmtId="3" fontId="9" fillId="10" borderId="10" xfId="62" applyNumberFormat="1" applyFont="1" applyFill="1" applyBorder="1" applyAlignment="1">
      <alignment horizontal="right"/>
      <protection/>
    </xf>
    <xf numFmtId="3" fontId="6" fillId="32" borderId="10" xfId="62" applyNumberFormat="1" applyFont="1" applyFill="1" applyBorder="1" applyAlignment="1">
      <alignment horizontal="right"/>
      <protection/>
    </xf>
    <xf numFmtId="3" fontId="6" fillId="10" borderId="10" xfId="62" applyNumberFormat="1" applyFont="1" applyFill="1" applyBorder="1" applyAlignment="1">
      <alignment horizontal="right" wrapText="1"/>
      <protection/>
    </xf>
    <xf numFmtId="3" fontId="17" fillId="32" borderId="10" xfId="62" applyNumberFormat="1" applyFont="1" applyFill="1" applyBorder="1" applyAlignment="1">
      <alignment horizontal="right"/>
      <protection/>
    </xf>
    <xf numFmtId="0" fontId="11" fillId="0" borderId="0" xfId="67" applyFont="1">
      <alignment/>
      <protection/>
    </xf>
    <xf numFmtId="0" fontId="38" fillId="0" borderId="0" xfId="74">
      <alignment/>
      <protection/>
    </xf>
    <xf numFmtId="0" fontId="19" fillId="0" borderId="0" xfId="67" applyFont="1">
      <alignment/>
      <protection/>
    </xf>
    <xf numFmtId="0" fontId="16" fillId="0" borderId="0" xfId="62" applyFont="1" applyAlignment="1">
      <alignment wrapText="1"/>
      <protection/>
    </xf>
    <xf numFmtId="0" fontId="0" fillId="0" borderId="0" xfId="0" applyAlignment="1">
      <alignment/>
    </xf>
    <xf numFmtId="3" fontId="116" fillId="0" borderId="10" xfId="0" applyNumberFormat="1" applyFont="1" applyBorder="1" applyAlignment="1">
      <alignment horizontal="right" vertical="center"/>
    </xf>
    <xf numFmtId="176" fontId="29" fillId="0" borderId="19" xfId="61" applyNumberFormat="1" applyFont="1" applyBorder="1" applyAlignment="1" applyProtection="1">
      <alignment horizontal="left" vertical="center" wrapText="1" indent="1"/>
      <protection locked="0"/>
    </xf>
    <xf numFmtId="176" fontId="29" fillId="0" borderId="20" xfId="61" applyNumberFormat="1" applyFont="1" applyBorder="1" applyAlignment="1" applyProtection="1">
      <alignment horizontal="left" vertical="center" wrapText="1" indent="1"/>
      <protection locked="0"/>
    </xf>
    <xf numFmtId="176" fontId="28" fillId="39" borderId="10" xfId="61" applyNumberFormat="1" applyFont="1" applyFill="1" applyBorder="1" applyAlignment="1" applyProtection="1">
      <alignment vertical="center" wrapText="1"/>
      <protection locked="0"/>
    </xf>
    <xf numFmtId="176" fontId="28" fillId="35" borderId="10" xfId="61" applyNumberFormat="1" applyFont="1" applyFill="1" applyBorder="1" applyAlignment="1" applyProtection="1">
      <alignment vertical="center" wrapText="1"/>
      <protection locked="0"/>
    </xf>
    <xf numFmtId="176" fontId="25" fillId="35" borderId="10" xfId="61" applyNumberFormat="1" applyFill="1" applyBorder="1" applyAlignment="1">
      <alignment vertical="center" wrapText="1"/>
      <protection/>
    </xf>
    <xf numFmtId="176" fontId="30" fillId="0" borderId="15" xfId="61" applyNumberFormat="1" applyFont="1" applyBorder="1" applyAlignment="1">
      <alignment horizontal="left" vertical="center" wrapText="1" indent="1"/>
      <protection/>
    </xf>
    <xf numFmtId="176" fontId="30" fillId="0" borderId="16" xfId="61" applyNumberFormat="1" applyFont="1" applyBorder="1" applyAlignment="1">
      <alignment horizontal="left" vertical="center" wrapText="1" indent="1"/>
      <protection/>
    </xf>
    <xf numFmtId="176" fontId="29" fillId="0" borderId="17" xfId="61" applyNumberFormat="1" applyFont="1" applyBorder="1" applyAlignment="1">
      <alignment vertical="center" wrapText="1"/>
      <protection/>
    </xf>
    <xf numFmtId="176" fontId="29" fillId="0" borderId="20" xfId="61" applyNumberFormat="1" applyFont="1" applyBorder="1" applyAlignment="1">
      <alignment vertical="center" wrapText="1"/>
      <protection/>
    </xf>
    <xf numFmtId="0" fontId="108" fillId="0" borderId="0" xfId="0" applyFont="1" applyAlignment="1">
      <alignment/>
    </xf>
    <xf numFmtId="3" fontId="117" fillId="0" borderId="10" xfId="62" applyNumberFormat="1" applyFont="1" applyBorder="1">
      <alignment/>
      <protection/>
    </xf>
    <xf numFmtId="0" fontId="38" fillId="0" borderId="0" xfId="75">
      <alignment/>
      <protection/>
    </xf>
    <xf numFmtId="0" fontId="26" fillId="0" borderId="0" xfId="67">
      <alignment/>
      <protection/>
    </xf>
    <xf numFmtId="0" fontId="38" fillId="0" borderId="0" xfId="71">
      <alignment/>
      <protection/>
    </xf>
    <xf numFmtId="0" fontId="38" fillId="0" borderId="10" xfId="71" applyBorder="1">
      <alignment/>
      <protection/>
    </xf>
    <xf numFmtId="0" fontId="39" fillId="0" borderId="10" xfId="71" applyFont="1" applyBorder="1">
      <alignment/>
      <protection/>
    </xf>
    <xf numFmtId="3" fontId="39" fillId="0" borderId="10" xfId="71" applyNumberFormat="1" applyFont="1" applyBorder="1">
      <alignment/>
      <protection/>
    </xf>
    <xf numFmtId="0" fontId="39" fillId="0" borderId="0" xfId="71" applyFont="1">
      <alignment/>
      <protection/>
    </xf>
    <xf numFmtId="49" fontId="108" fillId="0" borderId="10" xfId="0" applyNumberFormat="1" applyFont="1" applyBorder="1" applyAlignment="1">
      <alignment horizontal="center" vertical="center" wrapText="1"/>
    </xf>
    <xf numFmtId="49" fontId="118" fillId="0" borderId="10" xfId="0" applyNumberFormat="1" applyFont="1" applyBorder="1" applyAlignment="1">
      <alignment horizontal="center" vertical="center" wrapText="1"/>
    </xf>
    <xf numFmtId="3" fontId="10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3" fontId="116" fillId="0" borderId="0" xfId="0" applyNumberFormat="1" applyFont="1" applyAlignment="1">
      <alignment horizontal="right" vertical="center"/>
    </xf>
    <xf numFmtId="0" fontId="116" fillId="0" borderId="0" xfId="0" applyFont="1" applyAlignment="1">
      <alignment horizontal="right"/>
    </xf>
    <xf numFmtId="3" fontId="116" fillId="0" borderId="0" xfId="0" applyNumberFormat="1" applyFont="1" applyAlignment="1">
      <alignment horizontal="right" vertical="center" wrapText="1"/>
    </xf>
    <xf numFmtId="0" fontId="108" fillId="0" borderId="0" xfId="0" applyFont="1" applyAlignment="1">
      <alignment horizontal="right"/>
    </xf>
    <xf numFmtId="49" fontId="108" fillId="0" borderId="0" xfId="0" applyNumberFormat="1" applyFont="1" applyAlignment="1">
      <alignment horizontal="center" vertical="center"/>
    </xf>
    <xf numFmtId="3" fontId="108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/>
    </xf>
    <xf numFmtId="3" fontId="6" fillId="34" borderId="10" xfId="62" applyNumberFormat="1" applyFont="1" applyFill="1" applyBorder="1">
      <alignment/>
      <protection/>
    </xf>
    <xf numFmtId="3" fontId="6" fillId="10" borderId="10" xfId="62" applyNumberFormat="1" applyFont="1" applyFill="1" applyBorder="1" applyAlignment="1">
      <alignment vertical="center"/>
      <protection/>
    </xf>
    <xf numFmtId="3" fontId="11" fillId="10" borderId="10" xfId="62" applyNumberFormat="1" applyFont="1" applyFill="1" applyBorder="1" applyAlignment="1">
      <alignment horizontal="right" vertical="center"/>
      <protection/>
    </xf>
    <xf numFmtId="3" fontId="11" fillId="5" borderId="10" xfId="62" applyNumberFormat="1" applyFont="1" applyFill="1" applyBorder="1" applyAlignment="1">
      <alignment horizontal="right" vertical="center"/>
      <protection/>
    </xf>
    <xf numFmtId="176" fontId="33" fillId="0" borderId="20" xfId="61" applyNumberFormat="1" applyFont="1" applyBorder="1" applyAlignment="1" applyProtection="1">
      <alignment horizontal="right" vertical="center" wrapText="1" indent="3"/>
      <protection locked="0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08" fillId="0" borderId="0" xfId="62" applyFont="1" applyAlignment="1">
      <alignment horizontal="center"/>
      <protection/>
    </xf>
    <xf numFmtId="3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left" vertical="center"/>
    </xf>
    <xf numFmtId="3" fontId="4" fillId="38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0" fontId="12" fillId="0" borderId="0" xfId="0" applyFont="1" applyAlignment="1">
      <alignment wrapText="1"/>
    </xf>
    <xf numFmtId="0" fontId="38" fillId="0" borderId="0" xfId="58">
      <alignment/>
      <protection/>
    </xf>
    <xf numFmtId="3" fontId="38" fillId="0" borderId="0" xfId="58" applyNumberFormat="1">
      <alignment/>
      <protection/>
    </xf>
    <xf numFmtId="3" fontId="38" fillId="0" borderId="0" xfId="58" applyNumberFormat="1" applyAlignment="1">
      <alignment horizontal="right"/>
      <protection/>
    </xf>
    <xf numFmtId="0" fontId="38" fillId="0" borderId="10" xfId="58" applyBorder="1" applyAlignment="1">
      <alignment horizontal="center" vertical="center"/>
      <protection/>
    </xf>
    <xf numFmtId="3" fontId="38" fillId="0" borderId="10" xfId="58" applyNumberFormat="1" applyBorder="1" applyAlignment="1">
      <alignment horizontal="center" vertical="center"/>
      <protection/>
    </xf>
    <xf numFmtId="3" fontId="38" fillId="0" borderId="10" xfId="58" applyNumberFormat="1" applyBorder="1" applyAlignment="1">
      <alignment horizontal="center" vertical="center" wrapText="1"/>
      <protection/>
    </xf>
    <xf numFmtId="0" fontId="38" fillId="0" borderId="10" xfId="58" applyBorder="1">
      <alignment/>
      <protection/>
    </xf>
    <xf numFmtId="3" fontId="38" fillId="0" borderId="10" xfId="58" applyNumberFormat="1" applyBorder="1">
      <alignment/>
      <protection/>
    </xf>
    <xf numFmtId="0" fontId="39" fillId="0" borderId="10" xfId="58" applyFont="1" applyBorder="1">
      <alignment/>
      <protection/>
    </xf>
    <xf numFmtId="3" fontId="39" fillId="0" borderId="10" xfId="58" applyNumberFormat="1" applyFont="1" applyBorder="1">
      <alignment/>
      <protection/>
    </xf>
    <xf numFmtId="0" fontId="39" fillId="0" borderId="0" xfId="58" applyFont="1">
      <alignment/>
      <protection/>
    </xf>
    <xf numFmtId="0" fontId="44" fillId="0" borderId="10" xfId="58" applyFont="1" applyBorder="1">
      <alignment/>
      <protection/>
    </xf>
    <xf numFmtId="3" fontId="44" fillId="0" borderId="10" xfId="58" applyNumberFormat="1" applyFont="1" applyBorder="1">
      <alignment/>
      <protection/>
    </xf>
    <xf numFmtId="0" fontId="44" fillId="0" borderId="0" xfId="58" applyFont="1">
      <alignment/>
      <protection/>
    </xf>
    <xf numFmtId="3" fontId="38" fillId="0" borderId="0" xfId="71" applyNumberFormat="1">
      <alignment/>
      <protection/>
    </xf>
    <xf numFmtId="0" fontId="38" fillId="0" borderId="10" xfId="71" applyBorder="1" applyAlignment="1">
      <alignment horizontal="center" vertical="center"/>
      <protection/>
    </xf>
    <xf numFmtId="3" fontId="38" fillId="0" borderId="10" xfId="71" applyNumberFormat="1" applyBorder="1" applyAlignment="1">
      <alignment horizontal="center" vertical="center"/>
      <protection/>
    </xf>
    <xf numFmtId="3" fontId="38" fillId="0" borderId="10" xfId="71" applyNumberFormat="1" applyBorder="1" applyAlignment="1">
      <alignment horizontal="center" vertical="center" wrapText="1"/>
      <protection/>
    </xf>
    <xf numFmtId="0" fontId="39" fillId="0" borderId="10" xfId="58" applyFont="1" applyBorder="1" applyAlignment="1">
      <alignment horizontal="center" vertical="center" wrapText="1"/>
      <protection/>
    </xf>
    <xf numFmtId="3" fontId="39" fillId="0" borderId="10" xfId="58" applyNumberFormat="1" applyFont="1" applyBorder="1" applyAlignment="1">
      <alignment horizontal="center" vertical="center" wrapText="1"/>
      <protection/>
    </xf>
    <xf numFmtId="3" fontId="39" fillId="0" borderId="0" xfId="58" applyNumberFormat="1" applyFont="1" applyAlignment="1">
      <alignment horizontal="center" vertical="center" wrapText="1"/>
      <protection/>
    </xf>
    <xf numFmtId="0" fontId="39" fillId="0" borderId="0" xfId="58" applyFont="1" applyAlignment="1">
      <alignment horizontal="center" vertical="center" wrapText="1"/>
      <protection/>
    </xf>
    <xf numFmtId="3" fontId="39" fillId="0" borderId="0" xfId="58" applyNumberFormat="1" applyFont="1">
      <alignment/>
      <protection/>
    </xf>
    <xf numFmtId="3" fontId="44" fillId="0" borderId="0" xfId="58" applyNumberFormat="1" applyFont="1">
      <alignment/>
      <protection/>
    </xf>
    <xf numFmtId="0" fontId="39" fillId="0" borderId="10" xfId="71" applyFont="1" applyBorder="1" applyAlignment="1">
      <alignment horizontal="center" vertical="center" wrapText="1"/>
      <protection/>
    </xf>
    <xf numFmtId="3" fontId="39" fillId="0" borderId="10" xfId="71" applyNumberFormat="1" applyFont="1" applyBorder="1" applyAlignment="1">
      <alignment horizontal="center" vertical="center" wrapText="1"/>
      <protection/>
    </xf>
    <xf numFmtId="0" fontId="39" fillId="0" borderId="0" xfId="71" applyFont="1" applyAlignment="1">
      <alignment horizontal="center" vertical="center" wrapText="1"/>
      <protection/>
    </xf>
    <xf numFmtId="0" fontId="44" fillId="0" borderId="10" xfId="71" applyFont="1" applyBorder="1">
      <alignment/>
      <protection/>
    </xf>
    <xf numFmtId="3" fontId="44" fillId="0" borderId="10" xfId="71" applyNumberFormat="1" applyFont="1" applyBorder="1">
      <alignment/>
      <protection/>
    </xf>
    <xf numFmtId="0" fontId="44" fillId="0" borderId="0" xfId="71" applyFont="1">
      <alignment/>
      <protection/>
    </xf>
    <xf numFmtId="0" fontId="39" fillId="0" borderId="10" xfId="71" applyFont="1" applyBorder="1" applyAlignment="1">
      <alignment vertical="center" wrapText="1"/>
      <protection/>
    </xf>
    <xf numFmtId="3" fontId="39" fillId="0" borderId="10" xfId="71" applyNumberFormat="1" applyFont="1" applyBorder="1" applyAlignment="1">
      <alignment vertical="center" wrapText="1"/>
      <protection/>
    </xf>
    <xf numFmtId="0" fontId="39" fillId="0" borderId="0" xfId="71" applyFont="1" applyAlignment="1">
      <alignment vertical="center" wrapText="1"/>
      <protection/>
    </xf>
    <xf numFmtId="0" fontId="38" fillId="0" borderId="0" xfId="75" applyAlignment="1">
      <alignment horizontal="right"/>
      <protection/>
    </xf>
    <xf numFmtId="3" fontId="39" fillId="0" borderId="0" xfId="58" applyNumberFormat="1" applyFont="1" applyAlignment="1">
      <alignment horizontal="right"/>
      <protection/>
    </xf>
    <xf numFmtId="0" fontId="38" fillId="0" borderId="10" xfId="71" applyBorder="1" applyAlignment="1">
      <alignment horizontal="center" vertical="center" wrapText="1"/>
      <protection/>
    </xf>
    <xf numFmtId="0" fontId="38" fillId="0" borderId="0" xfId="71" applyAlignment="1">
      <alignment horizontal="center" vertical="center" wrapText="1"/>
      <protection/>
    </xf>
    <xf numFmtId="0" fontId="38" fillId="0" borderId="0" xfId="71" applyAlignment="1">
      <alignment horizontal="right"/>
      <protection/>
    </xf>
    <xf numFmtId="0" fontId="38" fillId="0" borderId="10" xfId="71" applyFont="1" applyBorder="1">
      <alignment/>
      <protection/>
    </xf>
    <xf numFmtId="3" fontId="38" fillId="0" borderId="10" xfId="71" applyNumberFormat="1" applyFont="1" applyBorder="1">
      <alignment/>
      <protection/>
    </xf>
    <xf numFmtId="3" fontId="45" fillId="0" borderId="10" xfId="71" applyNumberFormat="1" applyFont="1" applyBorder="1" applyAlignment="1">
      <alignment horizontal="center" vertical="center" wrapText="1"/>
      <protection/>
    </xf>
    <xf numFmtId="0" fontId="108" fillId="0" borderId="24" xfId="0" applyFont="1" applyBorder="1" applyAlignment="1">
      <alignment horizontal="center" vertical="center" wrapText="1"/>
    </xf>
    <xf numFmtId="0" fontId="108" fillId="0" borderId="25" xfId="0" applyFont="1" applyBorder="1" applyAlignment="1">
      <alignment horizontal="center" vertical="center" wrapText="1"/>
    </xf>
    <xf numFmtId="49" fontId="108" fillId="0" borderId="25" xfId="0" applyNumberFormat="1" applyFont="1" applyBorder="1" applyAlignment="1">
      <alignment horizontal="center" vertical="center" wrapText="1"/>
    </xf>
    <xf numFmtId="3" fontId="108" fillId="0" borderId="25" xfId="0" applyNumberFormat="1" applyFont="1" applyBorder="1" applyAlignment="1">
      <alignment horizontal="right" vertical="center" wrapText="1"/>
    </xf>
    <xf numFmtId="0" fontId="108" fillId="0" borderId="26" xfId="0" applyFont="1" applyBorder="1" applyAlignment="1">
      <alignment horizontal="right" vertical="center" wrapText="1"/>
    </xf>
    <xf numFmtId="0" fontId="108" fillId="0" borderId="27" xfId="0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49" fontId="1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08" fillId="0" borderId="10" xfId="0" applyFont="1" applyBorder="1" applyAlignment="1">
      <alignment horizontal="right"/>
    </xf>
    <xf numFmtId="3" fontId="8" fillId="0" borderId="10" xfId="62" applyNumberFormat="1" applyFont="1" applyBorder="1" applyAlignment="1">
      <alignment horizontal="right"/>
      <protection/>
    </xf>
    <xf numFmtId="0" fontId="8" fillId="0" borderId="10" xfId="62" applyFont="1" applyBorder="1" applyAlignment="1">
      <alignment horizontal="right"/>
      <protection/>
    </xf>
    <xf numFmtId="3" fontId="3" fillId="0" borderId="10" xfId="62" applyNumberFormat="1" applyFont="1" applyBorder="1" applyAlignment="1">
      <alignment horizontal="right"/>
      <protection/>
    </xf>
    <xf numFmtId="0" fontId="0" fillId="0" borderId="0" xfId="0" applyAlignment="1">
      <alignment horizontal="center" wrapText="1"/>
    </xf>
    <xf numFmtId="176" fontId="29" fillId="0" borderId="20" xfId="61" applyNumberFormat="1" applyFont="1" applyBorder="1" applyAlignment="1" applyProtection="1">
      <alignment horizontal="right" vertical="center" wrapText="1" indent="1"/>
      <protection locked="0"/>
    </xf>
    <xf numFmtId="176" fontId="28" fillId="0" borderId="20" xfId="61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5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6" fillId="37" borderId="10" xfId="0" applyFont="1" applyFill="1" applyBorder="1" applyAlignment="1">
      <alignment wrapText="1"/>
    </xf>
    <xf numFmtId="0" fontId="48" fillId="0" borderId="0" xfId="0" applyFont="1" applyAlignment="1">
      <alignment horizontal="justify" vertical="center"/>
    </xf>
    <xf numFmtId="0" fontId="49" fillId="0" borderId="0" xfId="44" applyFont="1" applyAlignment="1" applyProtection="1">
      <alignment horizontal="justify" vertical="center"/>
      <protection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10" xfId="0" applyFont="1" applyBorder="1" applyAlignment="1">
      <alignment vertical="center"/>
    </xf>
    <xf numFmtId="0" fontId="15" fillId="0" borderId="28" xfId="0" applyFont="1" applyBorder="1" applyAlignment="1">
      <alignment/>
    </xf>
    <xf numFmtId="0" fontId="0" fillId="0" borderId="28" xfId="0" applyBorder="1" applyAlignment="1">
      <alignment/>
    </xf>
    <xf numFmtId="0" fontId="7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1" fillId="32" borderId="10" xfId="0" applyFont="1" applyFill="1" applyBorder="1" applyAlignment="1">
      <alignment/>
    </xf>
    <xf numFmtId="3" fontId="15" fillId="32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6" fillId="32" borderId="10" xfId="0" applyFont="1" applyFill="1" applyBorder="1" applyAlignment="1">
      <alignment/>
    </xf>
    <xf numFmtId="3" fontId="17" fillId="32" borderId="10" xfId="0" applyNumberFormat="1" applyFont="1" applyFill="1" applyBorder="1" applyAlignment="1">
      <alignment/>
    </xf>
    <xf numFmtId="0" fontId="16" fillId="0" borderId="0" xfId="62" applyFont="1" applyAlignment="1">
      <alignment vertical="center"/>
      <protection/>
    </xf>
    <xf numFmtId="0" fontId="54" fillId="0" borderId="10" xfId="0" applyFont="1" applyBorder="1" applyAlignment="1">
      <alignment horizontal="left" vertical="center" wrapText="1"/>
    </xf>
    <xf numFmtId="0" fontId="10" fillId="37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0" fontId="11" fillId="37" borderId="0" xfId="0" applyFont="1" applyFill="1" applyAlignment="1">
      <alignment/>
    </xf>
    <xf numFmtId="0" fontId="0" fillId="37" borderId="0" xfId="0" applyFill="1" applyAlignment="1">
      <alignment/>
    </xf>
    <xf numFmtId="0" fontId="120" fillId="37" borderId="0" xfId="0" applyFont="1" applyFill="1" applyAlignment="1">
      <alignment horizontal="right"/>
    </xf>
    <xf numFmtId="0" fontId="120" fillId="37" borderId="0" xfId="0" applyFont="1" applyFill="1" applyAlignment="1">
      <alignment/>
    </xf>
    <xf numFmtId="0" fontId="120" fillId="0" borderId="0" xfId="0" applyFont="1" applyAlignment="1">
      <alignment horizontal="center" wrapText="1"/>
    </xf>
    <xf numFmtId="0" fontId="120" fillId="0" borderId="0" xfId="0" applyFont="1" applyAlignment="1">
      <alignment/>
    </xf>
    <xf numFmtId="0" fontId="120" fillId="0" borderId="0" xfId="0" applyFont="1" applyAlignment="1">
      <alignment horizontal="right"/>
    </xf>
    <xf numFmtId="3" fontId="117" fillId="0" borderId="0" xfId="62" applyNumberFormat="1" applyFont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7" fontId="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/>
    </xf>
    <xf numFmtId="3" fontId="14" fillId="0" borderId="10" xfId="71" applyNumberFormat="1" applyFont="1" applyBorder="1">
      <alignment/>
      <protection/>
    </xf>
    <xf numFmtId="0" fontId="11" fillId="0" borderId="10" xfId="0" applyFont="1" applyBorder="1" applyAlignment="1">
      <alignment vertical="center" wrapText="1"/>
    </xf>
    <xf numFmtId="167" fontId="11" fillId="0" borderId="10" xfId="0" applyNumberFormat="1" applyFont="1" applyBorder="1" applyAlignment="1">
      <alignment vertical="center"/>
    </xf>
    <xf numFmtId="0" fontId="18" fillId="34" borderId="10" xfId="0" applyFont="1" applyFill="1" applyBorder="1" applyAlignment="1">
      <alignment/>
    </xf>
    <xf numFmtId="167" fontId="11" fillId="34" borderId="10" xfId="0" applyNumberFormat="1" applyFont="1" applyFill="1" applyBorder="1" applyAlignment="1">
      <alignment vertical="center"/>
    </xf>
    <xf numFmtId="3" fontId="11" fillId="34" borderId="10" xfId="0" applyNumberFormat="1" applyFont="1" applyFill="1" applyBorder="1" applyAlignment="1">
      <alignment vertical="center"/>
    </xf>
    <xf numFmtId="166" fontId="5" fillId="0" borderId="10" xfId="0" applyNumberFormat="1" applyFont="1" applyBorder="1" applyAlignment="1">
      <alignment horizontal="left" vertical="center"/>
    </xf>
    <xf numFmtId="3" fontId="120" fillId="0" borderId="10" xfId="62" applyNumberFormat="1" applyFont="1" applyBorder="1">
      <alignment/>
      <protection/>
    </xf>
    <xf numFmtId="0" fontId="11" fillId="0" borderId="10" xfId="0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3" fontId="6" fillId="10" borderId="10" xfId="0" applyNumberFormat="1" applyFont="1" applyFill="1" applyBorder="1" applyAlignment="1">
      <alignment vertical="center"/>
    </xf>
    <xf numFmtId="3" fontId="11" fillId="10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3" fontId="6" fillId="10" borderId="10" xfId="0" applyNumberFormat="1" applyFont="1" applyFill="1" applyBorder="1" applyAlignment="1">
      <alignment horizontal="left" vertical="center" wrapText="1"/>
    </xf>
    <xf numFmtId="3" fontId="6" fillId="10" borderId="10" xfId="0" applyNumberFormat="1" applyFont="1" applyFill="1" applyBorder="1" applyAlignment="1">
      <alignment horizontal="right" vertical="center" wrapText="1"/>
    </xf>
    <xf numFmtId="3" fontId="11" fillId="10" borderId="10" xfId="0" applyNumberFormat="1" applyFont="1" applyFill="1" applyBorder="1" applyAlignment="1">
      <alignment horizontal="right" vertical="center" wrapText="1"/>
    </xf>
    <xf numFmtId="0" fontId="17" fillId="32" borderId="10" xfId="0" applyFont="1" applyFill="1" applyBorder="1" applyAlignment="1">
      <alignment/>
    </xf>
    <xf numFmtId="3" fontId="120" fillId="0" borderId="10" xfId="0" applyNumberFormat="1" applyFont="1" applyBorder="1" applyAlignment="1">
      <alignment horizontal="right"/>
    </xf>
    <xf numFmtId="3" fontId="120" fillId="0" borderId="10" xfId="0" applyNumberFormat="1" applyFont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right"/>
    </xf>
    <xf numFmtId="0" fontId="9" fillId="10" borderId="10" xfId="0" applyFont="1" applyFill="1" applyBorder="1" applyAlignment="1">
      <alignment horizontal="left" vertical="center" wrapText="1"/>
    </xf>
    <xf numFmtId="3" fontId="6" fillId="10" borderId="10" xfId="0" applyNumberFormat="1" applyFont="1" applyFill="1" applyBorder="1" applyAlignment="1">
      <alignment horizontal="right"/>
    </xf>
    <xf numFmtId="3" fontId="11" fillId="10" borderId="10" xfId="0" applyNumberFormat="1" applyFont="1" applyFill="1" applyBorder="1" applyAlignment="1">
      <alignment horizontal="right"/>
    </xf>
    <xf numFmtId="0" fontId="6" fillId="40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3" fontId="6" fillId="5" borderId="10" xfId="0" applyNumberFormat="1" applyFont="1" applyFill="1" applyBorder="1" applyAlignment="1">
      <alignment horizontal="right"/>
    </xf>
    <xf numFmtId="3" fontId="11" fillId="5" borderId="10" xfId="0" applyNumberFormat="1" applyFont="1" applyFill="1" applyBorder="1" applyAlignment="1">
      <alignment horizontal="right"/>
    </xf>
    <xf numFmtId="3" fontId="6" fillId="10" borderId="10" xfId="0" applyNumberFormat="1" applyFont="1" applyFill="1" applyBorder="1" applyAlignment="1">
      <alignment horizontal="right" wrapText="1"/>
    </xf>
    <xf numFmtId="3" fontId="11" fillId="10" borderId="10" xfId="0" applyNumberFormat="1" applyFont="1" applyFill="1" applyBorder="1" applyAlignment="1">
      <alignment horizontal="right" wrapText="1"/>
    </xf>
    <xf numFmtId="3" fontId="17" fillId="32" borderId="10" xfId="0" applyNumberFormat="1" applyFont="1" applyFill="1" applyBorder="1" applyAlignment="1">
      <alignment horizontal="right"/>
    </xf>
    <xf numFmtId="3" fontId="15" fillId="32" borderId="10" xfId="0" applyNumberFormat="1" applyFont="1" applyFill="1" applyBorder="1" applyAlignment="1">
      <alignment horizontal="right"/>
    </xf>
    <xf numFmtId="3" fontId="0" fillId="37" borderId="0" xfId="0" applyNumberFormat="1" applyFill="1" applyAlignment="1">
      <alignment/>
    </xf>
    <xf numFmtId="3" fontId="46" fillId="0" borderId="0" xfId="62" applyNumberFormat="1" applyFont="1" applyAlignment="1">
      <alignment horizontal="center"/>
      <protection/>
    </xf>
    <xf numFmtId="3" fontId="1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7" fontId="4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18" fillId="41" borderId="10" xfId="0" applyFont="1" applyFill="1" applyBorder="1" applyAlignment="1">
      <alignment/>
    </xf>
    <xf numFmtId="167" fontId="11" fillId="41" borderId="10" xfId="0" applyNumberFormat="1" applyFont="1" applyFill="1" applyBorder="1" applyAlignment="1">
      <alignment vertical="center"/>
    </xf>
    <xf numFmtId="3" fontId="15" fillId="41" borderId="10" xfId="0" applyNumberFormat="1" applyFont="1" applyFill="1" applyBorder="1" applyAlignment="1">
      <alignment/>
    </xf>
    <xf numFmtId="3" fontId="15" fillId="42" borderId="10" xfId="0" applyNumberFormat="1" applyFont="1" applyFill="1" applyBorder="1" applyAlignment="1">
      <alignment/>
    </xf>
    <xf numFmtId="3" fontId="15" fillId="43" borderId="10" xfId="0" applyNumberFormat="1" applyFont="1" applyFill="1" applyBorder="1" applyAlignment="1">
      <alignment/>
    </xf>
    <xf numFmtId="3" fontId="15" fillId="44" borderId="10" xfId="0" applyNumberFormat="1" applyFont="1" applyFill="1" applyBorder="1" applyAlignment="1">
      <alignment/>
    </xf>
    <xf numFmtId="3" fontId="15" fillId="45" borderId="10" xfId="0" applyNumberFormat="1" applyFont="1" applyFill="1" applyBorder="1" applyAlignment="1">
      <alignment/>
    </xf>
    <xf numFmtId="3" fontId="15" fillId="46" borderId="10" xfId="0" applyNumberFormat="1" applyFont="1" applyFill="1" applyBorder="1" applyAlignment="1">
      <alignment/>
    </xf>
    <xf numFmtId="3" fontId="6" fillId="5" borderId="10" xfId="0" applyNumberFormat="1" applyFont="1" applyFill="1" applyBorder="1" applyAlignment="1">
      <alignment horizontal="right" vertical="center"/>
    </xf>
    <xf numFmtId="3" fontId="15" fillId="38" borderId="10" xfId="0" applyNumberFormat="1" applyFont="1" applyFill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8" borderId="10" xfId="0" applyNumberFormat="1" applyFont="1" applyFill="1" applyBorder="1" applyAlignment="1">
      <alignment/>
    </xf>
    <xf numFmtId="167" fontId="11" fillId="47" borderId="10" xfId="0" applyNumberFormat="1" applyFont="1" applyFill="1" applyBorder="1" applyAlignment="1">
      <alignment vertical="center"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3" fontId="55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3" fontId="58" fillId="0" borderId="1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59" fillId="0" borderId="10" xfId="0" applyFont="1" applyBorder="1" applyAlignment="1">
      <alignment horizontal="justify"/>
    </xf>
    <xf numFmtId="0" fontId="15" fillId="0" borderId="10" xfId="0" applyFont="1" applyBorder="1" applyAlignment="1">
      <alignment horizontal="left" vertical="center"/>
    </xf>
    <xf numFmtId="0" fontId="4" fillId="37" borderId="0" xfId="0" applyFont="1" applyFill="1" applyAlignment="1">
      <alignment/>
    </xf>
    <xf numFmtId="0" fontId="121" fillId="0" borderId="0" xfId="0" applyFont="1" applyAlignment="1">
      <alignment/>
    </xf>
    <xf numFmtId="3" fontId="60" fillId="0" borderId="0" xfId="62" applyNumberFormat="1" applyFont="1" applyAlignment="1">
      <alignment horizontal="center"/>
      <protection/>
    </xf>
    <xf numFmtId="0" fontId="5" fillId="0" borderId="10" xfId="0" applyFont="1" applyBorder="1" applyAlignment="1">
      <alignment horizontal="center" wrapText="1"/>
    </xf>
    <xf numFmtId="3" fontId="108" fillId="0" borderId="10" xfId="62" applyNumberFormat="1" applyFont="1" applyBorder="1">
      <alignment/>
      <protection/>
    </xf>
    <xf numFmtId="3" fontId="46" fillId="0" borderId="10" xfId="0" applyNumberFormat="1" applyFont="1" applyBorder="1" applyAlignment="1">
      <alignment/>
    </xf>
    <xf numFmtId="3" fontId="108" fillId="0" borderId="10" xfId="0" applyNumberFormat="1" applyFont="1" applyBorder="1" applyAlignment="1">
      <alignment/>
    </xf>
    <xf numFmtId="3" fontId="108" fillId="47" borderId="10" xfId="62" applyNumberFormat="1" applyFont="1" applyFill="1" applyBorder="1">
      <alignment/>
      <protection/>
    </xf>
    <xf numFmtId="3" fontId="46" fillId="47" borderId="10" xfId="0" applyNumberFormat="1" applyFont="1" applyFill="1" applyBorder="1" applyAlignment="1">
      <alignment/>
    </xf>
    <xf numFmtId="3" fontId="108" fillId="47" borderId="10" xfId="0" applyNumberFormat="1" applyFont="1" applyFill="1" applyBorder="1" applyAlignment="1">
      <alignment/>
    </xf>
    <xf numFmtId="3" fontId="61" fillId="34" borderId="10" xfId="0" applyNumberFormat="1" applyFont="1" applyFill="1" applyBorder="1" applyAlignment="1">
      <alignment/>
    </xf>
    <xf numFmtId="3" fontId="61" fillId="49" borderId="10" xfId="0" applyNumberFormat="1" applyFont="1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6" fillId="10" borderId="10" xfId="0" applyNumberFormat="1" applyFont="1" applyFill="1" applyBorder="1" applyAlignment="1">
      <alignment horizontal="right" vertical="center" wrapText="1"/>
    </xf>
    <xf numFmtId="3" fontId="1" fillId="32" borderId="1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08" fillId="0" borderId="10" xfId="0" applyFont="1" applyBorder="1" applyAlignment="1">
      <alignment/>
    </xf>
    <xf numFmtId="3" fontId="108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3" fontId="5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horizontal="justify" vertical="center"/>
    </xf>
    <xf numFmtId="0" fontId="11" fillId="37" borderId="10" xfId="0" applyFont="1" applyFill="1" applyBorder="1" applyAlignment="1">
      <alignment horizontal="center" vertical="center" wrapText="1"/>
    </xf>
    <xf numFmtId="3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11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horizontal="justify" vertical="center"/>
    </xf>
    <xf numFmtId="0" fontId="50" fillId="33" borderId="0" xfId="0" applyFont="1" applyFill="1" applyAlignment="1">
      <alignment horizontal="justify" vertical="center"/>
    </xf>
    <xf numFmtId="0" fontId="51" fillId="33" borderId="0" xfId="0" applyFont="1" applyFill="1" applyAlignment="1">
      <alignment horizontal="justify" vertical="center"/>
    </xf>
    <xf numFmtId="0" fontId="122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123" fillId="0" borderId="29" xfId="0" applyFont="1" applyBorder="1" applyAlignment="1">
      <alignment vertical="center"/>
    </xf>
    <xf numFmtId="0" fontId="123" fillId="0" borderId="30" xfId="0" applyFont="1" applyBorder="1" applyAlignment="1">
      <alignment vertical="center"/>
    </xf>
    <xf numFmtId="3" fontId="108" fillId="0" borderId="11" xfId="0" applyNumberFormat="1" applyFont="1" applyBorder="1" applyAlignment="1">
      <alignment horizontal="center"/>
    </xf>
    <xf numFmtId="0" fontId="108" fillId="0" borderId="10" xfId="0" applyFont="1" applyBorder="1" applyAlignment="1">
      <alignment horizontal="center"/>
    </xf>
    <xf numFmtId="0" fontId="124" fillId="38" borderId="31" xfId="0" applyFont="1" applyFill="1" applyBorder="1" applyAlignment="1">
      <alignment horizontal="justify" vertical="center"/>
    </xf>
    <xf numFmtId="0" fontId="125" fillId="0" borderId="32" xfId="0" applyFont="1" applyBorder="1" applyAlignment="1">
      <alignment vertical="center"/>
    </xf>
    <xf numFmtId="3" fontId="0" fillId="0" borderId="11" xfId="0" applyNumberFormat="1" applyBorder="1" applyAlignment="1">
      <alignment/>
    </xf>
    <xf numFmtId="0" fontId="126" fillId="0" borderId="31" xfId="0" applyFont="1" applyBorder="1" applyAlignment="1">
      <alignment horizontal="justify" vertical="center"/>
    </xf>
    <xf numFmtId="0" fontId="127" fillId="0" borderId="32" xfId="0" applyFont="1" applyBorder="1" applyAlignment="1">
      <alignment vertical="center" wrapText="1"/>
    </xf>
    <xf numFmtId="0" fontId="128" fillId="0" borderId="31" xfId="0" applyFont="1" applyBorder="1" applyAlignment="1">
      <alignment horizontal="justify" vertical="center"/>
    </xf>
    <xf numFmtId="0" fontId="129" fillId="0" borderId="31" xfId="0" applyFont="1" applyBorder="1" applyAlignment="1">
      <alignment horizontal="justify" vertical="center"/>
    </xf>
    <xf numFmtId="0" fontId="127" fillId="0" borderId="0" xfId="0" applyFont="1" applyAlignment="1">
      <alignment vertical="center" wrapText="1"/>
    </xf>
    <xf numFmtId="0" fontId="129" fillId="0" borderId="0" xfId="0" applyFont="1" applyAlignment="1">
      <alignment horizontal="justify" vertical="center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4" fillId="0" borderId="10" xfId="0" applyFont="1" applyBorder="1" applyAlignment="1">
      <alignment horizontal="center" wrapText="1"/>
    </xf>
    <xf numFmtId="0" fontId="12" fillId="0" borderId="0" xfId="62" applyFont="1" applyAlignment="1">
      <alignment horizontal="center" vertical="center" wrapText="1"/>
      <protection/>
    </xf>
    <xf numFmtId="0" fontId="16" fillId="0" borderId="0" xfId="62" applyFont="1" applyAlignment="1">
      <alignment horizontal="center" wrapText="1"/>
      <protection/>
    </xf>
    <xf numFmtId="0" fontId="12" fillId="0" borderId="0" xfId="62" applyFont="1" applyAlignment="1">
      <alignment horizontal="center" wrapText="1"/>
      <protection/>
    </xf>
    <xf numFmtId="0" fontId="11" fillId="0" borderId="0" xfId="65" applyFont="1" applyAlignment="1">
      <alignment horizontal="center" vertical="center"/>
      <protection/>
    </xf>
    <xf numFmtId="0" fontId="19" fillId="0" borderId="0" xfId="65" applyFont="1" applyAlignment="1">
      <alignment horizontal="center"/>
      <protection/>
    </xf>
    <xf numFmtId="0" fontId="11" fillId="0" borderId="0" xfId="65" applyFont="1" applyAlignment="1">
      <alignment horizontal="center"/>
      <protection/>
    </xf>
    <xf numFmtId="3" fontId="108" fillId="0" borderId="10" xfId="62" applyNumberFormat="1" applyFont="1" applyBorder="1" applyAlignment="1">
      <alignment horizontal="center"/>
      <protection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2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62" applyFont="1" applyAlignment="1">
      <alignment horizontal="center" vertical="center" wrapText="1"/>
      <protection/>
    </xf>
    <xf numFmtId="3" fontId="27" fillId="0" borderId="0" xfId="61" applyNumberFormat="1" applyFont="1" applyAlignment="1">
      <alignment horizontal="center" wrapText="1"/>
      <protection/>
    </xf>
    <xf numFmtId="0" fontId="120" fillId="0" borderId="11" xfId="0" applyFont="1" applyBorder="1" applyAlignment="1">
      <alignment horizontal="center"/>
    </xf>
    <xf numFmtId="0" fontId="120" fillId="0" borderId="35" xfId="0" applyFont="1" applyBorder="1" applyAlignment="1">
      <alignment horizontal="center"/>
    </xf>
    <xf numFmtId="0" fontId="120" fillId="0" borderId="20" xfId="0" applyFont="1" applyBorder="1" applyAlignment="1">
      <alignment horizontal="center"/>
    </xf>
    <xf numFmtId="177" fontId="12" fillId="0" borderId="0" xfId="0" applyNumberFormat="1" applyFont="1" applyAlignment="1">
      <alignment horizontal="center" wrapText="1"/>
    </xf>
    <xf numFmtId="177" fontId="0" fillId="0" borderId="0" xfId="0" applyNumberFormat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63" fillId="0" borderId="35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122" fillId="0" borderId="0" xfId="0" applyFont="1" applyAlignment="1">
      <alignment horizontal="center" vertical="center" wrapText="1"/>
    </xf>
    <xf numFmtId="0" fontId="130" fillId="0" borderId="36" xfId="0" applyFont="1" applyBorder="1" applyAlignment="1">
      <alignment horizontal="justify" vertical="center"/>
    </xf>
    <xf numFmtId="0" fontId="130" fillId="0" borderId="31" xfId="0" applyFont="1" applyBorder="1" applyAlignment="1">
      <alignment horizontal="justify" vertical="center"/>
    </xf>
  </cellXfs>
  <cellStyles count="7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10" xfId="58"/>
    <cellStyle name="Normál 2" xfId="59"/>
    <cellStyle name="Normál 2 2" xfId="60"/>
    <cellStyle name="Normál 2_kozlo_2013e_0_08_Fertőszentmiklós" xfId="61"/>
    <cellStyle name="Normál 3" xfId="62"/>
    <cellStyle name="Normál 4" xfId="63"/>
    <cellStyle name="Normál 5" xfId="64"/>
    <cellStyle name="Normál 5 2" xfId="65"/>
    <cellStyle name="Normál 5 3" xfId="66"/>
    <cellStyle name="Normál 5 3 2" xfId="67"/>
    <cellStyle name="Normál 6" xfId="68"/>
    <cellStyle name="Normál 6 2" xfId="69"/>
    <cellStyle name="Normál 6 2 2" xfId="70"/>
    <cellStyle name="Normál 7" xfId="71"/>
    <cellStyle name="Normál 8" xfId="72"/>
    <cellStyle name="Normál 8 2" xfId="73"/>
    <cellStyle name="Normál 9" xfId="74"/>
    <cellStyle name="Normál 9 2" xfId="75"/>
    <cellStyle name="Normal_ered1021" xfId="76"/>
    <cellStyle name="Normal_KTRSZJ" xfId="77"/>
    <cellStyle name="Összesen" xfId="78"/>
    <cellStyle name="Currency" xfId="79"/>
    <cellStyle name="Currency [0]" xfId="80"/>
    <cellStyle name="Rossz" xfId="81"/>
    <cellStyle name="Semleges" xfId="82"/>
    <cellStyle name="Számítás" xfId="83"/>
    <cellStyle name="Percen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externalLink" Target="externalLinks/externalLink4.xml" /><Relationship Id="rId45" Type="http://schemas.openxmlformats.org/officeDocument/2006/relationships/externalLink" Target="externalLinks/externalLink5.xml" /><Relationship Id="rId46" Type="http://schemas.openxmlformats.org/officeDocument/2006/relationships/externalLink" Target="externalLinks/externalLink6.xml" /><Relationship Id="rId47" Type="http://schemas.openxmlformats.org/officeDocument/2006/relationships/externalLink" Target="externalLinks/externalLink7.xml" /><Relationship Id="rId48" Type="http://schemas.openxmlformats.org/officeDocument/2006/relationships/externalLink" Target="externalLinks/externalLink8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tv%20rend%20indokl&#225;s%20t&#225;bl&#225;zatai%20%20RM%202015.%20&#225;ti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2010\2020\K&#246;lts&#233;gvet&#233;s%202010\2020.%20&#233;vi%20k&#246;lts&#233;gvet&#233;si%20rendel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2010\M&#225;solat%20-%202020.%20&#233;vi%20k&#246;lts&#233;gvet&#233;si%20rendelet%20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Kormányzati funkciók szerint"/>
      <sheetName val="Kormámnyzati funkciók szerint2."/>
      <sheetName val="Bevételek"/>
      <sheetName val="Kormányzati funkciók szerint3"/>
      <sheetName val="Munka1"/>
      <sheetName val="Munka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Kiemelt rovatrend"/>
      <sheetName val="1.Bevételek"/>
      <sheetName val="1.1.m. Működési bevételek Önkor"/>
      <sheetName val="1.2.m. Működési bevételek. KÖH "/>
      <sheetName val="1.3.m. Működési bevételek Óvoda"/>
      <sheetName val="1.4.m.Finanszírozási bevétel Ön"/>
      <sheetName val="1.5.m.Finansz. bevétel. KÖH "/>
      <sheetName val="1.6.m.Finansz.bevétel Óvoda"/>
      <sheetName val="2.Kiadások"/>
      <sheetName val="2.1.m.Működési kiadások Önkormá"/>
      <sheetName val="2.2.m. Működési kiad. KÖH. "/>
      <sheetName val="2.3.m. Működési kiad. Óvoda"/>
      <sheetName val="2.4.m.Finanszírozási kiadás "/>
      <sheetName val="3. létszám"/>
      <sheetName val="4.m.  beruházások felújítások"/>
      <sheetName val="4. 1. m. Beruházások"/>
      <sheetName val="5. tartalékok"/>
      <sheetName val="6. stabilitási 1"/>
      <sheetName val="7. stabilitási 2"/>
      <sheetName val="8. EU projektek"/>
      <sheetName val="9. hitelek"/>
      <sheetName val="10.finanszírozás"/>
      <sheetName val="11. szociális kiadások"/>
      <sheetName val="12. átadott"/>
      <sheetName val="12.1 Átadott települési "/>
      <sheetName val="13. átvett"/>
      <sheetName val="14. helyi adók"/>
      <sheetName val="15.MÉRLEG."/>
      <sheetName val="16.1.EI FELH. TERV önk."/>
      <sheetName val="16.2. EI. FELH. TERV óvoda"/>
      <sheetName val="16.3. EI FELH. TERV KÖH"/>
      <sheetName val="17.TÖBB ÉVES"/>
      <sheetName val="18. KÖZVETETT"/>
      <sheetName val="19.GÖRDÜLŐ kiadások teljes"/>
      <sheetName val="20.GÖRDÜLŐ bevételek teljes"/>
      <sheetName val="21.GÖRDÜLŐ"/>
    </sheetNames>
    <sheetDataSet>
      <sheetData sheetId="8">
        <row r="74">
          <cell r="D74">
            <v>17079426</v>
          </cell>
        </row>
        <row r="97">
          <cell r="C97">
            <v>187616000</v>
          </cell>
          <cell r="E97">
            <v>187616000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Kiemelt rovatrend"/>
      <sheetName val="1.Bevételek"/>
      <sheetName val="1.1.m. Működési bevételek Önkor"/>
      <sheetName val="1.2.m. Működési bevételk KÖH"/>
      <sheetName val="1.3.m. Működési bevételek Óvoda"/>
      <sheetName val="1.4.m.Finanszírozási bevétel Ön"/>
      <sheetName val="1.5. Finanasz.  bevételek KÖH"/>
      <sheetName val="1.6.m.Finansz.bevétel Óvoda"/>
      <sheetName val="2.Kiadások"/>
      <sheetName val="2.1.m.Működési kiadások Önkormá"/>
      <sheetName val="2.2. m. Működési kiadások KÖH"/>
      <sheetName val="2.3.m. Működési kiad. Óvoda"/>
      <sheetName val="2.4.m.Finanszírozási kiadás "/>
      <sheetName val="3. létszám"/>
      <sheetName val="4.m.  beruházások felújítások"/>
      <sheetName val="4. 1. m. Beruházások"/>
      <sheetName val="5. tartalékok"/>
      <sheetName val="6. stabilitási 1"/>
      <sheetName val="7. stabilitási 2"/>
      <sheetName val="8. EU projektek"/>
      <sheetName val="9. hitelek"/>
      <sheetName val="10.finanszírozás"/>
      <sheetName val="11. szociális kiadások"/>
      <sheetName val="12. átadott"/>
      <sheetName val="12.1 Átadott települési "/>
      <sheetName val="13. átvett"/>
      <sheetName val="14. helyi adók"/>
      <sheetName val="15.MÉRLEG."/>
      <sheetName val="16.1.EI FELH. TERV önk."/>
      <sheetName val="16.2. EI. FELH. TERV óvoda"/>
      <sheetName val="16.3. EI FELH. TERV KÖH"/>
      <sheetName val="17.TÖBB ÉVES"/>
      <sheetName val="18. KÖZVETETT"/>
      <sheetName val="19.GÖRDÜLŐ kiadások teljes"/>
      <sheetName val="20.GÖRDÜLŐ bevételek teljes"/>
      <sheetName val="21.GÖRDÜLŐ"/>
      <sheetName val="22. MŰK.FELHALM.ÖSSZ."/>
    </sheetNames>
    <sheetDataSet>
      <sheetData sheetId="33">
        <row r="75">
          <cell r="C75">
            <v>407317475</v>
          </cell>
          <cell r="D75">
            <v>411390649.75</v>
          </cell>
          <cell r="E75">
            <v>417561509.49625</v>
          </cell>
          <cell r="F75">
            <v>421737124.59121245</v>
          </cell>
        </row>
        <row r="98">
          <cell r="C98">
            <v>197870000</v>
          </cell>
          <cell r="D98">
            <v>199848700</v>
          </cell>
          <cell r="E98">
            <v>202846430.5</v>
          </cell>
          <cell r="F98">
            <v>204874894.805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7">
      <selection activeCell="G28" sqref="G28"/>
    </sheetView>
  </sheetViews>
  <sheetFormatPr defaultColWidth="9.140625" defaultRowHeight="15"/>
  <cols>
    <col min="1" max="1" width="85.57421875" style="8" customWidth="1"/>
    <col min="2" max="2" width="18.8515625" style="16" customWidth="1"/>
    <col min="3" max="3" width="18.7109375" style="16" customWidth="1"/>
    <col min="4" max="4" width="18.00390625" style="16" customWidth="1"/>
    <col min="5" max="5" width="15.57421875" style="16" customWidth="1"/>
    <col min="6" max="6" width="14.421875" style="8" bestFit="1" customWidth="1"/>
    <col min="7" max="16384" width="9.140625" style="8" customWidth="1"/>
  </cols>
  <sheetData>
    <row r="1" spans="1:8" ht="18">
      <c r="A1" s="478" t="s">
        <v>735</v>
      </c>
      <c r="B1" s="478"/>
      <c r="C1" s="478"/>
      <c r="D1" s="478"/>
      <c r="E1" s="478"/>
      <c r="F1" s="478"/>
      <c r="G1" s="478"/>
      <c r="H1" s="478"/>
    </row>
    <row r="2" spans="1:5" ht="50.25" customHeight="1">
      <c r="A2" s="477" t="s">
        <v>443</v>
      </c>
      <c r="B2" s="477"/>
      <c r="C2" s="477"/>
      <c r="D2" s="477"/>
      <c r="E2" s="477"/>
    </row>
    <row r="3" spans="1:5" ht="50.25" customHeight="1">
      <c r="A3" s="89"/>
      <c r="B3" s="89"/>
      <c r="C3" s="89"/>
      <c r="D3" s="89"/>
      <c r="E3" s="89"/>
    </row>
    <row r="4" ht="14.25">
      <c r="E4" s="92" t="s">
        <v>521</v>
      </c>
    </row>
    <row r="5" spans="2:9" ht="14.25">
      <c r="B5" s="9" t="s">
        <v>444</v>
      </c>
      <c r="C5" s="9" t="s">
        <v>445</v>
      </c>
      <c r="D5" s="9" t="s">
        <v>446</v>
      </c>
      <c r="E5" s="9" t="s">
        <v>3</v>
      </c>
      <c r="F5" s="10"/>
      <c r="G5" s="10"/>
      <c r="H5" s="10"/>
      <c r="I5" s="10"/>
    </row>
    <row r="6" spans="1:9" ht="14.25">
      <c r="A6" s="11" t="s">
        <v>5</v>
      </c>
      <c r="B6" s="12">
        <f>'2.Kiadások'!E24</f>
        <v>35935000</v>
      </c>
      <c r="C6" s="12">
        <f>'2.Kiadások'!F24</f>
        <v>42720000</v>
      </c>
      <c r="D6" s="12">
        <f>'2.Kiadások'!I24</f>
        <v>54460000</v>
      </c>
      <c r="E6" s="12">
        <f>SUM(B6:D6)</f>
        <v>133115000</v>
      </c>
      <c r="F6" s="10"/>
      <c r="G6" s="10"/>
      <c r="H6" s="10"/>
      <c r="I6" s="10"/>
    </row>
    <row r="7" spans="1:9" ht="14.25">
      <c r="A7" s="11" t="s">
        <v>6</v>
      </c>
      <c r="B7" s="12">
        <f>'2.Kiadások'!E25</f>
        <v>7268000</v>
      </c>
      <c r="C7" s="12">
        <f>'2.Kiadások'!F25</f>
        <v>7718000</v>
      </c>
      <c r="D7" s="12">
        <f>'2.Kiadások'!I25</f>
        <v>10195000</v>
      </c>
      <c r="E7" s="12">
        <f aca="true" t="shared" si="0" ref="E7:E26">SUM(B7:D7)</f>
        <v>25181000</v>
      </c>
      <c r="F7" s="10"/>
      <c r="G7" s="10"/>
      <c r="H7" s="10"/>
      <c r="I7" s="10"/>
    </row>
    <row r="8" spans="1:9" ht="14.25">
      <c r="A8" s="11" t="s">
        <v>7</v>
      </c>
      <c r="B8" s="12">
        <f>'2.Kiadások'!E50</f>
        <v>118419000</v>
      </c>
      <c r="C8" s="12">
        <f>'2.Kiadások'!F50</f>
        <v>18785000</v>
      </c>
      <c r="D8" s="12">
        <f>'2.Kiadások'!I50</f>
        <v>8950000</v>
      </c>
      <c r="E8" s="12">
        <f t="shared" si="0"/>
        <v>146154000</v>
      </c>
      <c r="F8" s="10"/>
      <c r="G8" s="10"/>
      <c r="H8" s="10"/>
      <c r="I8" s="10"/>
    </row>
    <row r="9" spans="1:9" ht="14.25">
      <c r="A9" s="11" t="s">
        <v>8</v>
      </c>
      <c r="B9" s="12">
        <f>'2.Kiadások'!E59</f>
        <v>4726000</v>
      </c>
      <c r="C9" s="12"/>
      <c r="D9" s="12"/>
      <c r="E9" s="12">
        <f t="shared" si="0"/>
        <v>4726000</v>
      </c>
      <c r="F9" s="10"/>
      <c r="G9" s="10"/>
      <c r="H9" s="10"/>
      <c r="I9" s="10"/>
    </row>
    <row r="10" spans="1:9" ht="14.25">
      <c r="A10" s="11" t="s">
        <v>9</v>
      </c>
      <c r="B10" s="12">
        <f>'2.Kiadások'!E73</f>
        <v>98141475</v>
      </c>
      <c r="C10" s="12"/>
      <c r="D10" s="12"/>
      <c r="E10" s="12">
        <f t="shared" si="0"/>
        <v>98141475</v>
      </c>
      <c r="F10" s="10"/>
      <c r="G10" s="10"/>
      <c r="H10" s="10"/>
      <c r="I10" s="10"/>
    </row>
    <row r="11" spans="1:9" ht="14.25">
      <c r="A11" s="11" t="s">
        <v>447</v>
      </c>
      <c r="B11" s="12">
        <f>'2.Kiadások'!E71</f>
        <v>2558826</v>
      </c>
      <c r="C11" s="12"/>
      <c r="D11" s="12"/>
      <c r="E11" s="12">
        <f t="shared" si="0"/>
        <v>2558826</v>
      </c>
      <c r="F11" s="10"/>
      <c r="G11" s="10"/>
      <c r="H11" s="10"/>
      <c r="I11" s="10"/>
    </row>
    <row r="12" spans="1:9" ht="14.25">
      <c r="A12" s="11" t="s">
        <v>10</v>
      </c>
      <c r="B12" s="12">
        <f>'2.Kiadások'!E82</f>
        <v>96346110</v>
      </c>
      <c r="C12" s="12">
        <f>'2.Kiadások'!F82</f>
        <v>10254000</v>
      </c>
      <c r="D12" s="12"/>
      <c r="E12" s="12">
        <f t="shared" si="0"/>
        <v>106600110</v>
      </c>
      <c r="F12" s="10"/>
      <c r="G12" s="10"/>
      <c r="H12" s="10"/>
      <c r="I12" s="10"/>
    </row>
    <row r="13" spans="1:9" ht="14.25">
      <c r="A13" s="11" t="s">
        <v>11</v>
      </c>
      <c r="B13" s="12">
        <f>'2.Kiadások'!E87</f>
        <v>91269890</v>
      </c>
      <c r="C13" s="12"/>
      <c r="D13" s="12"/>
      <c r="E13" s="12">
        <f t="shared" si="0"/>
        <v>91269890</v>
      </c>
      <c r="F13" s="10"/>
      <c r="G13" s="10"/>
      <c r="H13" s="10"/>
      <c r="I13" s="10"/>
    </row>
    <row r="14" spans="1:9" ht="14.25">
      <c r="A14" s="11" t="s">
        <v>12</v>
      </c>
      <c r="B14" s="12"/>
      <c r="C14" s="12"/>
      <c r="D14" s="12"/>
      <c r="E14" s="12">
        <f t="shared" si="0"/>
        <v>0</v>
      </c>
      <c r="F14" s="10"/>
      <c r="G14" s="10"/>
      <c r="H14" s="10"/>
      <c r="I14" s="10"/>
    </row>
    <row r="15" spans="1:9" ht="14.25">
      <c r="A15" s="13" t="s">
        <v>448</v>
      </c>
      <c r="B15" s="12">
        <f>B6+B7+B8+B9+B10+B12+B13</f>
        <v>452105475</v>
      </c>
      <c r="C15" s="12">
        <f>C6+C7+C8+C9+C10+C12+C13</f>
        <v>79477000</v>
      </c>
      <c r="D15" s="12">
        <f>D6+D7+D8+D9+D10+D12+D13</f>
        <v>73605000</v>
      </c>
      <c r="E15" s="12">
        <f t="shared" si="0"/>
        <v>605187475</v>
      </c>
      <c r="F15" s="10"/>
      <c r="G15" s="10"/>
      <c r="H15" s="10"/>
      <c r="I15" s="10"/>
    </row>
    <row r="16" spans="1:9" ht="14.25">
      <c r="A16" s="13" t="s">
        <v>449</v>
      </c>
      <c r="B16" s="12">
        <f>'2.Kiadások'!E121</f>
        <v>235455648</v>
      </c>
      <c r="C16" s="12"/>
      <c r="D16" s="12"/>
      <c r="E16" s="12">
        <f t="shared" si="0"/>
        <v>235455648</v>
      </c>
      <c r="F16" s="10"/>
      <c r="G16" s="10"/>
      <c r="H16" s="10"/>
      <c r="I16" s="10"/>
    </row>
    <row r="17" spans="1:9" ht="14.25">
      <c r="A17" s="14" t="s">
        <v>388</v>
      </c>
      <c r="B17" s="151">
        <f>SUM(B15:B16)</f>
        <v>687561123</v>
      </c>
      <c r="C17" s="151">
        <f>SUM(C15:C16)</f>
        <v>79477000</v>
      </c>
      <c r="D17" s="151">
        <f>SUM(D15:D16)</f>
        <v>73605000</v>
      </c>
      <c r="E17" s="151">
        <f>SUM(E15:E16)</f>
        <v>840643123</v>
      </c>
      <c r="F17" s="10"/>
      <c r="G17" s="10"/>
      <c r="H17" s="10"/>
      <c r="I17" s="10"/>
    </row>
    <row r="18" spans="1:9" ht="14.25">
      <c r="A18" s="11" t="s">
        <v>450</v>
      </c>
      <c r="B18" s="12">
        <f>'1.Bevételek'!E18</f>
        <v>85953223</v>
      </c>
      <c r="C18" s="12"/>
      <c r="D18" s="12">
        <f>'1.Bevételek'!G18</f>
        <v>0</v>
      </c>
      <c r="E18" s="12">
        <f t="shared" si="0"/>
        <v>85953223</v>
      </c>
      <c r="F18" s="10"/>
      <c r="G18" s="10"/>
      <c r="H18" s="10"/>
      <c r="I18" s="10"/>
    </row>
    <row r="19" spans="1:9" ht="14.25">
      <c r="A19" s="11" t="s">
        <v>451</v>
      </c>
      <c r="B19" s="12">
        <f>'1.Bevételek'!E24</f>
        <v>0</v>
      </c>
      <c r="C19" s="12"/>
      <c r="D19" s="12"/>
      <c r="E19" s="12">
        <f t="shared" si="0"/>
        <v>0</v>
      </c>
      <c r="F19" s="10"/>
      <c r="G19" s="10"/>
      <c r="H19" s="10"/>
      <c r="I19" s="10"/>
    </row>
    <row r="20" spans="1:9" ht="14.25">
      <c r="A20" s="11" t="s">
        <v>452</v>
      </c>
      <c r="B20" s="12">
        <f>'1.Bevételek'!E38</f>
        <v>355060000</v>
      </c>
      <c r="C20" s="12"/>
      <c r="D20" s="12"/>
      <c r="E20" s="12">
        <f t="shared" si="0"/>
        <v>355060000</v>
      </c>
      <c r="F20" s="10"/>
      <c r="G20" s="10"/>
      <c r="H20" s="10"/>
      <c r="I20" s="10"/>
    </row>
    <row r="21" spans="1:9" ht="14.25">
      <c r="A21" s="11" t="s">
        <v>453</v>
      </c>
      <c r="B21" s="12">
        <f>'1.Bevételek'!E49</f>
        <v>47697900</v>
      </c>
      <c r="C21" s="12">
        <f>'1.Bevételek'!F49</f>
        <v>4819100</v>
      </c>
      <c r="D21" s="12">
        <f>'1.Bevételek'!G49</f>
        <v>45000</v>
      </c>
      <c r="E21" s="12">
        <f t="shared" si="0"/>
        <v>52562000</v>
      </c>
      <c r="F21" s="10"/>
      <c r="G21" s="10"/>
      <c r="H21" s="10"/>
      <c r="I21" s="10"/>
    </row>
    <row r="22" spans="1:9" ht="14.25">
      <c r="A22" s="11" t="s">
        <v>454</v>
      </c>
      <c r="B22" s="12">
        <f>'1.Bevételek'!E55</f>
        <v>23700000</v>
      </c>
      <c r="C22" s="12"/>
      <c r="D22" s="12"/>
      <c r="E22" s="12">
        <f t="shared" si="0"/>
        <v>23700000</v>
      </c>
      <c r="F22" s="10"/>
      <c r="G22" s="10"/>
      <c r="H22" s="91"/>
      <c r="I22" s="10"/>
    </row>
    <row r="23" spans="1:9" ht="14.25">
      <c r="A23" s="11" t="s">
        <v>455</v>
      </c>
      <c r="B23" s="12">
        <f>'1.Bevételek'!C59</f>
        <v>150000</v>
      </c>
      <c r="C23" s="12"/>
      <c r="D23" s="12"/>
      <c r="E23" s="12">
        <f t="shared" si="0"/>
        <v>150000</v>
      </c>
      <c r="F23" s="10"/>
      <c r="G23" s="10"/>
      <c r="H23" s="10"/>
      <c r="I23" s="10"/>
    </row>
    <row r="24" spans="1:9" ht="14.25">
      <c r="A24" s="11" t="s">
        <v>456</v>
      </c>
      <c r="B24" s="12">
        <f>'1.Bevételek'!H63</f>
        <v>0</v>
      </c>
      <c r="C24" s="12"/>
      <c r="D24" s="12"/>
      <c r="E24" s="12">
        <f t="shared" si="0"/>
        <v>0</v>
      </c>
      <c r="F24" s="10"/>
      <c r="G24" s="10"/>
      <c r="H24" s="10"/>
      <c r="I24" s="10"/>
    </row>
    <row r="25" spans="1:9" ht="14.25">
      <c r="A25" s="13" t="s">
        <v>457</v>
      </c>
      <c r="B25" s="12">
        <f>SUM(B18:B24)</f>
        <v>512561123</v>
      </c>
      <c r="C25" s="12">
        <f>SUM(C18:C24)</f>
        <v>4819100</v>
      </c>
      <c r="D25" s="12">
        <f>SUM(D18:D24)</f>
        <v>45000</v>
      </c>
      <c r="E25" s="12">
        <f>E18+E20+E21+E22+E23+E24+E19</f>
        <v>517425223</v>
      </c>
      <c r="F25" s="15"/>
      <c r="G25" s="10"/>
      <c r="H25" s="10"/>
      <c r="I25" s="10"/>
    </row>
    <row r="26" spans="1:9" ht="14.25">
      <c r="A26" s="13" t="s">
        <v>458</v>
      </c>
      <c r="B26" s="12">
        <f>'1.Bevételek'!E93</f>
        <v>175000000</v>
      </c>
      <c r="C26" s="12">
        <f>'1.Bevételek'!F93</f>
        <v>74657900</v>
      </c>
      <c r="D26" s="12">
        <f>'1.Bevételek'!G93</f>
        <v>73560000</v>
      </c>
      <c r="E26" s="12">
        <f t="shared" si="0"/>
        <v>323217900</v>
      </c>
      <c r="F26" s="10"/>
      <c r="G26" s="10"/>
      <c r="H26" s="10"/>
      <c r="I26" s="10"/>
    </row>
    <row r="27" spans="1:9" ht="14.25">
      <c r="A27" s="13" t="s">
        <v>459</v>
      </c>
      <c r="B27" s="12">
        <f>'1.Bevételek'!E80</f>
        <v>90000000</v>
      </c>
      <c r="C27" s="12">
        <f>'1.Bevételek'!F76</f>
        <v>360664</v>
      </c>
      <c r="D27" s="12">
        <f>'1.Bevételek'!G80</f>
        <v>308277</v>
      </c>
      <c r="E27" s="12">
        <f>B27+C27+D27</f>
        <v>90668941</v>
      </c>
      <c r="F27" s="10"/>
      <c r="G27" s="10"/>
      <c r="H27" s="10"/>
      <c r="I27" s="10"/>
    </row>
    <row r="28" spans="1:9" ht="14.25">
      <c r="A28" s="14" t="s">
        <v>389</v>
      </c>
      <c r="B28" s="151">
        <f>B25+B26</f>
        <v>687561123</v>
      </c>
      <c r="C28" s="151">
        <f>C25+C26</f>
        <v>79477000</v>
      </c>
      <c r="D28" s="151">
        <f>D25+D26</f>
        <v>73605000</v>
      </c>
      <c r="E28" s="151">
        <f>SUM(E25:E26)</f>
        <v>840643123</v>
      </c>
      <c r="F28" s="10"/>
      <c r="G28" s="10"/>
      <c r="H28" s="10"/>
      <c r="I28" s="10"/>
    </row>
    <row r="29" spans="1:9" ht="14.25">
      <c r="A29" s="10"/>
      <c r="B29" s="15"/>
      <c r="C29" s="15"/>
      <c r="D29" s="15"/>
      <c r="E29" s="15"/>
      <c r="F29" s="10"/>
      <c r="G29" s="10"/>
      <c r="H29" s="10"/>
      <c r="I29" s="10"/>
    </row>
    <row r="30" spans="1:9" ht="14.25">
      <c r="A30" s="10"/>
      <c r="B30" s="15"/>
      <c r="C30" s="15"/>
      <c r="D30" s="15"/>
      <c r="E30" s="15"/>
      <c r="F30" s="10"/>
      <c r="G30" s="10"/>
      <c r="H30" s="10"/>
      <c r="I30" s="10"/>
    </row>
    <row r="31" spans="1:9" ht="14.25">
      <c r="A31" s="10"/>
      <c r="B31" s="15"/>
      <c r="C31" s="15"/>
      <c r="D31" s="15"/>
      <c r="E31" s="15"/>
      <c r="F31" s="10"/>
      <c r="G31" s="10"/>
      <c r="H31" s="10"/>
      <c r="I31" s="10"/>
    </row>
    <row r="32" spans="1:9" ht="14.25">
      <c r="A32" s="10"/>
      <c r="B32" s="15"/>
      <c r="C32" s="15"/>
      <c r="D32" s="15"/>
      <c r="E32" s="15"/>
      <c r="F32" s="10"/>
      <c r="G32" s="10"/>
      <c r="H32" s="10"/>
      <c r="I32" s="10"/>
    </row>
    <row r="33" spans="1:9" ht="14.25">
      <c r="A33" s="10"/>
      <c r="B33" s="88"/>
      <c r="C33" s="91"/>
      <c r="D33" s="88"/>
      <c r="E33" s="15"/>
      <c r="F33" s="10"/>
      <c r="G33" s="10"/>
      <c r="H33" s="10"/>
      <c r="I33" s="10"/>
    </row>
    <row r="34" spans="1:9" ht="14.25">
      <c r="A34" s="10"/>
      <c r="B34" s="15"/>
      <c r="C34" s="15"/>
      <c r="D34" s="15"/>
      <c r="E34" s="15"/>
      <c r="F34" s="10"/>
      <c r="G34" s="10"/>
      <c r="H34" s="10"/>
      <c r="I34" s="10"/>
    </row>
    <row r="35" spans="1:9" ht="14.25">
      <c r="A35" s="10"/>
      <c r="B35" s="15"/>
      <c r="C35" s="15"/>
      <c r="D35" s="15"/>
      <c r="E35" s="15"/>
      <c r="F35" s="10"/>
      <c r="G35" s="10"/>
      <c r="H35" s="10"/>
      <c r="I35" s="10"/>
    </row>
  </sheetData>
  <sheetProtection/>
  <mergeCells count="2">
    <mergeCell ref="A2:E2"/>
    <mergeCell ref="A1:H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34">
      <selection activeCell="B53" sqref="B53"/>
    </sheetView>
  </sheetViews>
  <sheetFormatPr defaultColWidth="9.140625" defaultRowHeight="15"/>
  <cols>
    <col min="1" max="1" width="76.8515625" style="228" customWidth="1"/>
    <col min="2" max="2" width="13.57421875" style="229" customWidth="1"/>
    <col min="3" max="4" width="13.28125" style="229" customWidth="1"/>
    <col min="5" max="5" width="14.28125" style="229" customWidth="1"/>
    <col min="6" max="6" width="13.28125" style="229" customWidth="1"/>
    <col min="7" max="7" width="13.57421875" style="229" customWidth="1"/>
    <col min="8" max="8" width="13.421875" style="229" customWidth="1"/>
    <col min="9" max="9" width="13.57421875" style="229" customWidth="1"/>
    <col min="10" max="10" width="11.8515625" style="229" customWidth="1"/>
    <col min="11" max="11" width="11.421875" style="229" customWidth="1"/>
    <col min="12" max="12" width="12.28125" style="229" customWidth="1"/>
    <col min="13" max="13" width="12.140625" style="229" customWidth="1"/>
    <col min="14" max="14" width="13.7109375" style="229" customWidth="1"/>
    <col min="15" max="15" width="12.7109375" style="229" customWidth="1"/>
    <col min="16" max="17" width="12.28125" style="229" customWidth="1"/>
    <col min="18" max="18" width="12.00390625" style="229" customWidth="1"/>
    <col min="19" max="19" width="12.57421875" style="229" customWidth="1"/>
    <col min="20" max="20" width="11.57421875" style="229" customWidth="1"/>
    <col min="21" max="22" width="12.28125" style="229" customWidth="1"/>
    <col min="23" max="23" width="12.57421875" style="229" customWidth="1"/>
    <col min="24" max="25" width="11.28125" style="229" customWidth="1"/>
    <col min="26" max="30" width="9.140625" style="229" customWidth="1"/>
    <col min="31" max="16384" width="9.140625" style="228" customWidth="1"/>
  </cols>
  <sheetData>
    <row r="1" spans="1:2" ht="13.5">
      <c r="A1" s="158" t="s">
        <v>736</v>
      </c>
      <c r="B1" s="177"/>
    </row>
    <row r="2" spans="1:2" ht="13.5">
      <c r="A2" s="160" t="s">
        <v>751</v>
      </c>
      <c r="B2" s="177"/>
    </row>
    <row r="4" ht="12.75">
      <c r="Y4" s="177" t="s">
        <v>594</v>
      </c>
    </row>
    <row r="5" spans="1:30" s="249" customFormat="1" ht="132">
      <c r="A5" s="246" t="s">
        <v>442</v>
      </c>
      <c r="B5" s="247" t="s">
        <v>3</v>
      </c>
      <c r="C5" s="247" t="s">
        <v>466</v>
      </c>
      <c r="D5" s="247" t="s">
        <v>467</v>
      </c>
      <c r="E5" s="247" t="s">
        <v>574</v>
      </c>
      <c r="F5" s="247" t="s">
        <v>470</v>
      </c>
      <c r="G5" s="247" t="s">
        <v>575</v>
      </c>
      <c r="H5" s="247" t="s">
        <v>595</v>
      </c>
      <c r="I5" s="247" t="s">
        <v>471</v>
      </c>
      <c r="J5" s="247" t="s">
        <v>472</v>
      </c>
      <c r="K5" s="247" t="s">
        <v>473</v>
      </c>
      <c r="L5" s="247" t="s">
        <v>474</v>
      </c>
      <c r="M5" s="247" t="s">
        <v>475</v>
      </c>
      <c r="N5" s="247" t="s">
        <v>476</v>
      </c>
      <c r="O5" s="247" t="s">
        <v>477</v>
      </c>
      <c r="P5" s="247" t="s">
        <v>596</v>
      </c>
      <c r="Q5" s="247" t="s">
        <v>579</v>
      </c>
      <c r="R5" s="247" t="s">
        <v>478</v>
      </c>
      <c r="S5" s="247" t="s">
        <v>491</v>
      </c>
      <c r="T5" s="247" t="s">
        <v>580</v>
      </c>
      <c r="U5" s="247" t="s">
        <v>532</v>
      </c>
      <c r="V5" s="247" t="s">
        <v>528</v>
      </c>
      <c r="W5" s="247" t="s">
        <v>479</v>
      </c>
      <c r="X5" s="247" t="s">
        <v>480</v>
      </c>
      <c r="Y5" s="247" t="s">
        <v>492</v>
      </c>
      <c r="Z5" s="248"/>
      <c r="AA5" s="248"/>
      <c r="AB5" s="248"/>
      <c r="AC5" s="248"/>
      <c r="AD5" s="248"/>
    </row>
    <row r="6" spans="1:25" ht="15" customHeight="1">
      <c r="A6" s="234" t="s">
        <v>15</v>
      </c>
      <c r="B6" s="235">
        <v>17737000</v>
      </c>
      <c r="C6" s="235">
        <v>2544000</v>
      </c>
      <c r="D6" s="235">
        <v>0</v>
      </c>
      <c r="E6" s="235">
        <v>0</v>
      </c>
      <c r="F6" s="235">
        <v>0</v>
      </c>
      <c r="G6" s="235">
        <v>0</v>
      </c>
      <c r="H6" s="235">
        <v>0</v>
      </c>
      <c r="I6" s="235">
        <v>0</v>
      </c>
      <c r="J6" s="235">
        <v>0</v>
      </c>
      <c r="K6" s="235">
        <v>4070000</v>
      </c>
      <c r="L6" s="235">
        <v>3475000</v>
      </c>
      <c r="M6" s="235">
        <v>0</v>
      </c>
      <c r="N6" s="235">
        <v>0</v>
      </c>
      <c r="O6" s="235">
        <v>0</v>
      </c>
      <c r="P6" s="235">
        <v>0</v>
      </c>
      <c r="Q6" s="235">
        <v>0</v>
      </c>
      <c r="R6" s="235">
        <v>0</v>
      </c>
      <c r="S6" s="235">
        <v>0</v>
      </c>
      <c r="T6" s="235">
        <v>0</v>
      </c>
      <c r="U6" s="235">
        <v>0</v>
      </c>
      <c r="V6" s="235">
        <v>0</v>
      </c>
      <c r="W6" s="235">
        <v>7648000</v>
      </c>
      <c r="X6" s="235">
        <v>0</v>
      </c>
      <c r="Y6" s="235">
        <v>0</v>
      </c>
    </row>
    <row r="7" spans="1:25" ht="15" customHeight="1">
      <c r="A7" s="234" t="s">
        <v>17</v>
      </c>
      <c r="B7" s="235">
        <v>542000</v>
      </c>
      <c r="C7" s="235">
        <v>0</v>
      </c>
      <c r="D7" s="235">
        <v>0</v>
      </c>
      <c r="E7" s="235">
        <v>0</v>
      </c>
      <c r="F7" s="235">
        <v>0</v>
      </c>
      <c r="G7" s="235">
        <v>0</v>
      </c>
      <c r="H7" s="235">
        <v>0</v>
      </c>
      <c r="I7" s="235">
        <v>0</v>
      </c>
      <c r="J7" s="235">
        <v>0</v>
      </c>
      <c r="K7" s="235">
        <v>0</v>
      </c>
      <c r="L7" s="235">
        <v>542000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0</v>
      </c>
    </row>
    <row r="8" spans="1:25" ht="15" customHeight="1">
      <c r="A8" s="234" t="s">
        <v>27</v>
      </c>
      <c r="B8" s="235">
        <v>1600000</v>
      </c>
      <c r="C8" s="235">
        <v>200000</v>
      </c>
      <c r="D8" s="235">
        <v>0</v>
      </c>
      <c r="E8" s="235">
        <v>0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400000</v>
      </c>
      <c r="L8" s="235">
        <v>400000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600000</v>
      </c>
      <c r="X8" s="235">
        <v>0</v>
      </c>
      <c r="Y8" s="235">
        <v>0</v>
      </c>
    </row>
    <row r="9" spans="1:25" ht="15" customHeight="1">
      <c r="A9" s="234" t="s">
        <v>31</v>
      </c>
      <c r="B9" s="235">
        <v>22000</v>
      </c>
      <c r="C9" s="235">
        <v>22000</v>
      </c>
      <c r="D9" s="235">
        <v>0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</row>
    <row r="10" spans="1:25" ht="15" customHeight="1">
      <c r="A10" s="234" t="s">
        <v>319</v>
      </c>
      <c r="B10" s="235">
        <v>122000</v>
      </c>
      <c r="C10" s="235">
        <v>0</v>
      </c>
      <c r="D10" s="235">
        <v>0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122000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30" s="238" customFormat="1" ht="15" customHeight="1">
      <c r="A11" s="236" t="s">
        <v>493</v>
      </c>
      <c r="B11" s="237">
        <v>20023000</v>
      </c>
      <c r="C11" s="237">
        <v>2766000</v>
      </c>
      <c r="D11" s="237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4592000</v>
      </c>
      <c r="L11" s="237">
        <v>4417000</v>
      </c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  <c r="T11" s="237">
        <v>0</v>
      </c>
      <c r="U11" s="237">
        <v>0</v>
      </c>
      <c r="V11" s="237">
        <v>0</v>
      </c>
      <c r="W11" s="237">
        <v>8248000</v>
      </c>
      <c r="X11" s="237">
        <v>0</v>
      </c>
      <c r="Y11" s="237">
        <v>0</v>
      </c>
      <c r="Z11" s="250"/>
      <c r="AA11" s="250"/>
      <c r="AB11" s="250"/>
      <c r="AC11" s="250"/>
      <c r="AD11" s="250"/>
    </row>
    <row r="12" spans="1:25" ht="15" customHeight="1">
      <c r="A12" s="234" t="s">
        <v>41</v>
      </c>
      <c r="B12" s="235">
        <v>10127000</v>
      </c>
      <c r="C12" s="235">
        <v>10127000</v>
      </c>
      <c r="D12" s="235">
        <v>0</v>
      </c>
      <c r="E12" s="235">
        <v>0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15" customHeight="1">
      <c r="A13" s="234" t="s">
        <v>43</v>
      </c>
      <c r="B13" s="235">
        <v>934000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934000</v>
      </c>
      <c r="Y13" s="235">
        <v>0</v>
      </c>
    </row>
    <row r="14" spans="1:25" ht="15" customHeight="1">
      <c r="A14" s="234" t="s">
        <v>45</v>
      </c>
      <c r="B14" s="235">
        <v>4851000</v>
      </c>
      <c r="C14" s="235">
        <v>1000000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651000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1459000</v>
      </c>
      <c r="S14" s="235">
        <v>0</v>
      </c>
      <c r="T14" s="235">
        <v>1741000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30" s="238" customFormat="1" ht="15" customHeight="1">
      <c r="A15" s="236" t="s">
        <v>494</v>
      </c>
      <c r="B15" s="237">
        <v>15912000</v>
      </c>
      <c r="C15" s="237">
        <v>11127000</v>
      </c>
      <c r="D15" s="237">
        <v>0</v>
      </c>
      <c r="E15" s="237">
        <v>0</v>
      </c>
      <c r="F15" s="237">
        <v>0</v>
      </c>
      <c r="G15" s="237">
        <v>0</v>
      </c>
      <c r="H15" s="237">
        <v>0</v>
      </c>
      <c r="I15" s="237">
        <v>0</v>
      </c>
      <c r="J15" s="237">
        <v>0</v>
      </c>
      <c r="K15" s="237">
        <v>0</v>
      </c>
      <c r="L15" s="237">
        <v>651000</v>
      </c>
      <c r="M15" s="237">
        <v>0</v>
      </c>
      <c r="N15" s="237">
        <v>0</v>
      </c>
      <c r="O15" s="237">
        <v>0</v>
      </c>
      <c r="P15" s="237">
        <v>0</v>
      </c>
      <c r="Q15" s="237">
        <v>0</v>
      </c>
      <c r="R15" s="237">
        <v>1459000</v>
      </c>
      <c r="S15" s="237">
        <v>0</v>
      </c>
      <c r="T15" s="237">
        <v>1741000</v>
      </c>
      <c r="U15" s="237">
        <v>0</v>
      </c>
      <c r="V15" s="237">
        <v>0</v>
      </c>
      <c r="W15" s="237">
        <v>0</v>
      </c>
      <c r="X15" s="237">
        <v>934000</v>
      </c>
      <c r="Y15" s="237">
        <v>0</v>
      </c>
      <c r="Z15" s="250"/>
      <c r="AA15" s="250"/>
      <c r="AB15" s="250"/>
      <c r="AC15" s="250"/>
      <c r="AD15" s="250"/>
    </row>
    <row r="16" spans="1:30" s="238" customFormat="1" ht="15" customHeight="1">
      <c r="A16" s="236" t="s">
        <v>495</v>
      </c>
      <c r="B16" s="237">
        <v>35935000</v>
      </c>
      <c r="C16" s="237">
        <v>13893000</v>
      </c>
      <c r="D16" s="237">
        <v>0</v>
      </c>
      <c r="E16" s="237">
        <v>0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4592000</v>
      </c>
      <c r="L16" s="237">
        <v>5068000</v>
      </c>
      <c r="M16" s="237">
        <v>0</v>
      </c>
      <c r="N16" s="237">
        <v>0</v>
      </c>
      <c r="O16" s="237">
        <v>0</v>
      </c>
      <c r="P16" s="237">
        <v>0</v>
      </c>
      <c r="Q16" s="237">
        <v>0</v>
      </c>
      <c r="R16" s="237">
        <v>1459000</v>
      </c>
      <c r="S16" s="237">
        <v>0</v>
      </c>
      <c r="T16" s="237">
        <v>1741000</v>
      </c>
      <c r="U16" s="237">
        <v>0</v>
      </c>
      <c r="V16" s="237">
        <v>0</v>
      </c>
      <c r="W16" s="237">
        <v>8248000</v>
      </c>
      <c r="X16" s="237">
        <v>934000</v>
      </c>
      <c r="Y16" s="237">
        <v>0</v>
      </c>
      <c r="Z16" s="250"/>
      <c r="AA16" s="250"/>
      <c r="AB16" s="250"/>
      <c r="AC16" s="250"/>
      <c r="AD16" s="250"/>
    </row>
    <row r="17" spans="1:25" ht="15" customHeight="1">
      <c r="A17" s="234" t="s">
        <v>320</v>
      </c>
      <c r="B17" s="235">
        <v>7268000</v>
      </c>
      <c r="C17" s="235">
        <v>2780000</v>
      </c>
      <c r="D17" s="235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864000</v>
      </c>
      <c r="L17" s="235">
        <v>1035000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325000</v>
      </c>
      <c r="S17" s="235">
        <v>0</v>
      </c>
      <c r="T17" s="235">
        <v>566000</v>
      </c>
      <c r="U17" s="235">
        <v>0</v>
      </c>
      <c r="V17" s="235">
        <v>0</v>
      </c>
      <c r="W17" s="235">
        <v>1534000</v>
      </c>
      <c r="X17" s="235">
        <v>164000</v>
      </c>
      <c r="Y17" s="235">
        <v>0</v>
      </c>
    </row>
    <row r="18" spans="1:25" ht="15" customHeight="1">
      <c r="A18" s="234" t="s">
        <v>50</v>
      </c>
      <c r="B18" s="235">
        <v>812000</v>
      </c>
      <c r="C18" s="235">
        <v>50000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500000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100000</v>
      </c>
      <c r="S18" s="235">
        <v>0</v>
      </c>
      <c r="T18" s="235">
        <v>0</v>
      </c>
      <c r="U18" s="235">
        <v>0</v>
      </c>
      <c r="V18" s="235">
        <v>0</v>
      </c>
      <c r="W18" s="235">
        <v>162000</v>
      </c>
      <c r="X18" s="235">
        <v>0</v>
      </c>
      <c r="Y18" s="235">
        <v>0</v>
      </c>
    </row>
    <row r="19" spans="1:25" ht="15" customHeight="1">
      <c r="A19" s="234" t="s">
        <v>52</v>
      </c>
      <c r="B19" s="235">
        <v>2793000</v>
      </c>
      <c r="C19" s="235">
        <v>610000</v>
      </c>
      <c r="D19" s="235"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509000</v>
      </c>
      <c r="L19" s="235">
        <v>32000</v>
      </c>
      <c r="M19" s="235">
        <v>200000</v>
      </c>
      <c r="N19" s="235">
        <v>115000</v>
      </c>
      <c r="O19" s="235">
        <v>0</v>
      </c>
      <c r="P19" s="235">
        <v>0</v>
      </c>
      <c r="Q19" s="235">
        <v>0</v>
      </c>
      <c r="R19" s="235">
        <v>950000</v>
      </c>
      <c r="S19" s="235">
        <v>0</v>
      </c>
      <c r="T19" s="235">
        <v>0</v>
      </c>
      <c r="U19" s="235">
        <v>0</v>
      </c>
      <c r="V19" s="235">
        <v>0</v>
      </c>
      <c r="W19" s="235">
        <v>377000</v>
      </c>
      <c r="X19" s="235">
        <v>0</v>
      </c>
      <c r="Y19" s="235">
        <v>0</v>
      </c>
    </row>
    <row r="20" spans="1:30" s="238" customFormat="1" ht="15" customHeight="1">
      <c r="A20" s="236" t="s">
        <v>496</v>
      </c>
      <c r="B20" s="237">
        <v>3605000</v>
      </c>
      <c r="C20" s="237">
        <v>660000</v>
      </c>
      <c r="D20" s="237">
        <v>0</v>
      </c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1009000</v>
      </c>
      <c r="L20" s="237">
        <v>32000</v>
      </c>
      <c r="M20" s="237">
        <v>200000</v>
      </c>
      <c r="N20" s="237">
        <v>115000</v>
      </c>
      <c r="O20" s="237">
        <v>0</v>
      </c>
      <c r="P20" s="237">
        <v>0</v>
      </c>
      <c r="Q20" s="237">
        <v>0</v>
      </c>
      <c r="R20" s="237">
        <v>1050000</v>
      </c>
      <c r="S20" s="237">
        <v>0</v>
      </c>
      <c r="T20" s="237">
        <v>0</v>
      </c>
      <c r="U20" s="237">
        <v>0</v>
      </c>
      <c r="V20" s="237">
        <v>0</v>
      </c>
      <c r="W20" s="237">
        <v>539000</v>
      </c>
      <c r="X20" s="237">
        <v>0</v>
      </c>
      <c r="Y20" s="237">
        <v>0</v>
      </c>
      <c r="Z20" s="250"/>
      <c r="AA20" s="250"/>
      <c r="AB20" s="250"/>
      <c r="AC20" s="250"/>
      <c r="AD20" s="250"/>
    </row>
    <row r="21" spans="1:25" ht="15" customHeight="1">
      <c r="A21" s="234" t="s">
        <v>57</v>
      </c>
      <c r="B21" s="235">
        <v>1210000</v>
      </c>
      <c r="C21" s="235">
        <v>210000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1000000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</row>
    <row r="22" spans="1:25" ht="15" customHeight="1">
      <c r="A22" s="234" t="s">
        <v>59</v>
      </c>
      <c r="B22" s="235">
        <v>1014000</v>
      </c>
      <c r="C22" s="235">
        <v>900000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114000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30" s="238" customFormat="1" ht="15" customHeight="1">
      <c r="A23" s="236" t="s">
        <v>497</v>
      </c>
      <c r="B23" s="237">
        <v>2224000</v>
      </c>
      <c r="C23" s="237">
        <v>1110000</v>
      </c>
      <c r="D23" s="237">
        <v>0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1000000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114000</v>
      </c>
      <c r="S23" s="237">
        <v>0</v>
      </c>
      <c r="T23" s="237">
        <v>0</v>
      </c>
      <c r="U23" s="237">
        <v>0</v>
      </c>
      <c r="V23" s="237">
        <v>0</v>
      </c>
      <c r="W23" s="237">
        <v>0</v>
      </c>
      <c r="X23" s="237">
        <v>0</v>
      </c>
      <c r="Y23" s="237">
        <v>0</v>
      </c>
      <c r="Z23" s="250"/>
      <c r="AA23" s="250"/>
      <c r="AB23" s="250"/>
      <c r="AC23" s="250"/>
      <c r="AD23" s="250"/>
    </row>
    <row r="24" spans="1:25" ht="15" customHeight="1">
      <c r="A24" s="234" t="s">
        <v>62</v>
      </c>
      <c r="B24" s="235">
        <v>7789000</v>
      </c>
      <c r="C24" s="235">
        <v>770000</v>
      </c>
      <c r="D24" s="235">
        <v>380000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3217000</v>
      </c>
      <c r="K24" s="235">
        <v>0</v>
      </c>
      <c r="L24" s="235">
        <v>672000</v>
      </c>
      <c r="M24" s="235">
        <v>310000</v>
      </c>
      <c r="N24" s="235">
        <v>0</v>
      </c>
      <c r="O24" s="235">
        <v>1305000</v>
      </c>
      <c r="P24" s="235">
        <v>0</v>
      </c>
      <c r="Q24" s="235">
        <v>0</v>
      </c>
      <c r="R24" s="235">
        <v>768000</v>
      </c>
      <c r="S24" s="235">
        <v>0</v>
      </c>
      <c r="T24" s="235">
        <v>0</v>
      </c>
      <c r="U24" s="235">
        <v>0</v>
      </c>
      <c r="V24" s="235">
        <v>0</v>
      </c>
      <c r="W24" s="235">
        <v>367000</v>
      </c>
      <c r="X24" s="235">
        <v>0</v>
      </c>
      <c r="Y24" s="235">
        <v>0</v>
      </c>
    </row>
    <row r="25" spans="1:25" ht="15" customHeight="1">
      <c r="A25" s="234" t="s">
        <v>64</v>
      </c>
      <c r="B25" s="235">
        <v>17660000</v>
      </c>
      <c r="C25" s="235">
        <v>0</v>
      </c>
      <c r="D25" s="235">
        <v>0</v>
      </c>
      <c r="E25" s="235">
        <v>0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10531000</v>
      </c>
      <c r="W25" s="235">
        <v>1129000</v>
      </c>
      <c r="X25" s="235">
        <v>6000000</v>
      </c>
      <c r="Y25" s="235">
        <v>0</v>
      </c>
    </row>
    <row r="26" spans="1:25" ht="15" customHeight="1">
      <c r="A26" s="234" t="s">
        <v>321</v>
      </c>
      <c r="B26" s="235">
        <v>3212000</v>
      </c>
      <c r="C26" s="235">
        <v>200000</v>
      </c>
      <c r="D26" s="235">
        <v>0</v>
      </c>
      <c r="E26" s="235">
        <v>0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3012000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15" customHeight="1">
      <c r="A27" s="234" t="s">
        <v>67</v>
      </c>
      <c r="B27" s="235">
        <v>5950000</v>
      </c>
      <c r="C27" s="235">
        <v>200000</v>
      </c>
      <c r="D27" s="235">
        <v>30000</v>
      </c>
      <c r="E27" s="235">
        <v>0</v>
      </c>
      <c r="F27" s="235">
        <v>0</v>
      </c>
      <c r="G27" s="235">
        <v>0</v>
      </c>
      <c r="H27" s="235">
        <v>600000</v>
      </c>
      <c r="I27" s="235">
        <v>0</v>
      </c>
      <c r="J27" s="235">
        <v>500000</v>
      </c>
      <c r="K27" s="235">
        <v>100000</v>
      </c>
      <c r="L27" s="235">
        <v>4000000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200000</v>
      </c>
      <c r="S27" s="235">
        <v>0</v>
      </c>
      <c r="T27" s="235">
        <v>0</v>
      </c>
      <c r="U27" s="235">
        <v>0</v>
      </c>
      <c r="V27" s="235">
        <v>0</v>
      </c>
      <c r="W27" s="235">
        <v>300000</v>
      </c>
      <c r="X27" s="235">
        <v>20000</v>
      </c>
      <c r="Y27" s="235">
        <v>0</v>
      </c>
    </row>
    <row r="28" spans="1:25" ht="15" customHeight="1">
      <c r="A28" s="234" t="s">
        <v>322</v>
      </c>
      <c r="B28" s="235">
        <v>500000</v>
      </c>
      <c r="C28" s="235">
        <v>0</v>
      </c>
      <c r="D28" s="235">
        <v>0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500000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15" customHeight="1">
      <c r="A29" s="234" t="s">
        <v>70</v>
      </c>
      <c r="B29" s="235">
        <v>11556000</v>
      </c>
      <c r="C29" s="235">
        <v>4000000</v>
      </c>
      <c r="D29" s="235">
        <v>0</v>
      </c>
      <c r="E29" s="235">
        <v>0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3000000</v>
      </c>
      <c r="M29" s="235">
        <v>0</v>
      </c>
      <c r="N29" s="235">
        <v>0</v>
      </c>
      <c r="O29" s="235">
        <v>0</v>
      </c>
      <c r="P29" s="235">
        <v>0</v>
      </c>
      <c r="Q29" s="235">
        <v>576000</v>
      </c>
      <c r="R29" s="235">
        <v>3880000</v>
      </c>
      <c r="S29" s="235">
        <v>0</v>
      </c>
      <c r="T29" s="235">
        <v>0</v>
      </c>
      <c r="U29" s="235">
        <v>0</v>
      </c>
      <c r="V29" s="235">
        <v>0</v>
      </c>
      <c r="W29" s="235">
        <v>100000</v>
      </c>
      <c r="X29" s="235">
        <v>0</v>
      </c>
      <c r="Y29" s="235">
        <v>0</v>
      </c>
    </row>
    <row r="30" spans="1:25" ht="15" customHeight="1">
      <c r="A30" s="234" t="s">
        <v>323</v>
      </c>
      <c r="B30" s="235">
        <v>34497000</v>
      </c>
      <c r="C30" s="235">
        <v>9790000</v>
      </c>
      <c r="D30" s="235">
        <v>480000</v>
      </c>
      <c r="E30" s="235">
        <v>0</v>
      </c>
      <c r="F30" s="235">
        <v>0</v>
      </c>
      <c r="G30" s="235">
        <v>0</v>
      </c>
      <c r="H30" s="235">
        <v>0</v>
      </c>
      <c r="I30" s="235">
        <v>0</v>
      </c>
      <c r="J30" s="235">
        <v>0</v>
      </c>
      <c r="K30" s="235">
        <v>2510000</v>
      </c>
      <c r="L30" s="235">
        <v>7700000</v>
      </c>
      <c r="M30" s="235">
        <v>0</v>
      </c>
      <c r="N30" s="235">
        <v>0</v>
      </c>
      <c r="O30" s="235">
        <v>0</v>
      </c>
      <c r="P30" s="235">
        <v>100000</v>
      </c>
      <c r="Q30" s="235">
        <v>0</v>
      </c>
      <c r="R30" s="235">
        <v>12000000</v>
      </c>
      <c r="S30" s="235">
        <v>0</v>
      </c>
      <c r="T30" s="235">
        <v>1717000</v>
      </c>
      <c r="U30" s="235">
        <v>0</v>
      </c>
      <c r="V30" s="235">
        <v>0</v>
      </c>
      <c r="W30" s="235">
        <v>200000</v>
      </c>
      <c r="X30" s="235">
        <v>0</v>
      </c>
      <c r="Y30" s="235">
        <v>0</v>
      </c>
    </row>
    <row r="31" spans="1:30" s="238" customFormat="1" ht="15" customHeight="1">
      <c r="A31" s="236" t="s">
        <v>498</v>
      </c>
      <c r="B31" s="237">
        <v>81164000</v>
      </c>
      <c r="C31" s="237">
        <v>14960000</v>
      </c>
      <c r="D31" s="237">
        <v>890000</v>
      </c>
      <c r="E31" s="237">
        <v>0</v>
      </c>
      <c r="F31" s="237">
        <v>0</v>
      </c>
      <c r="G31" s="237">
        <v>0</v>
      </c>
      <c r="H31" s="237">
        <v>600000</v>
      </c>
      <c r="I31" s="237">
        <v>0</v>
      </c>
      <c r="J31" s="237">
        <v>3717000</v>
      </c>
      <c r="K31" s="237">
        <v>2610000</v>
      </c>
      <c r="L31" s="237">
        <v>18884000</v>
      </c>
      <c r="M31" s="237">
        <v>310000</v>
      </c>
      <c r="N31" s="237">
        <v>0</v>
      </c>
      <c r="O31" s="237">
        <v>1305000</v>
      </c>
      <c r="P31" s="237">
        <v>100000</v>
      </c>
      <c r="Q31" s="237">
        <v>576000</v>
      </c>
      <c r="R31" s="237">
        <v>16848000</v>
      </c>
      <c r="S31" s="237">
        <v>0</v>
      </c>
      <c r="T31" s="237">
        <v>1717000</v>
      </c>
      <c r="U31" s="237">
        <v>0</v>
      </c>
      <c r="V31" s="237">
        <v>10531000</v>
      </c>
      <c r="W31" s="237">
        <v>2096000</v>
      </c>
      <c r="X31" s="237">
        <v>6020000</v>
      </c>
      <c r="Y31" s="237">
        <v>0</v>
      </c>
      <c r="Z31" s="250"/>
      <c r="AA31" s="250"/>
      <c r="AB31" s="250"/>
      <c r="AC31" s="250"/>
      <c r="AD31" s="250"/>
    </row>
    <row r="32" spans="1:25" ht="15" customHeight="1">
      <c r="A32" s="234" t="s">
        <v>74</v>
      </c>
      <c r="B32" s="235">
        <v>30000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20000</v>
      </c>
      <c r="O32" s="235">
        <v>0</v>
      </c>
      <c r="P32" s="235">
        <v>0</v>
      </c>
      <c r="Q32" s="235">
        <v>0</v>
      </c>
      <c r="R32" s="235">
        <v>0</v>
      </c>
      <c r="S32" s="235">
        <v>0</v>
      </c>
      <c r="T32" s="235">
        <v>0</v>
      </c>
      <c r="U32" s="235">
        <v>0</v>
      </c>
      <c r="V32" s="235">
        <v>0</v>
      </c>
      <c r="W32" s="235">
        <v>10000</v>
      </c>
      <c r="X32" s="235">
        <v>0</v>
      </c>
      <c r="Y32" s="235">
        <v>0</v>
      </c>
    </row>
    <row r="33" spans="1:30" s="238" customFormat="1" ht="15" customHeight="1">
      <c r="A33" s="236" t="s">
        <v>514</v>
      </c>
      <c r="B33" s="237">
        <v>30000</v>
      </c>
      <c r="C33" s="237">
        <v>0</v>
      </c>
      <c r="D33" s="237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  <c r="N33" s="237">
        <v>20000</v>
      </c>
      <c r="O33" s="237">
        <v>0</v>
      </c>
      <c r="P33" s="237">
        <v>0</v>
      </c>
      <c r="Q33" s="237">
        <v>0</v>
      </c>
      <c r="R33" s="237">
        <v>0</v>
      </c>
      <c r="S33" s="237">
        <v>0</v>
      </c>
      <c r="T33" s="237">
        <v>0</v>
      </c>
      <c r="U33" s="237">
        <v>0</v>
      </c>
      <c r="V33" s="237">
        <v>0</v>
      </c>
      <c r="W33" s="237">
        <v>10000</v>
      </c>
      <c r="X33" s="237">
        <v>0</v>
      </c>
      <c r="Y33" s="237">
        <v>0</v>
      </c>
      <c r="Z33" s="250"/>
      <c r="AA33" s="250"/>
      <c r="AB33" s="250"/>
      <c r="AC33" s="250"/>
      <c r="AD33" s="250"/>
    </row>
    <row r="34" spans="1:25" ht="15" customHeight="1">
      <c r="A34" s="234" t="s">
        <v>79</v>
      </c>
      <c r="B34" s="235">
        <v>15596000</v>
      </c>
      <c r="C34" s="235">
        <v>1760000</v>
      </c>
      <c r="D34" s="235">
        <v>232000</v>
      </c>
      <c r="E34" s="235">
        <v>0</v>
      </c>
      <c r="F34" s="235">
        <v>0</v>
      </c>
      <c r="G34" s="235">
        <v>0</v>
      </c>
      <c r="H34" s="235">
        <v>162000</v>
      </c>
      <c r="I34" s="235">
        <v>0</v>
      </c>
      <c r="J34" s="235">
        <v>929000</v>
      </c>
      <c r="K34" s="235">
        <v>583000</v>
      </c>
      <c r="L34" s="235">
        <v>3805000</v>
      </c>
      <c r="M34" s="235">
        <v>137000</v>
      </c>
      <c r="N34" s="235">
        <v>37000</v>
      </c>
      <c r="O34" s="235">
        <v>346000</v>
      </c>
      <c r="P34" s="235">
        <v>27000</v>
      </c>
      <c r="Q34" s="235">
        <v>0</v>
      </c>
      <c r="R34" s="235">
        <v>2000000</v>
      </c>
      <c r="S34" s="235">
        <v>0</v>
      </c>
      <c r="T34" s="235">
        <v>475000</v>
      </c>
      <c r="U34" s="235">
        <v>0</v>
      </c>
      <c r="V34" s="235">
        <v>2844000</v>
      </c>
      <c r="W34" s="235">
        <v>639000</v>
      </c>
      <c r="X34" s="235">
        <v>1620000</v>
      </c>
      <c r="Y34" s="235">
        <v>0</v>
      </c>
    </row>
    <row r="35" spans="1:25" ht="15" customHeight="1">
      <c r="A35" s="234" t="s">
        <v>81</v>
      </c>
      <c r="B35" s="235">
        <v>15800000</v>
      </c>
      <c r="C35" s="235">
        <v>15800000</v>
      </c>
      <c r="D35" s="235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35">
        <v>0</v>
      </c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35">
        <v>0</v>
      </c>
      <c r="X35" s="235">
        <v>0</v>
      </c>
      <c r="Y35" s="235">
        <v>0</v>
      </c>
    </row>
    <row r="36" spans="1:30" s="238" customFormat="1" ht="15" customHeight="1">
      <c r="A36" s="236" t="s">
        <v>499</v>
      </c>
      <c r="B36" s="237">
        <v>31396000</v>
      </c>
      <c r="C36" s="237">
        <v>17560000</v>
      </c>
      <c r="D36" s="237">
        <v>232000</v>
      </c>
      <c r="E36" s="237">
        <v>0</v>
      </c>
      <c r="F36" s="237">
        <v>0</v>
      </c>
      <c r="G36" s="237">
        <v>0</v>
      </c>
      <c r="H36" s="237">
        <v>162000</v>
      </c>
      <c r="I36" s="237">
        <v>0</v>
      </c>
      <c r="J36" s="237">
        <v>929000</v>
      </c>
      <c r="K36" s="237">
        <v>583000</v>
      </c>
      <c r="L36" s="237">
        <v>3805000</v>
      </c>
      <c r="M36" s="237">
        <v>137000</v>
      </c>
      <c r="N36" s="237">
        <v>37000</v>
      </c>
      <c r="O36" s="237">
        <v>346000</v>
      </c>
      <c r="P36" s="237">
        <v>27000</v>
      </c>
      <c r="Q36" s="237">
        <v>0</v>
      </c>
      <c r="R36" s="237">
        <v>2000000</v>
      </c>
      <c r="S36" s="237">
        <v>0</v>
      </c>
      <c r="T36" s="237">
        <v>475000</v>
      </c>
      <c r="U36" s="237">
        <v>0</v>
      </c>
      <c r="V36" s="237">
        <v>2844000</v>
      </c>
      <c r="W36" s="237">
        <v>639000</v>
      </c>
      <c r="X36" s="237">
        <v>1620000</v>
      </c>
      <c r="Y36" s="237">
        <v>0</v>
      </c>
      <c r="Z36" s="250"/>
      <c r="AA36" s="250"/>
      <c r="AB36" s="250"/>
      <c r="AC36" s="250"/>
      <c r="AD36" s="250"/>
    </row>
    <row r="37" spans="1:30" s="238" customFormat="1" ht="15" customHeight="1">
      <c r="A37" s="236" t="s">
        <v>500</v>
      </c>
      <c r="B37" s="237">
        <v>118419000</v>
      </c>
      <c r="C37" s="237">
        <v>34290000</v>
      </c>
      <c r="D37" s="237">
        <v>1122000</v>
      </c>
      <c r="E37" s="237">
        <v>0</v>
      </c>
      <c r="F37" s="237">
        <v>0</v>
      </c>
      <c r="G37" s="237">
        <v>0</v>
      </c>
      <c r="H37" s="237">
        <v>762000</v>
      </c>
      <c r="I37" s="237">
        <v>0</v>
      </c>
      <c r="J37" s="237">
        <v>4646000</v>
      </c>
      <c r="K37" s="237">
        <v>4202000</v>
      </c>
      <c r="L37" s="237">
        <v>23721000</v>
      </c>
      <c r="M37" s="237">
        <v>647000</v>
      </c>
      <c r="N37" s="237">
        <v>172000</v>
      </c>
      <c r="O37" s="237">
        <v>1651000</v>
      </c>
      <c r="P37" s="237">
        <v>127000</v>
      </c>
      <c r="Q37" s="237">
        <v>576000</v>
      </c>
      <c r="R37" s="237">
        <v>20012000</v>
      </c>
      <c r="S37" s="237">
        <v>0</v>
      </c>
      <c r="T37" s="237">
        <v>2192000</v>
      </c>
      <c r="U37" s="237">
        <v>0</v>
      </c>
      <c r="V37" s="237">
        <v>13375000</v>
      </c>
      <c r="W37" s="237">
        <v>3284000</v>
      </c>
      <c r="X37" s="237">
        <v>7640000</v>
      </c>
      <c r="Y37" s="237">
        <v>0</v>
      </c>
      <c r="Z37" s="250"/>
      <c r="AA37" s="250"/>
      <c r="AB37" s="250"/>
      <c r="AC37" s="250"/>
      <c r="AD37" s="250"/>
    </row>
    <row r="38" spans="1:25" ht="15" customHeight="1">
      <c r="A38" s="234" t="s">
        <v>331</v>
      </c>
      <c r="B38" s="235">
        <v>4726000</v>
      </c>
      <c r="C38" s="235">
        <v>0</v>
      </c>
      <c r="D38" s="235">
        <v>0</v>
      </c>
      <c r="E38" s="235">
        <v>0</v>
      </c>
      <c r="F38" s="235">
        <v>0</v>
      </c>
      <c r="G38" s="235">
        <v>0</v>
      </c>
      <c r="H38" s="235">
        <v>0</v>
      </c>
      <c r="I38" s="235">
        <v>0</v>
      </c>
      <c r="J38" s="235">
        <v>0</v>
      </c>
      <c r="K38" s="235">
        <v>0</v>
      </c>
      <c r="L38" s="235">
        <v>0</v>
      </c>
      <c r="M38" s="235">
        <v>0</v>
      </c>
      <c r="N38" s="235">
        <v>0</v>
      </c>
      <c r="O38" s="235">
        <v>0</v>
      </c>
      <c r="P38" s="235">
        <v>0</v>
      </c>
      <c r="Q38" s="235">
        <v>0</v>
      </c>
      <c r="R38" s="235">
        <v>0</v>
      </c>
      <c r="S38" s="235">
        <v>0</v>
      </c>
      <c r="T38" s="235">
        <v>0</v>
      </c>
      <c r="U38" s="235">
        <v>0</v>
      </c>
      <c r="V38" s="235">
        <v>0</v>
      </c>
      <c r="W38" s="235">
        <v>0</v>
      </c>
      <c r="X38" s="235">
        <v>0</v>
      </c>
      <c r="Y38" s="235">
        <v>4726000</v>
      </c>
    </row>
    <row r="39" spans="1:30" s="238" customFormat="1" ht="15" customHeight="1">
      <c r="A39" s="236" t="s">
        <v>501</v>
      </c>
      <c r="B39" s="237">
        <v>4726000</v>
      </c>
      <c r="C39" s="237">
        <v>0</v>
      </c>
      <c r="D39" s="237">
        <v>0</v>
      </c>
      <c r="E39" s="237">
        <v>0</v>
      </c>
      <c r="F39" s="237">
        <v>0</v>
      </c>
      <c r="G39" s="237">
        <v>0</v>
      </c>
      <c r="H39" s="237">
        <v>0</v>
      </c>
      <c r="I39" s="237">
        <v>0</v>
      </c>
      <c r="J39" s="237">
        <v>0</v>
      </c>
      <c r="K39" s="237">
        <v>0</v>
      </c>
      <c r="L39" s="237">
        <v>0</v>
      </c>
      <c r="M39" s="237">
        <v>0</v>
      </c>
      <c r="N39" s="237">
        <v>0</v>
      </c>
      <c r="O39" s="237">
        <v>0</v>
      </c>
      <c r="P39" s="237">
        <v>0</v>
      </c>
      <c r="Q39" s="237">
        <v>0</v>
      </c>
      <c r="R39" s="237">
        <v>0</v>
      </c>
      <c r="S39" s="237">
        <v>0</v>
      </c>
      <c r="T39" s="237">
        <v>0</v>
      </c>
      <c r="U39" s="237">
        <v>0</v>
      </c>
      <c r="V39" s="237">
        <v>0</v>
      </c>
      <c r="W39" s="237">
        <v>0</v>
      </c>
      <c r="X39" s="237">
        <v>0</v>
      </c>
      <c r="Y39" s="237">
        <v>4726000</v>
      </c>
      <c r="Z39" s="250"/>
      <c r="AA39" s="250"/>
      <c r="AB39" s="250"/>
      <c r="AC39" s="250"/>
      <c r="AD39" s="250"/>
    </row>
    <row r="40" spans="1:25" ht="15" customHeight="1">
      <c r="A40" s="234" t="s">
        <v>581</v>
      </c>
      <c r="B40" s="235">
        <v>79329113</v>
      </c>
      <c r="C40" s="235">
        <v>0</v>
      </c>
      <c r="D40" s="235">
        <v>0</v>
      </c>
      <c r="E40" s="235">
        <v>79329113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0</v>
      </c>
      <c r="L40" s="235">
        <v>0</v>
      </c>
      <c r="M40" s="235">
        <v>0</v>
      </c>
      <c r="N40" s="235">
        <v>0</v>
      </c>
      <c r="O40" s="235">
        <v>0</v>
      </c>
      <c r="P40" s="235">
        <v>0</v>
      </c>
      <c r="Q40" s="235">
        <v>0</v>
      </c>
      <c r="R40" s="235">
        <v>0</v>
      </c>
      <c r="S40" s="235">
        <v>0</v>
      </c>
      <c r="T40" s="235">
        <v>0</v>
      </c>
      <c r="U40" s="235">
        <v>0</v>
      </c>
      <c r="V40" s="235">
        <v>0</v>
      </c>
      <c r="W40" s="235">
        <v>0</v>
      </c>
      <c r="X40" s="235">
        <v>0</v>
      </c>
      <c r="Y40" s="235">
        <v>0</v>
      </c>
    </row>
    <row r="41" spans="1:30" s="238" customFormat="1" ht="15" customHeight="1">
      <c r="A41" s="236" t="s">
        <v>576</v>
      </c>
      <c r="B41" s="237">
        <v>79329113</v>
      </c>
      <c r="C41" s="237">
        <v>0</v>
      </c>
      <c r="D41" s="237">
        <v>0</v>
      </c>
      <c r="E41" s="237">
        <v>79329113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0</v>
      </c>
      <c r="M41" s="237">
        <v>0</v>
      </c>
      <c r="N41" s="237">
        <v>0</v>
      </c>
      <c r="O41" s="237">
        <v>0</v>
      </c>
      <c r="P41" s="237">
        <v>0</v>
      </c>
      <c r="Q41" s="237">
        <v>0</v>
      </c>
      <c r="R41" s="237">
        <v>0</v>
      </c>
      <c r="S41" s="237">
        <v>0</v>
      </c>
      <c r="T41" s="237">
        <v>0</v>
      </c>
      <c r="U41" s="237">
        <v>0</v>
      </c>
      <c r="V41" s="237">
        <v>0</v>
      </c>
      <c r="W41" s="237">
        <v>0</v>
      </c>
      <c r="X41" s="237">
        <v>0</v>
      </c>
      <c r="Y41" s="237">
        <v>0</v>
      </c>
      <c r="Z41" s="250"/>
      <c r="AA41" s="250"/>
      <c r="AB41" s="250"/>
      <c r="AC41" s="250"/>
      <c r="AD41" s="250"/>
    </row>
    <row r="42" spans="1:25" ht="15" customHeight="1">
      <c r="A42" s="234" t="s">
        <v>308</v>
      </c>
      <c r="B42" s="235">
        <v>3900110</v>
      </c>
      <c r="C42" s="235">
        <v>0</v>
      </c>
      <c r="D42" s="235">
        <v>0</v>
      </c>
      <c r="E42" s="235">
        <v>0</v>
      </c>
      <c r="F42" s="235">
        <v>3900110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235">
        <v>0</v>
      </c>
      <c r="X42" s="235">
        <v>0</v>
      </c>
      <c r="Y42" s="235">
        <v>0</v>
      </c>
    </row>
    <row r="43" spans="1:25" ht="15" customHeight="1">
      <c r="A43" s="234" t="s">
        <v>336</v>
      </c>
      <c r="B43" s="235">
        <v>12353426</v>
      </c>
      <c r="C43" s="235">
        <v>653426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11700000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0</v>
      </c>
    </row>
    <row r="44" spans="1:25" ht="15" customHeight="1">
      <c r="A44" s="234" t="s">
        <v>750</v>
      </c>
      <c r="B44" s="235">
        <v>2558826</v>
      </c>
      <c r="C44" s="235">
        <v>2558826</v>
      </c>
      <c r="D44" s="235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35">
        <v>0</v>
      </c>
      <c r="N44" s="235">
        <v>0</v>
      </c>
      <c r="O44" s="235">
        <v>0</v>
      </c>
      <c r="P44" s="235">
        <v>0</v>
      </c>
      <c r="Q44" s="235">
        <v>0</v>
      </c>
      <c r="R44" s="235">
        <v>0</v>
      </c>
      <c r="S44" s="235">
        <v>0</v>
      </c>
      <c r="T44" s="235">
        <v>0</v>
      </c>
      <c r="U44" s="235">
        <v>0</v>
      </c>
      <c r="V44" s="235">
        <v>0</v>
      </c>
      <c r="W44" s="235">
        <v>0</v>
      </c>
      <c r="X44" s="235">
        <v>0</v>
      </c>
      <c r="Y44" s="235">
        <v>0</v>
      </c>
    </row>
    <row r="45" spans="1:30" s="238" customFormat="1" ht="15" customHeight="1">
      <c r="A45" s="236" t="s">
        <v>535</v>
      </c>
      <c r="B45" s="237">
        <v>98141475</v>
      </c>
      <c r="C45" s="237">
        <v>3312252</v>
      </c>
      <c r="D45" s="237">
        <v>0</v>
      </c>
      <c r="E45" s="237">
        <v>79329113</v>
      </c>
      <c r="F45" s="237">
        <v>3900110</v>
      </c>
      <c r="G45" s="237">
        <v>0</v>
      </c>
      <c r="H45" s="237">
        <v>0</v>
      </c>
      <c r="I45" s="237">
        <v>0</v>
      </c>
      <c r="J45" s="237">
        <v>0</v>
      </c>
      <c r="K45" s="237">
        <v>0</v>
      </c>
      <c r="L45" s="237">
        <v>0</v>
      </c>
      <c r="M45" s="237">
        <v>0</v>
      </c>
      <c r="N45" s="237">
        <v>0</v>
      </c>
      <c r="O45" s="237">
        <v>0</v>
      </c>
      <c r="P45" s="237">
        <v>0</v>
      </c>
      <c r="Q45" s="237">
        <v>0</v>
      </c>
      <c r="R45" s="237">
        <v>0</v>
      </c>
      <c r="S45" s="237">
        <v>11700000</v>
      </c>
      <c r="T45" s="237">
        <v>0</v>
      </c>
      <c r="U45" s="237">
        <v>0</v>
      </c>
      <c r="V45" s="237">
        <v>0</v>
      </c>
      <c r="W45" s="237">
        <v>0</v>
      </c>
      <c r="X45" s="237">
        <v>0</v>
      </c>
      <c r="Y45" s="237">
        <v>0</v>
      </c>
      <c r="Z45" s="250"/>
      <c r="AA45" s="250"/>
      <c r="AB45" s="250"/>
      <c r="AC45" s="250"/>
      <c r="AD45" s="250"/>
    </row>
    <row r="46" spans="1:25" ht="15" customHeight="1">
      <c r="A46" s="234" t="s">
        <v>337</v>
      </c>
      <c r="B46" s="235">
        <v>86846457</v>
      </c>
      <c r="C46" s="235">
        <v>0</v>
      </c>
      <c r="D46" s="235">
        <v>0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49444882</v>
      </c>
      <c r="M46" s="235">
        <v>787402</v>
      </c>
      <c r="N46" s="235">
        <v>0</v>
      </c>
      <c r="O46" s="235">
        <v>0</v>
      </c>
      <c r="P46" s="235">
        <v>0</v>
      </c>
      <c r="Q46" s="235">
        <v>0</v>
      </c>
      <c r="R46" s="235">
        <v>5118110</v>
      </c>
      <c r="S46" s="235">
        <v>0</v>
      </c>
      <c r="T46" s="235">
        <v>0</v>
      </c>
      <c r="U46" s="235">
        <v>31496063</v>
      </c>
      <c r="V46" s="235">
        <v>0</v>
      </c>
      <c r="W46" s="235">
        <v>0</v>
      </c>
      <c r="X46" s="235">
        <v>0</v>
      </c>
      <c r="Y46" s="235">
        <v>0</v>
      </c>
    </row>
    <row r="47" spans="1:25" ht="15" customHeight="1">
      <c r="A47" s="234" t="s">
        <v>120</v>
      </c>
      <c r="B47" s="235">
        <v>420000</v>
      </c>
      <c r="C47" s="235">
        <v>0</v>
      </c>
      <c r="D47" s="235">
        <v>0</v>
      </c>
      <c r="E47" s="235">
        <v>0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20000</v>
      </c>
      <c r="O47" s="235">
        <v>0</v>
      </c>
      <c r="P47" s="235">
        <v>0</v>
      </c>
      <c r="Q47" s="235">
        <v>0</v>
      </c>
      <c r="R47" s="235">
        <v>200000</v>
      </c>
      <c r="S47" s="235">
        <v>0</v>
      </c>
      <c r="T47" s="235">
        <v>0</v>
      </c>
      <c r="U47" s="235">
        <v>0</v>
      </c>
      <c r="V47" s="235">
        <v>0</v>
      </c>
      <c r="W47" s="235">
        <v>200000</v>
      </c>
      <c r="X47" s="235">
        <v>0</v>
      </c>
      <c r="Y47" s="235">
        <v>0</v>
      </c>
    </row>
    <row r="48" spans="1:25" ht="15" customHeight="1">
      <c r="A48" s="234" t="s">
        <v>126</v>
      </c>
      <c r="B48" s="235">
        <v>9079653</v>
      </c>
      <c r="C48" s="235">
        <v>0</v>
      </c>
      <c r="D48" s="235">
        <v>0</v>
      </c>
      <c r="E48" s="235">
        <v>0</v>
      </c>
      <c r="F48" s="235">
        <v>0</v>
      </c>
      <c r="G48" s="235">
        <v>0</v>
      </c>
      <c r="H48" s="235">
        <v>0</v>
      </c>
      <c r="I48" s="235">
        <v>0</v>
      </c>
      <c r="J48" s="235">
        <v>0</v>
      </c>
      <c r="K48" s="235">
        <v>0</v>
      </c>
      <c r="L48" s="235">
        <v>255118</v>
      </c>
      <c r="M48" s="235">
        <v>212598</v>
      </c>
      <c r="N48" s="235">
        <v>0</v>
      </c>
      <c r="O48" s="235">
        <v>0</v>
      </c>
      <c r="P48" s="235">
        <v>0</v>
      </c>
      <c r="Q48" s="235">
        <v>0</v>
      </c>
      <c r="R48" s="235">
        <v>54000</v>
      </c>
      <c r="S48" s="235">
        <v>0</v>
      </c>
      <c r="T48" s="235">
        <v>0</v>
      </c>
      <c r="U48" s="235">
        <v>8503937</v>
      </c>
      <c r="V48" s="235">
        <v>0</v>
      </c>
      <c r="W48" s="235">
        <v>54000</v>
      </c>
      <c r="X48" s="235">
        <v>0</v>
      </c>
      <c r="Y48" s="235">
        <v>0</v>
      </c>
    </row>
    <row r="49" spans="1:30" s="238" customFormat="1" ht="15" customHeight="1">
      <c r="A49" s="236" t="s">
        <v>531</v>
      </c>
      <c r="B49" s="237">
        <v>96346110</v>
      </c>
      <c r="C49" s="237">
        <v>0</v>
      </c>
      <c r="D49" s="237">
        <v>0</v>
      </c>
      <c r="E49" s="237">
        <v>0</v>
      </c>
      <c r="F49" s="237">
        <v>0</v>
      </c>
      <c r="G49" s="237">
        <v>0</v>
      </c>
      <c r="H49" s="237">
        <v>0</v>
      </c>
      <c r="I49" s="237">
        <v>0</v>
      </c>
      <c r="J49" s="237">
        <v>0</v>
      </c>
      <c r="K49" s="237">
        <v>0</v>
      </c>
      <c r="L49" s="237">
        <v>49700000</v>
      </c>
      <c r="M49" s="237">
        <v>1000000</v>
      </c>
      <c r="N49" s="237">
        <v>20000</v>
      </c>
      <c r="O49" s="237">
        <v>0</v>
      </c>
      <c r="P49" s="237">
        <v>0</v>
      </c>
      <c r="Q49" s="237">
        <v>0</v>
      </c>
      <c r="R49" s="237">
        <v>5372110</v>
      </c>
      <c r="S49" s="237">
        <v>0</v>
      </c>
      <c r="T49" s="237">
        <v>0</v>
      </c>
      <c r="U49" s="237">
        <v>40000000</v>
      </c>
      <c r="V49" s="237">
        <v>0</v>
      </c>
      <c r="W49" s="237">
        <v>254000</v>
      </c>
      <c r="X49" s="237">
        <v>0</v>
      </c>
      <c r="Y49" s="237">
        <v>0</v>
      </c>
      <c r="Z49" s="250"/>
      <c r="AA49" s="250"/>
      <c r="AB49" s="250"/>
      <c r="AC49" s="250"/>
      <c r="AD49" s="250"/>
    </row>
    <row r="50" spans="1:25" ht="15" customHeight="1">
      <c r="A50" s="234" t="s">
        <v>129</v>
      </c>
      <c r="B50" s="235">
        <v>72159709</v>
      </c>
      <c r="C50" s="235">
        <v>0</v>
      </c>
      <c r="D50" s="235">
        <v>0</v>
      </c>
      <c r="E50" s="235">
        <v>0</v>
      </c>
      <c r="F50" s="235">
        <v>0</v>
      </c>
      <c r="G50" s="235">
        <v>55905512</v>
      </c>
      <c r="H50" s="235">
        <v>0</v>
      </c>
      <c r="I50" s="235">
        <v>11329000</v>
      </c>
      <c r="J50" s="235">
        <v>0</v>
      </c>
      <c r="K50" s="235">
        <v>0</v>
      </c>
      <c r="L50" s="235">
        <v>3543307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1381890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</row>
    <row r="51" spans="1:25" ht="15" customHeight="1">
      <c r="A51" s="234" t="s">
        <v>135</v>
      </c>
      <c r="B51" s="235">
        <v>19110181</v>
      </c>
      <c r="C51" s="235">
        <v>0</v>
      </c>
      <c r="D51" s="235">
        <v>0</v>
      </c>
      <c r="E51" s="235">
        <v>0</v>
      </c>
      <c r="F51" s="235">
        <v>0</v>
      </c>
      <c r="G51" s="235">
        <v>15094488</v>
      </c>
      <c r="H51" s="235">
        <v>0</v>
      </c>
      <c r="I51" s="235">
        <v>3059000</v>
      </c>
      <c r="J51" s="235">
        <v>0</v>
      </c>
      <c r="K51" s="235">
        <v>0</v>
      </c>
      <c r="L51" s="235">
        <v>956693</v>
      </c>
      <c r="M51" s="235">
        <v>0</v>
      </c>
      <c r="N51" s="235">
        <v>0</v>
      </c>
      <c r="O51" s="235">
        <v>0</v>
      </c>
      <c r="P51" s="235">
        <v>0</v>
      </c>
      <c r="Q51" s="235">
        <v>0</v>
      </c>
      <c r="R51" s="235">
        <v>0</v>
      </c>
      <c r="S51" s="235">
        <v>0</v>
      </c>
      <c r="T51" s="235">
        <v>0</v>
      </c>
      <c r="U51" s="235">
        <v>0</v>
      </c>
      <c r="V51" s="235">
        <v>0</v>
      </c>
      <c r="W51" s="235">
        <v>0</v>
      </c>
      <c r="X51" s="235">
        <v>0</v>
      </c>
      <c r="Y51" s="235">
        <v>0</v>
      </c>
    </row>
    <row r="52" spans="1:30" s="238" customFormat="1" ht="15" customHeight="1">
      <c r="A52" s="236" t="s">
        <v>536</v>
      </c>
      <c r="B52" s="237">
        <v>91269890</v>
      </c>
      <c r="C52" s="237">
        <v>0</v>
      </c>
      <c r="D52" s="237">
        <v>0</v>
      </c>
      <c r="E52" s="237">
        <v>0</v>
      </c>
      <c r="F52" s="237">
        <v>0</v>
      </c>
      <c r="G52" s="237">
        <v>71000000</v>
      </c>
      <c r="H52" s="237">
        <v>0</v>
      </c>
      <c r="I52" s="237">
        <v>14388000</v>
      </c>
      <c r="J52" s="237">
        <v>0</v>
      </c>
      <c r="K52" s="237">
        <v>0</v>
      </c>
      <c r="L52" s="237">
        <v>4500000</v>
      </c>
      <c r="M52" s="237">
        <v>0</v>
      </c>
      <c r="N52" s="237">
        <v>0</v>
      </c>
      <c r="O52" s="237">
        <v>0</v>
      </c>
      <c r="P52" s="237">
        <v>0</v>
      </c>
      <c r="Q52" s="237">
        <v>0</v>
      </c>
      <c r="R52" s="237">
        <v>1381890</v>
      </c>
      <c r="S52" s="237">
        <v>0</v>
      </c>
      <c r="T52" s="237">
        <v>0</v>
      </c>
      <c r="U52" s="237">
        <v>0</v>
      </c>
      <c r="V52" s="237">
        <v>0</v>
      </c>
      <c r="W52" s="237">
        <v>0</v>
      </c>
      <c r="X52" s="237">
        <v>0</v>
      </c>
      <c r="Y52" s="237">
        <v>0</v>
      </c>
      <c r="Z52" s="250"/>
      <c r="AA52" s="250"/>
      <c r="AB52" s="250"/>
      <c r="AC52" s="250"/>
      <c r="AD52" s="250"/>
    </row>
    <row r="53" spans="1:30" s="241" customFormat="1" ht="15" customHeight="1">
      <c r="A53" s="239" t="s">
        <v>523</v>
      </c>
      <c r="B53" s="240">
        <v>452105475</v>
      </c>
      <c r="C53" s="240">
        <v>54275252</v>
      </c>
      <c r="D53" s="240">
        <v>1122000</v>
      </c>
      <c r="E53" s="240">
        <v>79329113</v>
      </c>
      <c r="F53" s="240">
        <v>3900110</v>
      </c>
      <c r="G53" s="240">
        <v>71000000</v>
      </c>
      <c r="H53" s="240">
        <v>762000</v>
      </c>
      <c r="I53" s="240">
        <v>14388000</v>
      </c>
      <c r="J53" s="240">
        <v>4646000</v>
      </c>
      <c r="K53" s="240">
        <v>9658000</v>
      </c>
      <c r="L53" s="240">
        <v>84024000</v>
      </c>
      <c r="M53" s="240">
        <v>1647000</v>
      </c>
      <c r="N53" s="240">
        <v>192000</v>
      </c>
      <c r="O53" s="240">
        <v>1651000</v>
      </c>
      <c r="P53" s="240">
        <v>127000</v>
      </c>
      <c r="Q53" s="240">
        <v>576000</v>
      </c>
      <c r="R53" s="240">
        <v>28550000</v>
      </c>
      <c r="S53" s="240">
        <v>11700000</v>
      </c>
      <c r="T53" s="240">
        <v>4499000</v>
      </c>
      <c r="U53" s="240">
        <v>40000000</v>
      </c>
      <c r="V53" s="240">
        <v>13375000</v>
      </c>
      <c r="W53" s="240">
        <v>13320000</v>
      </c>
      <c r="X53" s="240">
        <v>8738000</v>
      </c>
      <c r="Y53" s="240">
        <v>4726000</v>
      </c>
      <c r="Z53" s="251"/>
      <c r="AA53" s="251"/>
      <c r="AB53" s="251"/>
      <c r="AC53" s="251"/>
      <c r="AD53" s="25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95.57421875" style="177" bestFit="1" customWidth="1"/>
    <col min="2" max="2" width="15.7109375" style="177" customWidth="1"/>
    <col min="3" max="3" width="16.57421875" style="177" customWidth="1"/>
    <col min="4" max="4" width="21.140625" style="177" customWidth="1"/>
    <col min="5" max="16384" width="9.140625" style="177" customWidth="1"/>
  </cols>
  <sheetData>
    <row r="1" spans="1:4" ht="13.5">
      <c r="A1" s="482" t="s">
        <v>756</v>
      </c>
      <c r="B1" s="482"/>
      <c r="C1" s="482"/>
      <c r="D1" s="482"/>
    </row>
    <row r="2" spans="1:4" ht="13.5">
      <c r="A2" s="481" t="s">
        <v>757</v>
      </c>
      <c r="B2" s="481"/>
      <c r="C2" s="481"/>
      <c r="D2" s="481"/>
    </row>
    <row r="5" ht="12.75">
      <c r="D5" s="265" t="s">
        <v>758</v>
      </c>
    </row>
    <row r="6" spans="1:4" s="264" customFormat="1" ht="132" customHeight="1">
      <c r="A6" s="263" t="s">
        <v>442</v>
      </c>
      <c r="B6" s="263" t="s">
        <v>3</v>
      </c>
      <c r="C6" s="263" t="s">
        <v>466</v>
      </c>
      <c r="D6" s="263" t="s">
        <v>515</v>
      </c>
    </row>
    <row r="7" spans="1:4" ht="19.5" customHeight="1">
      <c r="A7" s="178" t="s">
        <v>15</v>
      </c>
      <c r="B7" s="152">
        <v>48109000</v>
      </c>
      <c r="C7" s="152">
        <v>44609000</v>
      </c>
      <c r="D7" s="152">
        <v>3500000</v>
      </c>
    </row>
    <row r="8" spans="1:4" ht="19.5" customHeight="1">
      <c r="A8" s="178" t="s">
        <v>17</v>
      </c>
      <c r="B8" s="152">
        <v>454000</v>
      </c>
      <c r="C8" s="152">
        <v>454000</v>
      </c>
      <c r="D8" s="152">
        <v>0</v>
      </c>
    </row>
    <row r="9" spans="1:4" ht="19.5" customHeight="1">
      <c r="A9" s="178" t="s">
        <v>25</v>
      </c>
      <c r="B9" s="152">
        <v>1240000</v>
      </c>
      <c r="C9" s="152">
        <v>1240000</v>
      </c>
      <c r="D9" s="152">
        <v>0</v>
      </c>
    </row>
    <row r="10" spans="1:4" ht="19.5" customHeight="1">
      <c r="A10" s="178" t="s">
        <v>27</v>
      </c>
      <c r="B10" s="152">
        <v>3317000</v>
      </c>
      <c r="C10" s="152">
        <v>3317000</v>
      </c>
      <c r="D10" s="152">
        <v>0</v>
      </c>
    </row>
    <row r="11" spans="1:4" ht="19.5" customHeight="1">
      <c r="A11" s="178" t="s">
        <v>31</v>
      </c>
      <c r="B11" s="152">
        <v>480000</v>
      </c>
      <c r="C11" s="152">
        <v>480000</v>
      </c>
      <c r="D11" s="152">
        <v>0</v>
      </c>
    </row>
    <row r="12" spans="1:4" ht="19.5" customHeight="1">
      <c r="A12" s="178" t="s">
        <v>33</v>
      </c>
      <c r="B12" s="152">
        <v>60000</v>
      </c>
      <c r="C12" s="152">
        <v>60000</v>
      </c>
      <c r="D12" s="152">
        <v>0</v>
      </c>
    </row>
    <row r="13" spans="1:4" ht="19.5" customHeight="1">
      <c r="A13" s="179" t="s">
        <v>493</v>
      </c>
      <c r="B13" s="180">
        <v>53660000</v>
      </c>
      <c r="C13" s="180">
        <v>50160000</v>
      </c>
      <c r="D13" s="180">
        <v>3500000</v>
      </c>
    </row>
    <row r="14" spans="1:4" ht="19.5" customHeight="1">
      <c r="A14" s="178" t="s">
        <v>43</v>
      </c>
      <c r="B14" s="152">
        <v>500000</v>
      </c>
      <c r="C14" s="152">
        <v>500000</v>
      </c>
      <c r="D14" s="152">
        <v>0</v>
      </c>
    </row>
    <row r="15" spans="1:4" ht="19.5" customHeight="1">
      <c r="A15" s="178" t="s">
        <v>45</v>
      </c>
      <c r="B15" s="152">
        <v>300000</v>
      </c>
      <c r="C15" s="152">
        <v>300000</v>
      </c>
      <c r="D15" s="152">
        <v>0</v>
      </c>
    </row>
    <row r="16" spans="1:4" ht="19.5" customHeight="1">
      <c r="A16" s="179" t="s">
        <v>494</v>
      </c>
      <c r="B16" s="180">
        <v>800000</v>
      </c>
      <c r="C16" s="180">
        <v>800000</v>
      </c>
      <c r="D16" s="180">
        <v>0</v>
      </c>
    </row>
    <row r="17" spans="1:4" ht="19.5" customHeight="1">
      <c r="A17" s="179" t="s">
        <v>495</v>
      </c>
      <c r="B17" s="180">
        <v>54460000</v>
      </c>
      <c r="C17" s="180">
        <v>50960000</v>
      </c>
      <c r="D17" s="180">
        <v>3500000</v>
      </c>
    </row>
    <row r="18" spans="1:4" ht="19.5" customHeight="1">
      <c r="A18" s="179" t="s">
        <v>320</v>
      </c>
      <c r="B18" s="180">
        <v>10195000</v>
      </c>
      <c r="C18" s="180">
        <v>9582000</v>
      </c>
      <c r="D18" s="180">
        <v>613000</v>
      </c>
    </row>
    <row r="19" spans="1:4" ht="19.5" customHeight="1">
      <c r="A19" s="178" t="s">
        <v>50</v>
      </c>
      <c r="B19" s="152">
        <v>50000</v>
      </c>
      <c r="C19" s="152">
        <v>50000</v>
      </c>
      <c r="D19" s="152">
        <v>0</v>
      </c>
    </row>
    <row r="20" spans="1:4" ht="19.5" customHeight="1">
      <c r="A20" s="178" t="s">
        <v>52</v>
      </c>
      <c r="B20" s="152">
        <v>1500000</v>
      </c>
      <c r="C20" s="152">
        <v>1500000</v>
      </c>
      <c r="D20" s="152">
        <v>0</v>
      </c>
    </row>
    <row r="21" spans="1:4" ht="19.5" customHeight="1">
      <c r="A21" s="179" t="s">
        <v>496</v>
      </c>
      <c r="B21" s="180">
        <v>1550000</v>
      </c>
      <c r="C21" s="180">
        <v>1550000</v>
      </c>
      <c r="D21" s="180">
        <v>0</v>
      </c>
    </row>
    <row r="22" spans="1:4" ht="19.5" customHeight="1">
      <c r="A22" s="178" t="s">
        <v>57</v>
      </c>
      <c r="B22" s="152">
        <v>350000</v>
      </c>
      <c r="C22" s="152">
        <v>350000</v>
      </c>
      <c r="D22" s="152">
        <v>0</v>
      </c>
    </row>
    <row r="23" spans="1:4" ht="19.5" customHeight="1">
      <c r="A23" s="179" t="s">
        <v>497</v>
      </c>
      <c r="B23" s="180">
        <v>350000</v>
      </c>
      <c r="C23" s="180">
        <v>350000</v>
      </c>
      <c r="D23" s="180">
        <v>0</v>
      </c>
    </row>
    <row r="24" spans="1:4" ht="19.5" customHeight="1">
      <c r="A24" s="178" t="s">
        <v>67</v>
      </c>
      <c r="B24" s="152">
        <v>800000</v>
      </c>
      <c r="C24" s="152">
        <v>800000</v>
      </c>
      <c r="D24" s="152">
        <v>0</v>
      </c>
    </row>
    <row r="25" spans="1:4" ht="19.5" customHeight="1">
      <c r="A25" s="178" t="s">
        <v>70</v>
      </c>
      <c r="B25" s="152">
        <v>1300000</v>
      </c>
      <c r="C25" s="152">
        <v>1300000</v>
      </c>
      <c r="D25" s="152">
        <v>0</v>
      </c>
    </row>
    <row r="26" spans="1:4" ht="19.5" customHeight="1">
      <c r="A26" s="178" t="s">
        <v>323</v>
      </c>
      <c r="B26" s="152">
        <v>3000000</v>
      </c>
      <c r="C26" s="152">
        <v>3000000</v>
      </c>
      <c r="D26" s="152">
        <v>0</v>
      </c>
    </row>
    <row r="27" spans="1:4" ht="19.5" customHeight="1">
      <c r="A27" s="179" t="s">
        <v>498</v>
      </c>
      <c r="B27" s="180">
        <v>5100000</v>
      </c>
      <c r="C27" s="180">
        <v>5100000</v>
      </c>
      <c r="D27" s="180">
        <v>0</v>
      </c>
    </row>
    <row r="28" spans="1:4" ht="19.5" customHeight="1">
      <c r="A28" s="178" t="s">
        <v>74</v>
      </c>
      <c r="B28" s="152">
        <v>250000</v>
      </c>
      <c r="C28" s="152">
        <v>250000</v>
      </c>
      <c r="D28" s="152">
        <v>0</v>
      </c>
    </row>
    <row r="29" spans="1:4" ht="19.5" customHeight="1">
      <c r="A29" s="179" t="s">
        <v>514</v>
      </c>
      <c r="B29" s="180">
        <v>250000</v>
      </c>
      <c r="C29" s="180">
        <v>250000</v>
      </c>
      <c r="D29" s="180">
        <v>0</v>
      </c>
    </row>
    <row r="30" spans="1:4" ht="19.5" customHeight="1">
      <c r="A30" s="178" t="s">
        <v>79</v>
      </c>
      <c r="B30" s="152">
        <v>1700000</v>
      </c>
      <c r="C30" s="152">
        <v>1700000</v>
      </c>
      <c r="D30" s="152">
        <v>0</v>
      </c>
    </row>
    <row r="31" spans="1:4" ht="19.5" customHeight="1">
      <c r="A31" s="179" t="s">
        <v>499</v>
      </c>
      <c r="B31" s="180">
        <v>1700000</v>
      </c>
      <c r="C31" s="180">
        <v>1700000</v>
      </c>
      <c r="D31" s="180">
        <v>0</v>
      </c>
    </row>
    <row r="32" spans="1:4" ht="19.5" customHeight="1">
      <c r="A32" s="179" t="s">
        <v>500</v>
      </c>
      <c r="B32" s="180">
        <v>8950000</v>
      </c>
      <c r="C32" s="180">
        <v>8950000</v>
      </c>
      <c r="D32" s="180">
        <v>0</v>
      </c>
    </row>
    <row r="33" spans="1:4" ht="19.5" customHeight="1">
      <c r="A33" s="179" t="s">
        <v>523</v>
      </c>
      <c r="B33" s="180">
        <v>73605000</v>
      </c>
      <c r="C33" s="180">
        <v>69492000</v>
      </c>
      <c r="D33" s="180">
        <v>4113000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B6" sqref="B6"/>
    </sheetView>
  </sheetViews>
  <sheetFormatPr defaultColWidth="9.140625" defaultRowHeight="15"/>
  <cols>
    <col min="1" max="1" width="60.28125" style="228" customWidth="1"/>
    <col min="2" max="2" width="13.8515625" style="229" customWidth="1"/>
    <col min="3" max="3" width="13.57421875" style="229" customWidth="1"/>
    <col min="4" max="4" width="11.28125" style="229" customWidth="1"/>
    <col min="5" max="5" width="12.00390625" style="229" customWidth="1"/>
    <col min="6" max="6" width="12.140625" style="229" customWidth="1"/>
    <col min="7" max="16384" width="9.140625" style="228" customWidth="1"/>
  </cols>
  <sheetData>
    <row r="1" spans="1:6" s="238" customFormat="1" ht="12.75">
      <c r="A1" s="238" t="s">
        <v>743</v>
      </c>
      <c r="B1" s="250"/>
      <c r="C1" s="250"/>
      <c r="D1" s="250"/>
      <c r="E1" s="250"/>
      <c r="F1" s="250"/>
    </row>
    <row r="2" spans="1:6" s="238" customFormat="1" ht="12.75">
      <c r="A2" s="238" t="s">
        <v>573</v>
      </c>
      <c r="B2" s="250"/>
      <c r="C2" s="250"/>
      <c r="D2" s="250"/>
      <c r="E2" s="250"/>
      <c r="F2" s="262" t="s">
        <v>744</v>
      </c>
    </row>
    <row r="4" spans="1:6" ht="144.75">
      <c r="A4" s="231" t="s">
        <v>442</v>
      </c>
      <c r="B4" s="232" t="s">
        <v>3</v>
      </c>
      <c r="C4" s="233" t="s">
        <v>516</v>
      </c>
      <c r="D4" s="233" t="s">
        <v>745</v>
      </c>
      <c r="E4" s="233" t="s">
        <v>532</v>
      </c>
      <c r="F4" s="233" t="s">
        <v>528</v>
      </c>
    </row>
    <row r="5" spans="1:6" ht="12.75">
      <c r="A5" s="234" t="s">
        <v>15</v>
      </c>
      <c r="B5" s="235">
        <v>36271000</v>
      </c>
      <c r="C5" s="235">
        <v>36271000</v>
      </c>
      <c r="D5" s="235">
        <v>0</v>
      </c>
      <c r="E5" s="235">
        <v>0</v>
      </c>
      <c r="F5" s="235">
        <v>0</v>
      </c>
    </row>
    <row r="6" spans="1:6" ht="12.75">
      <c r="A6" s="234" t="s">
        <v>17</v>
      </c>
      <c r="B6" s="235">
        <v>1209000</v>
      </c>
      <c r="C6" s="235">
        <v>1209000</v>
      </c>
      <c r="D6" s="235">
        <v>0</v>
      </c>
      <c r="E6" s="235">
        <v>0</v>
      </c>
      <c r="F6" s="235">
        <v>0</v>
      </c>
    </row>
    <row r="7" spans="1:6" ht="12.75">
      <c r="A7" s="234" t="s">
        <v>27</v>
      </c>
      <c r="B7" s="235">
        <v>2200000</v>
      </c>
      <c r="C7" s="235">
        <v>2200000</v>
      </c>
      <c r="D7" s="235">
        <v>0</v>
      </c>
      <c r="E7" s="235">
        <v>0</v>
      </c>
      <c r="F7" s="235">
        <v>0</v>
      </c>
    </row>
    <row r="8" spans="1:6" ht="12.75">
      <c r="A8" s="234" t="s">
        <v>31</v>
      </c>
      <c r="B8" s="235">
        <v>220000</v>
      </c>
      <c r="C8" s="235">
        <v>220000</v>
      </c>
      <c r="D8" s="235">
        <v>0</v>
      </c>
      <c r="E8" s="235">
        <v>0</v>
      </c>
      <c r="F8" s="235">
        <v>0</v>
      </c>
    </row>
    <row r="9" spans="1:6" ht="12.75">
      <c r="A9" s="236" t="s">
        <v>493</v>
      </c>
      <c r="B9" s="237">
        <v>39900000</v>
      </c>
      <c r="C9" s="237">
        <v>39900000</v>
      </c>
      <c r="D9" s="237">
        <v>0</v>
      </c>
      <c r="E9" s="237">
        <v>0</v>
      </c>
      <c r="F9" s="237">
        <v>0</v>
      </c>
    </row>
    <row r="10" spans="1:6" ht="12.75">
      <c r="A10" s="234" t="s">
        <v>45</v>
      </c>
      <c r="B10" s="235">
        <v>2820000</v>
      </c>
      <c r="C10" s="235">
        <v>0</v>
      </c>
      <c r="D10" s="235">
        <v>2820000</v>
      </c>
      <c r="E10" s="235">
        <v>0</v>
      </c>
      <c r="F10" s="235">
        <v>0</v>
      </c>
    </row>
    <row r="11" spans="1:6" ht="12.75">
      <c r="A11" s="236" t="s">
        <v>494</v>
      </c>
      <c r="B11" s="237">
        <v>2820000</v>
      </c>
      <c r="C11" s="237">
        <v>0</v>
      </c>
      <c r="D11" s="237">
        <v>2820000</v>
      </c>
      <c r="E11" s="237">
        <v>0</v>
      </c>
      <c r="F11" s="237">
        <v>0</v>
      </c>
    </row>
    <row r="12" spans="1:6" s="238" customFormat="1" ht="12.75">
      <c r="A12" s="236" t="s">
        <v>495</v>
      </c>
      <c r="B12" s="237">
        <v>42720000</v>
      </c>
      <c r="C12" s="237">
        <v>39900000</v>
      </c>
      <c r="D12" s="237">
        <v>2820000</v>
      </c>
      <c r="E12" s="237">
        <v>0</v>
      </c>
      <c r="F12" s="237">
        <v>0</v>
      </c>
    </row>
    <row r="13" spans="1:6" ht="12.75">
      <c r="A13" s="234" t="s">
        <v>320</v>
      </c>
      <c r="B13" s="235">
        <v>7718000</v>
      </c>
      <c r="C13" s="235">
        <v>7718000</v>
      </c>
      <c r="D13" s="235">
        <v>0</v>
      </c>
      <c r="E13" s="235">
        <v>0</v>
      </c>
      <c r="F13" s="235">
        <v>0</v>
      </c>
    </row>
    <row r="14" spans="1:6" ht="12.75">
      <c r="A14" s="234" t="s">
        <v>50</v>
      </c>
      <c r="B14" s="235">
        <v>460000</v>
      </c>
      <c r="C14" s="235">
        <v>400000</v>
      </c>
      <c r="D14" s="235">
        <v>0</v>
      </c>
      <c r="E14" s="235">
        <v>60000</v>
      </c>
      <c r="F14" s="235">
        <v>0</v>
      </c>
    </row>
    <row r="15" spans="1:6" ht="12.75">
      <c r="A15" s="234" t="s">
        <v>52</v>
      </c>
      <c r="B15" s="235">
        <v>1110000</v>
      </c>
      <c r="C15" s="235">
        <v>110000</v>
      </c>
      <c r="D15" s="235">
        <v>0</v>
      </c>
      <c r="E15" s="235">
        <v>1000000</v>
      </c>
      <c r="F15" s="235">
        <v>0</v>
      </c>
    </row>
    <row r="16" spans="1:6" s="238" customFormat="1" ht="12.75">
      <c r="A16" s="236" t="s">
        <v>496</v>
      </c>
      <c r="B16" s="237">
        <v>1570000</v>
      </c>
      <c r="C16" s="237">
        <v>510000</v>
      </c>
      <c r="D16" s="237">
        <v>0</v>
      </c>
      <c r="E16" s="237">
        <v>1060000</v>
      </c>
      <c r="F16" s="237">
        <v>0</v>
      </c>
    </row>
    <row r="17" spans="1:6" ht="12.75">
      <c r="A17" s="234" t="s">
        <v>57</v>
      </c>
      <c r="B17" s="235">
        <v>33000</v>
      </c>
      <c r="C17" s="235">
        <v>0</v>
      </c>
      <c r="D17" s="235">
        <v>0</v>
      </c>
      <c r="E17" s="235">
        <v>33000</v>
      </c>
      <c r="F17" s="235">
        <v>0</v>
      </c>
    </row>
    <row r="18" spans="1:6" ht="12.75">
      <c r="A18" s="234" t="s">
        <v>59</v>
      </c>
      <c r="B18" s="235">
        <v>135000</v>
      </c>
      <c r="C18" s="235">
        <v>0</v>
      </c>
      <c r="D18" s="235">
        <v>0</v>
      </c>
      <c r="E18" s="235">
        <v>135000</v>
      </c>
      <c r="F18" s="235">
        <v>0</v>
      </c>
    </row>
    <row r="19" spans="1:6" s="238" customFormat="1" ht="12.75">
      <c r="A19" s="236" t="s">
        <v>497</v>
      </c>
      <c r="B19" s="237">
        <v>168000</v>
      </c>
      <c r="C19" s="237">
        <v>0</v>
      </c>
      <c r="D19" s="237">
        <v>0</v>
      </c>
      <c r="E19" s="237">
        <v>168000</v>
      </c>
      <c r="F19" s="237">
        <v>0</v>
      </c>
    </row>
    <row r="20" spans="1:6" ht="12.75">
      <c r="A20" s="234" t="s">
        <v>62</v>
      </c>
      <c r="B20" s="235">
        <v>2096000</v>
      </c>
      <c r="C20" s="235">
        <v>0</v>
      </c>
      <c r="D20" s="235">
        <v>0</v>
      </c>
      <c r="E20" s="235">
        <v>2096000</v>
      </c>
      <c r="F20" s="235">
        <v>0</v>
      </c>
    </row>
    <row r="21" spans="1:6" ht="12.75">
      <c r="A21" s="234" t="s">
        <v>64</v>
      </c>
      <c r="B21" s="235">
        <v>9800000</v>
      </c>
      <c r="C21" s="235">
        <v>0</v>
      </c>
      <c r="D21" s="235">
        <v>0</v>
      </c>
      <c r="E21" s="235">
        <v>0</v>
      </c>
      <c r="F21" s="235">
        <v>9800000</v>
      </c>
    </row>
    <row r="22" spans="1:6" ht="12.75">
      <c r="A22" s="234" t="s">
        <v>67</v>
      </c>
      <c r="B22" s="235">
        <v>400000</v>
      </c>
      <c r="C22" s="235">
        <v>0</v>
      </c>
      <c r="D22" s="235">
        <v>0</v>
      </c>
      <c r="E22" s="235">
        <v>400000</v>
      </c>
      <c r="F22" s="235">
        <v>0</v>
      </c>
    </row>
    <row r="23" spans="1:6" ht="12.75">
      <c r="A23" s="234" t="s">
        <v>323</v>
      </c>
      <c r="B23" s="235">
        <v>750000</v>
      </c>
      <c r="C23" s="235">
        <v>0</v>
      </c>
      <c r="D23" s="235">
        <v>0</v>
      </c>
      <c r="E23" s="235">
        <v>750000</v>
      </c>
      <c r="F23" s="235">
        <v>0</v>
      </c>
    </row>
    <row r="24" spans="1:6" s="238" customFormat="1" ht="12.75">
      <c r="A24" s="236" t="s">
        <v>498</v>
      </c>
      <c r="B24" s="237">
        <v>13046000</v>
      </c>
      <c r="C24" s="237">
        <v>0</v>
      </c>
      <c r="D24" s="237">
        <v>0</v>
      </c>
      <c r="E24" s="237">
        <v>3246000</v>
      </c>
      <c r="F24" s="237">
        <v>9800000</v>
      </c>
    </row>
    <row r="25" spans="1:6" ht="12.75">
      <c r="A25" s="234" t="s">
        <v>74</v>
      </c>
      <c r="B25" s="235">
        <v>50000</v>
      </c>
      <c r="C25" s="235">
        <v>50000</v>
      </c>
      <c r="D25" s="235">
        <v>0</v>
      </c>
      <c r="E25" s="235">
        <v>0</v>
      </c>
      <c r="F25" s="235">
        <v>0</v>
      </c>
    </row>
    <row r="26" spans="1:6" s="238" customFormat="1" ht="12.75">
      <c r="A26" s="236" t="s">
        <v>514</v>
      </c>
      <c r="B26" s="237">
        <v>50000</v>
      </c>
      <c r="C26" s="237">
        <v>50000</v>
      </c>
      <c r="D26" s="237">
        <v>0</v>
      </c>
      <c r="E26" s="237">
        <v>0</v>
      </c>
      <c r="F26" s="237">
        <v>0</v>
      </c>
    </row>
    <row r="27" spans="1:6" ht="12.75">
      <c r="A27" s="234" t="s">
        <v>79</v>
      </c>
      <c r="B27" s="235">
        <v>3951000</v>
      </c>
      <c r="C27" s="235">
        <v>138000</v>
      </c>
      <c r="D27" s="235">
        <v>0</v>
      </c>
      <c r="E27" s="235">
        <v>1167000</v>
      </c>
      <c r="F27" s="235">
        <v>2646000</v>
      </c>
    </row>
    <row r="28" spans="1:6" s="238" customFormat="1" ht="12.75">
      <c r="A28" s="236" t="s">
        <v>499</v>
      </c>
      <c r="B28" s="237">
        <v>3951000</v>
      </c>
      <c r="C28" s="237">
        <v>138000</v>
      </c>
      <c r="D28" s="237">
        <v>0</v>
      </c>
      <c r="E28" s="237">
        <v>1167000</v>
      </c>
      <c r="F28" s="237">
        <v>2646000</v>
      </c>
    </row>
    <row r="29" spans="1:6" s="238" customFormat="1" ht="12.75">
      <c r="A29" s="236" t="s">
        <v>500</v>
      </c>
      <c r="B29" s="237">
        <v>18785000</v>
      </c>
      <c r="C29" s="237">
        <v>698000</v>
      </c>
      <c r="D29" s="237">
        <v>0</v>
      </c>
      <c r="E29" s="237">
        <v>5641000</v>
      </c>
      <c r="F29" s="237">
        <v>12446000</v>
      </c>
    </row>
    <row r="30" spans="1:6" ht="12.75">
      <c r="A30" s="234" t="s">
        <v>120</v>
      </c>
      <c r="B30" s="235">
        <v>8074016</v>
      </c>
      <c r="C30" s="235">
        <v>0</v>
      </c>
      <c r="D30" s="235">
        <v>0</v>
      </c>
      <c r="E30" s="235">
        <v>8074016</v>
      </c>
      <c r="F30" s="235">
        <v>0</v>
      </c>
    </row>
    <row r="31" spans="1:6" ht="12.75">
      <c r="A31" s="234" t="s">
        <v>126</v>
      </c>
      <c r="B31" s="235">
        <v>2179984</v>
      </c>
      <c r="C31" s="235">
        <v>0</v>
      </c>
      <c r="D31" s="235">
        <v>0</v>
      </c>
      <c r="E31" s="235">
        <v>2179984</v>
      </c>
      <c r="F31" s="235">
        <v>0</v>
      </c>
    </row>
    <row r="32" spans="1:6" s="238" customFormat="1" ht="12.75">
      <c r="A32" s="236" t="s">
        <v>531</v>
      </c>
      <c r="B32" s="237">
        <v>10254000</v>
      </c>
      <c r="C32" s="237">
        <v>0</v>
      </c>
      <c r="D32" s="237">
        <v>0</v>
      </c>
      <c r="E32" s="237">
        <v>10254000</v>
      </c>
      <c r="F32" s="237">
        <v>0</v>
      </c>
    </row>
    <row r="33" spans="1:6" s="241" customFormat="1" ht="12.75">
      <c r="A33" s="239" t="s">
        <v>523</v>
      </c>
      <c r="B33" s="240">
        <v>79477000</v>
      </c>
      <c r="C33" s="240">
        <v>48316000</v>
      </c>
      <c r="D33" s="240">
        <v>2820000</v>
      </c>
      <c r="E33" s="240">
        <v>15895000</v>
      </c>
      <c r="F33" s="240">
        <v>12446000</v>
      </c>
    </row>
  </sheetData>
  <sheetProtection/>
  <autoFilter ref="A4:F4"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3.00390625" style="177" customWidth="1"/>
    <col min="2" max="2" width="13.8515625" style="242" customWidth="1"/>
    <col min="3" max="3" width="16.28125" style="242" customWidth="1"/>
    <col min="4" max="4" width="20.28125" style="242" customWidth="1"/>
    <col min="5" max="5" width="17.7109375" style="242" customWidth="1"/>
    <col min="6" max="16384" width="9.140625" style="177" customWidth="1"/>
  </cols>
  <sheetData>
    <row r="1" spans="1:4" ht="13.5">
      <c r="A1" s="158" t="s">
        <v>736</v>
      </c>
      <c r="B1" s="175"/>
      <c r="C1" s="175"/>
      <c r="D1" s="175"/>
    </row>
    <row r="2" spans="1:4" ht="13.5">
      <c r="A2" s="160" t="s">
        <v>583</v>
      </c>
      <c r="B2" s="175"/>
      <c r="C2" s="175"/>
      <c r="D2" s="175"/>
    </row>
    <row r="3" spans="1:5" ht="12.75">
      <c r="A3" s="175"/>
      <c r="B3" s="175"/>
      <c r="C3" s="175"/>
      <c r="D3" s="177"/>
      <c r="E3" s="261" t="s">
        <v>518</v>
      </c>
    </row>
    <row r="5" spans="1:5" s="260" customFormat="1" ht="66">
      <c r="A5" s="258" t="s">
        <v>442</v>
      </c>
      <c r="B5" s="259" t="s">
        <v>3</v>
      </c>
      <c r="C5" s="259" t="s">
        <v>469</v>
      </c>
      <c r="D5" s="259" t="s">
        <v>470</v>
      </c>
      <c r="E5" s="259" t="s">
        <v>585</v>
      </c>
    </row>
    <row r="6" spans="1:5" ht="17.25" customHeight="1">
      <c r="A6" s="178" t="s">
        <v>754</v>
      </c>
      <c r="B6" s="152">
        <v>85000000</v>
      </c>
      <c r="C6" s="152">
        <v>0</v>
      </c>
      <c r="D6" s="152">
        <v>0</v>
      </c>
      <c r="E6" s="152">
        <v>85000000</v>
      </c>
    </row>
    <row r="7" spans="1:5" s="181" customFormat="1" ht="17.25" customHeight="1">
      <c r="A7" s="179" t="s">
        <v>755</v>
      </c>
      <c r="B7" s="180">
        <v>85000000</v>
      </c>
      <c r="C7" s="180">
        <v>0</v>
      </c>
      <c r="D7" s="180">
        <v>0</v>
      </c>
      <c r="E7" s="180">
        <v>85000000</v>
      </c>
    </row>
    <row r="8" spans="1:5" ht="17.25" customHeight="1">
      <c r="A8" s="178" t="s">
        <v>163</v>
      </c>
      <c r="B8" s="152">
        <v>2906689</v>
      </c>
      <c r="C8" s="152">
        <v>2906689</v>
      </c>
      <c r="D8" s="152">
        <v>0</v>
      </c>
      <c r="E8" s="152">
        <v>0</v>
      </c>
    </row>
    <row r="9" spans="1:5" ht="17.25" customHeight="1">
      <c r="A9" s="178" t="s">
        <v>165</v>
      </c>
      <c r="B9" s="152">
        <v>147548959</v>
      </c>
      <c r="C9" s="152">
        <v>0</v>
      </c>
      <c r="D9" s="152">
        <v>147548959</v>
      </c>
      <c r="E9" s="152">
        <v>0</v>
      </c>
    </row>
    <row r="10" spans="1:5" s="181" customFormat="1" ht="17.25" customHeight="1">
      <c r="A10" s="179" t="s">
        <v>540</v>
      </c>
      <c r="B10" s="180">
        <v>235455648</v>
      </c>
      <c r="C10" s="180">
        <v>2906689</v>
      </c>
      <c r="D10" s="180">
        <v>147548959</v>
      </c>
      <c r="E10" s="180">
        <v>85000000</v>
      </c>
    </row>
    <row r="11" spans="1:5" s="181" customFormat="1" ht="17.25" customHeight="1">
      <c r="A11" s="179" t="s">
        <v>541</v>
      </c>
      <c r="B11" s="180">
        <v>235455648</v>
      </c>
      <c r="C11" s="180">
        <v>2906689</v>
      </c>
      <c r="D11" s="180">
        <v>147548959</v>
      </c>
      <c r="E11" s="180">
        <v>85000000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13" ht="25.5" customHeight="1">
      <c r="A1" s="478" t="s">
        <v>735</v>
      </c>
      <c r="B1" s="478"/>
      <c r="C1" s="478"/>
      <c r="D1" s="478"/>
      <c r="E1" s="478"/>
      <c r="F1" s="161"/>
      <c r="G1" s="161"/>
      <c r="H1" s="161"/>
      <c r="I1" s="161"/>
      <c r="J1" s="161"/>
      <c r="K1" s="161"/>
      <c r="L1" s="161"/>
      <c r="M1" s="161"/>
    </row>
    <row r="2" spans="1:5" ht="23.25" customHeight="1">
      <c r="A2" s="486" t="s">
        <v>434</v>
      </c>
      <c r="B2" s="487"/>
      <c r="C2" s="487"/>
      <c r="D2" s="487"/>
      <c r="E2" s="487"/>
    </row>
    <row r="3" ht="14.25">
      <c r="A3" s="1"/>
    </row>
    <row r="4" spans="1:5" ht="14.25">
      <c r="A4" s="1"/>
      <c r="E4" s="81" t="s">
        <v>522</v>
      </c>
    </row>
    <row r="5" spans="1:5" ht="60" customHeight="1">
      <c r="A5" s="3" t="s">
        <v>433</v>
      </c>
      <c r="B5" s="4" t="s">
        <v>435</v>
      </c>
      <c r="C5" s="4" t="s">
        <v>517</v>
      </c>
      <c r="D5" s="4" t="s">
        <v>519</v>
      </c>
      <c r="E5" s="6" t="s">
        <v>0</v>
      </c>
    </row>
    <row r="6" spans="1:5" ht="15" customHeight="1">
      <c r="A6" s="4" t="s">
        <v>407</v>
      </c>
      <c r="B6" s="5"/>
      <c r="C6" s="5">
        <v>2</v>
      </c>
      <c r="D6" s="5"/>
      <c r="E6" s="2">
        <f>SUM(B6:D6)</f>
        <v>2</v>
      </c>
    </row>
    <row r="7" spans="1:5" ht="15" customHeight="1">
      <c r="A7" s="4" t="s">
        <v>408</v>
      </c>
      <c r="B7" s="5"/>
      <c r="C7" s="5">
        <v>5</v>
      </c>
      <c r="D7" s="5"/>
      <c r="E7" s="2">
        <f aca="true" t="shared" si="0" ref="E7:E27">SUM(B7:D7)</f>
        <v>5</v>
      </c>
    </row>
    <row r="8" spans="1:5" ht="15" customHeight="1">
      <c r="A8" s="4" t="s">
        <v>409</v>
      </c>
      <c r="B8" s="5"/>
      <c r="C8" s="5">
        <v>5</v>
      </c>
      <c r="D8" s="5"/>
      <c r="E8" s="2">
        <f t="shared" si="0"/>
        <v>5</v>
      </c>
    </row>
    <row r="9" spans="1:5" ht="15" customHeight="1">
      <c r="A9" s="4" t="s">
        <v>410</v>
      </c>
      <c r="B9" s="5"/>
      <c r="C9" s="5"/>
      <c r="D9" s="5"/>
      <c r="E9" s="2">
        <f t="shared" si="0"/>
        <v>0</v>
      </c>
    </row>
    <row r="10" spans="1:5" ht="15" customHeight="1">
      <c r="A10" s="3" t="s">
        <v>428</v>
      </c>
      <c r="B10" s="5"/>
      <c r="C10" s="5">
        <f>SUM(C6:C9)</f>
        <v>12</v>
      </c>
      <c r="D10" s="5"/>
      <c r="E10" s="2">
        <f t="shared" si="0"/>
        <v>12</v>
      </c>
    </row>
    <row r="11" spans="1:5" ht="15" customHeight="1">
      <c r="A11" s="4" t="s">
        <v>411</v>
      </c>
      <c r="B11" s="5"/>
      <c r="C11" s="5"/>
      <c r="D11" s="5"/>
      <c r="E11" s="2">
        <f t="shared" si="0"/>
        <v>0</v>
      </c>
    </row>
    <row r="12" spans="1:5" ht="33" customHeight="1">
      <c r="A12" s="4" t="s">
        <v>412</v>
      </c>
      <c r="B12" s="5"/>
      <c r="C12" s="5"/>
      <c r="D12" s="5">
        <v>1</v>
      </c>
      <c r="E12" s="2">
        <f t="shared" si="0"/>
        <v>1</v>
      </c>
    </row>
    <row r="13" spans="1:5" ht="15" customHeight="1">
      <c r="A13" s="4" t="s">
        <v>413</v>
      </c>
      <c r="B13" s="5"/>
      <c r="C13" s="5"/>
      <c r="D13" s="5"/>
      <c r="E13" s="2">
        <f t="shared" si="0"/>
        <v>0</v>
      </c>
    </row>
    <row r="14" spans="1:5" ht="15" customHeight="1">
      <c r="A14" s="4" t="s">
        <v>414</v>
      </c>
      <c r="B14" s="5">
        <v>1</v>
      </c>
      <c r="C14" s="5"/>
      <c r="D14" s="5">
        <v>1</v>
      </c>
      <c r="E14" s="2">
        <f t="shared" si="0"/>
        <v>2</v>
      </c>
    </row>
    <row r="15" spans="1:5" ht="15" customHeight="1">
      <c r="A15" s="4" t="s">
        <v>415</v>
      </c>
      <c r="B15" s="5">
        <v>1</v>
      </c>
      <c r="C15" s="5"/>
      <c r="D15" s="5">
        <v>3</v>
      </c>
      <c r="E15" s="2">
        <f t="shared" si="0"/>
        <v>4</v>
      </c>
    </row>
    <row r="16" spans="1:5" ht="15" customHeight="1">
      <c r="A16" s="4" t="s">
        <v>416</v>
      </c>
      <c r="B16" s="5">
        <v>1</v>
      </c>
      <c r="C16" s="5"/>
      <c r="D16" s="5">
        <v>6</v>
      </c>
      <c r="E16" s="2">
        <f t="shared" si="0"/>
        <v>7</v>
      </c>
    </row>
    <row r="17" spans="1:5" ht="15" customHeight="1">
      <c r="A17" s="4" t="s">
        <v>417</v>
      </c>
      <c r="B17" s="5"/>
      <c r="C17" s="5"/>
      <c r="D17" s="5"/>
      <c r="E17" s="2">
        <f t="shared" si="0"/>
        <v>0</v>
      </c>
    </row>
    <row r="18" spans="1:5" ht="15" customHeight="1">
      <c r="A18" s="3" t="s">
        <v>429</v>
      </c>
      <c r="B18" s="5">
        <v>3</v>
      </c>
      <c r="C18" s="5"/>
      <c r="D18" s="5">
        <f>SUM(D12:D16)</f>
        <v>11</v>
      </c>
      <c r="E18" s="2">
        <f t="shared" si="0"/>
        <v>14</v>
      </c>
    </row>
    <row r="19" spans="1:5" ht="24.75" customHeight="1">
      <c r="A19" s="4" t="s">
        <v>418</v>
      </c>
      <c r="B19" s="5">
        <v>5</v>
      </c>
      <c r="C19" s="5"/>
      <c r="D19" s="5"/>
      <c r="E19" s="2">
        <f t="shared" si="0"/>
        <v>5</v>
      </c>
    </row>
    <row r="20" spans="1:5" ht="15" customHeight="1">
      <c r="A20" s="4" t="s">
        <v>419</v>
      </c>
      <c r="B20" s="5"/>
      <c r="C20" s="5"/>
      <c r="D20" s="5"/>
      <c r="E20" s="2">
        <f t="shared" si="0"/>
        <v>0</v>
      </c>
    </row>
    <row r="21" spans="1:5" ht="15" customHeight="1">
      <c r="A21" s="4" t="s">
        <v>420</v>
      </c>
      <c r="B21" s="5"/>
      <c r="C21" s="5"/>
      <c r="D21" s="5"/>
      <c r="E21" s="2">
        <f t="shared" si="0"/>
        <v>0</v>
      </c>
    </row>
    <row r="22" spans="1:5" ht="15" customHeight="1">
      <c r="A22" s="3" t="s">
        <v>430</v>
      </c>
      <c r="B22" s="5">
        <f>SUM(B19:B21)</f>
        <v>5</v>
      </c>
      <c r="C22" s="5"/>
      <c r="D22" s="5"/>
      <c r="E22" s="2">
        <f t="shared" si="0"/>
        <v>5</v>
      </c>
    </row>
    <row r="23" spans="1:5" ht="15" customHeight="1">
      <c r="A23" s="4" t="s">
        <v>421</v>
      </c>
      <c r="B23" s="5">
        <v>1</v>
      </c>
      <c r="C23" s="5"/>
      <c r="D23" s="5"/>
      <c r="E23" s="2">
        <f t="shared" si="0"/>
        <v>1</v>
      </c>
    </row>
    <row r="24" spans="1:5" ht="15" customHeight="1">
      <c r="A24" s="4" t="s">
        <v>422</v>
      </c>
      <c r="B24" s="5">
        <v>5</v>
      </c>
      <c r="C24" s="5"/>
      <c r="D24" s="5"/>
      <c r="E24" s="2">
        <f t="shared" si="0"/>
        <v>5</v>
      </c>
    </row>
    <row r="25" spans="1:5" ht="24.75" customHeight="1">
      <c r="A25" s="4" t="s">
        <v>423</v>
      </c>
      <c r="B25" s="5">
        <v>1</v>
      </c>
      <c r="C25" s="5"/>
      <c r="D25" s="5"/>
      <c r="E25" s="2">
        <f t="shared" si="0"/>
        <v>1</v>
      </c>
    </row>
    <row r="26" spans="1:5" ht="15" customHeight="1">
      <c r="A26" s="3" t="s">
        <v>431</v>
      </c>
      <c r="B26" s="5">
        <v>7</v>
      </c>
      <c r="C26" s="5"/>
      <c r="D26" s="5"/>
      <c r="E26" s="2">
        <f t="shared" si="0"/>
        <v>7</v>
      </c>
    </row>
    <row r="27" spans="1:5" ht="37.5" customHeight="1">
      <c r="A27" s="3" t="s">
        <v>432</v>
      </c>
      <c r="B27" s="80">
        <f>B18+B22+B26</f>
        <v>15</v>
      </c>
      <c r="C27" s="80">
        <v>12</v>
      </c>
      <c r="D27" s="80">
        <f>D18+D22+D26</f>
        <v>11</v>
      </c>
      <c r="E27" s="2">
        <f t="shared" si="0"/>
        <v>38</v>
      </c>
    </row>
    <row r="28" spans="1:5" ht="30" customHeight="1">
      <c r="A28" s="4" t="s">
        <v>424</v>
      </c>
      <c r="B28" s="5"/>
      <c r="C28" s="5"/>
      <c r="D28" s="5"/>
      <c r="E28" s="2"/>
    </row>
    <row r="29" spans="1:5" ht="32.25" customHeight="1">
      <c r="A29" s="4" t="s">
        <v>425</v>
      </c>
      <c r="B29" s="5"/>
      <c r="C29" s="5"/>
      <c r="D29" s="5"/>
      <c r="E29" s="2"/>
    </row>
    <row r="30" spans="1:5" ht="33.75" customHeight="1">
      <c r="A30" s="4" t="s">
        <v>426</v>
      </c>
      <c r="B30" s="5"/>
      <c r="C30" s="5"/>
      <c r="D30" s="5"/>
      <c r="E30" s="2"/>
    </row>
    <row r="31" spans="1:5" ht="18.75" customHeight="1">
      <c r="A31" s="4" t="s">
        <v>427</v>
      </c>
      <c r="B31" s="5"/>
      <c r="C31" s="5"/>
      <c r="D31" s="5"/>
      <c r="E31" s="2"/>
    </row>
    <row r="32" spans="1:5" ht="33" customHeight="1">
      <c r="A32" s="3" t="s">
        <v>4</v>
      </c>
      <c r="B32" s="5"/>
      <c r="C32" s="5"/>
      <c r="D32" s="5"/>
      <c r="E32" s="2"/>
    </row>
    <row r="33" spans="1:4" ht="14.25">
      <c r="A33" s="484"/>
      <c r="B33" s="485"/>
      <c r="C33" s="485"/>
      <c r="D33" s="485"/>
    </row>
    <row r="34" spans="1:4" ht="14.25">
      <c r="A34" s="485"/>
      <c r="B34" s="485"/>
      <c r="C34" s="485"/>
      <c r="D34" s="485"/>
    </row>
  </sheetData>
  <sheetProtection/>
  <mergeCells count="4">
    <mergeCell ref="A33:D33"/>
    <mergeCell ref="A34:D34"/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F65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25.421875" style="0" customWidth="1"/>
  </cols>
  <sheetData>
    <row r="1" spans="1:6" s="123" customFormat="1" ht="21.75" customHeight="1">
      <c r="A1" s="121" t="s">
        <v>737</v>
      </c>
      <c r="B1" s="122"/>
      <c r="C1" s="122"/>
      <c r="D1" s="122"/>
      <c r="E1" s="122"/>
      <c r="F1" s="122"/>
    </row>
    <row r="2" spans="1:6" ht="26.25" customHeight="1">
      <c r="A2" s="488" t="s">
        <v>552</v>
      </c>
      <c r="B2" s="489"/>
      <c r="C2" s="489"/>
      <c r="D2" s="489"/>
      <c r="E2" s="489"/>
      <c r="F2" s="489"/>
    </row>
    <row r="3" ht="14.25">
      <c r="F3" s="81" t="s">
        <v>546</v>
      </c>
    </row>
    <row r="4" spans="1:6" ht="53.25">
      <c r="A4" s="124" t="s">
        <v>13</v>
      </c>
      <c r="B4" s="125" t="s">
        <v>14</v>
      </c>
      <c r="C4" s="126" t="s">
        <v>547</v>
      </c>
      <c r="D4" s="126" t="s">
        <v>548</v>
      </c>
      <c r="E4" s="126" t="s">
        <v>549</v>
      </c>
      <c r="F4" s="127" t="s">
        <v>0</v>
      </c>
    </row>
    <row r="5" spans="1:6" ht="14.25">
      <c r="A5" s="2"/>
      <c r="B5" s="2"/>
      <c r="C5" s="7"/>
      <c r="D5" s="7"/>
      <c r="E5" s="7"/>
      <c r="F5" s="7"/>
    </row>
    <row r="6" spans="1:6" ht="14.25">
      <c r="A6" s="2"/>
      <c r="B6" s="2"/>
      <c r="C6" s="7"/>
      <c r="D6" s="7"/>
      <c r="E6" s="7"/>
      <c r="F6" s="7"/>
    </row>
    <row r="7" spans="1:6" ht="14.25">
      <c r="A7" s="2"/>
      <c r="B7" s="2"/>
      <c r="C7" s="7"/>
      <c r="D7" s="7"/>
      <c r="E7" s="7"/>
      <c r="F7" s="7"/>
    </row>
    <row r="8" spans="1:6" ht="14.25">
      <c r="A8" s="2"/>
      <c r="B8" s="2"/>
      <c r="C8" s="7"/>
      <c r="D8" s="7"/>
      <c r="E8" s="7"/>
      <c r="F8" s="7"/>
    </row>
    <row r="9" spans="1:6" ht="14.25">
      <c r="A9" s="128" t="s">
        <v>115</v>
      </c>
      <c r="B9" s="129" t="s">
        <v>116</v>
      </c>
      <c r="C9" s="7"/>
      <c r="D9" s="7"/>
      <c r="E9" s="7"/>
      <c r="F9" s="7">
        <f>SUM(C9:E9)</f>
        <v>0</v>
      </c>
    </row>
    <row r="10" spans="1:6" ht="14.25">
      <c r="A10" s="128" t="s">
        <v>550</v>
      </c>
      <c r="B10" s="129" t="s">
        <v>117</v>
      </c>
      <c r="C10" s="7">
        <f>'2.Kiadások'!E76</f>
        <v>86846457</v>
      </c>
      <c r="D10" s="7">
        <f>'2.Kiadások'!F76</f>
        <v>0</v>
      </c>
      <c r="E10" s="7">
        <f>'2.Kiadások'!G76</f>
        <v>0</v>
      </c>
      <c r="F10" s="7">
        <f aca="true" t="shared" si="0" ref="F10:F21">SUM(C10:E10)</f>
        <v>86846457</v>
      </c>
    </row>
    <row r="11" spans="1:6" ht="14.25">
      <c r="A11" s="130" t="s">
        <v>118</v>
      </c>
      <c r="B11" s="129" t="s">
        <v>119</v>
      </c>
      <c r="C11" s="7"/>
      <c r="D11" s="7"/>
      <c r="E11" s="7"/>
      <c r="F11" s="7">
        <f t="shared" si="0"/>
        <v>0</v>
      </c>
    </row>
    <row r="12" spans="1:6" ht="14.25">
      <c r="A12" s="128" t="s">
        <v>120</v>
      </c>
      <c r="B12" s="129" t="s">
        <v>121</v>
      </c>
      <c r="C12" s="7">
        <f>'2.Kiadások'!E78</f>
        <v>420000</v>
      </c>
      <c r="D12" s="7"/>
      <c r="E12" s="7">
        <v>8074016</v>
      </c>
      <c r="F12" s="7">
        <f t="shared" si="0"/>
        <v>8494016</v>
      </c>
    </row>
    <row r="13" spans="1:6" ht="14.25">
      <c r="A13" s="128" t="s">
        <v>122</v>
      </c>
      <c r="B13" s="129" t="s">
        <v>123</v>
      </c>
      <c r="C13" s="7"/>
      <c r="D13" s="7"/>
      <c r="E13" s="7"/>
      <c r="F13" s="7"/>
    </row>
    <row r="14" spans="1:6" ht="14.25">
      <c r="A14" s="130" t="s">
        <v>124</v>
      </c>
      <c r="B14" s="129" t="s">
        <v>125</v>
      </c>
      <c r="C14" s="7"/>
      <c r="D14" s="7"/>
      <c r="E14" s="7"/>
      <c r="F14" s="7"/>
    </row>
    <row r="15" spans="1:6" ht="14.25">
      <c r="A15" s="130" t="s">
        <v>126</v>
      </c>
      <c r="B15" s="129" t="s">
        <v>127</v>
      </c>
      <c r="C15" s="7">
        <f>'2.Kiadások'!E81</f>
        <v>9079653</v>
      </c>
      <c r="E15" s="7">
        <f>'2.Kiadások'!F81</f>
        <v>2179984</v>
      </c>
      <c r="F15" s="7">
        <f>SUM(C15:E15)</f>
        <v>11259637</v>
      </c>
    </row>
    <row r="16" spans="1:6" ht="15">
      <c r="A16" s="131" t="s">
        <v>310</v>
      </c>
      <c r="B16" s="132" t="s">
        <v>128</v>
      </c>
      <c r="C16" s="133">
        <f>SUM(C9:C15)</f>
        <v>96346110</v>
      </c>
      <c r="D16" s="133">
        <f>SUM(D9:D15)</f>
        <v>0</v>
      </c>
      <c r="E16" s="133">
        <f>SUM(E9:E15)</f>
        <v>10254000</v>
      </c>
      <c r="F16" s="133">
        <f t="shared" si="0"/>
        <v>106600110</v>
      </c>
    </row>
    <row r="17" spans="1:6" ht="14.25">
      <c r="A17" s="128" t="s">
        <v>129</v>
      </c>
      <c r="B17" s="129" t="s">
        <v>130</v>
      </c>
      <c r="C17" s="7">
        <f>'2.Kiadások'!E83</f>
        <v>72159709</v>
      </c>
      <c r="D17" s="7">
        <f>'2.Kiadások'!F83</f>
        <v>0</v>
      </c>
      <c r="E17" s="7">
        <f>'2.Kiadások'!G83</f>
        <v>0</v>
      </c>
      <c r="F17" s="7">
        <f t="shared" si="0"/>
        <v>72159709</v>
      </c>
    </row>
    <row r="18" spans="1:6" ht="14.25">
      <c r="A18" s="128" t="s">
        <v>131</v>
      </c>
      <c r="B18" s="129" t="s">
        <v>132</v>
      </c>
      <c r="C18" s="7">
        <f>'2.Kiadások'!E84</f>
        <v>0</v>
      </c>
      <c r="D18" s="7"/>
      <c r="E18" s="7"/>
      <c r="F18" s="7"/>
    </row>
    <row r="19" spans="1:6" ht="14.25">
      <c r="A19" s="128" t="s">
        <v>133</v>
      </c>
      <c r="B19" s="129" t="s">
        <v>134</v>
      </c>
      <c r="C19" s="7"/>
      <c r="D19" s="7"/>
      <c r="E19" s="7"/>
      <c r="F19" s="7"/>
    </row>
    <row r="20" spans="1:6" ht="14.25">
      <c r="A20" s="128" t="s">
        <v>135</v>
      </c>
      <c r="B20" s="129" t="s">
        <v>136</v>
      </c>
      <c r="C20" s="7">
        <f>'2.Kiadások'!E86</f>
        <v>19110181</v>
      </c>
      <c r="D20" s="7">
        <f>'2.Kiadások'!F86</f>
        <v>0</v>
      </c>
      <c r="E20" s="7">
        <f>'2.Kiadások'!G86</f>
        <v>0</v>
      </c>
      <c r="F20" s="7">
        <f t="shared" si="0"/>
        <v>19110181</v>
      </c>
    </row>
    <row r="21" spans="1:6" ht="15">
      <c r="A21" s="131" t="s">
        <v>311</v>
      </c>
      <c r="B21" s="132" t="s">
        <v>137</v>
      </c>
      <c r="C21" s="133">
        <f>SUM(C17:C20)</f>
        <v>91269890</v>
      </c>
      <c r="D21" s="133">
        <f>SUM(D17:D20)</f>
        <v>0</v>
      </c>
      <c r="E21" s="133">
        <f>SUM(E17:E20)</f>
        <v>0</v>
      </c>
      <c r="F21" s="133">
        <f t="shared" si="0"/>
        <v>91269890</v>
      </c>
    </row>
    <row r="24" spans="1:5" ht="14.25">
      <c r="A24" s="134"/>
      <c r="B24" s="134"/>
      <c r="C24" s="134"/>
      <c r="D24" s="134"/>
      <c r="E24" s="135"/>
    </row>
    <row r="25" spans="1:5" ht="14.25">
      <c r="A25" s="135"/>
      <c r="B25" s="135"/>
      <c r="C25" s="135"/>
      <c r="D25" s="135"/>
      <c r="E25" s="135"/>
    </row>
    <row r="26" spans="1:5" ht="14.25">
      <c r="A26" s="135"/>
      <c r="B26" s="135"/>
      <c r="C26" s="135"/>
      <c r="D26" s="135"/>
      <c r="E26" s="135"/>
    </row>
    <row r="27" spans="1:5" ht="14.25">
      <c r="A27" s="135"/>
      <c r="B27" s="135"/>
      <c r="C27" s="135"/>
      <c r="D27" s="135"/>
      <c r="E27" s="135"/>
    </row>
    <row r="28" spans="1:5" ht="14.25">
      <c r="A28" s="135"/>
      <c r="B28" s="135"/>
      <c r="C28" s="135"/>
      <c r="D28" s="135"/>
      <c r="E28" s="135"/>
    </row>
    <row r="29" spans="1:5" ht="14.25">
      <c r="A29" s="136"/>
      <c r="B29" s="137"/>
      <c r="C29" s="135"/>
      <c r="D29" s="135"/>
      <c r="E29" s="135"/>
    </row>
    <row r="30" spans="1:5" ht="14.25">
      <c r="A30" s="136"/>
      <c r="B30" s="137"/>
      <c r="C30" s="135"/>
      <c r="D30" s="135"/>
      <c r="E30" s="135"/>
    </row>
    <row r="31" spans="1:5" ht="14.25">
      <c r="A31" s="136"/>
      <c r="B31" s="137"/>
      <c r="C31" s="135"/>
      <c r="D31" s="135"/>
      <c r="E31" s="135"/>
    </row>
    <row r="32" spans="1:5" ht="14.25">
      <c r="A32" s="136"/>
      <c r="B32" s="137"/>
      <c r="C32" s="135"/>
      <c r="D32" s="135"/>
      <c r="E32" s="135"/>
    </row>
    <row r="33" spans="1:5" ht="14.25">
      <c r="A33" s="136"/>
      <c r="B33" s="137"/>
      <c r="C33" s="135"/>
      <c r="D33" s="135"/>
      <c r="E33" s="135"/>
    </row>
    <row r="34" spans="1:5" ht="14.25">
      <c r="A34" s="136"/>
      <c r="B34" s="137"/>
      <c r="C34" s="135"/>
      <c r="D34" s="135"/>
      <c r="E34" s="135"/>
    </row>
    <row r="35" spans="1:5" ht="14.25">
      <c r="A35" s="136"/>
      <c r="B35" s="137"/>
      <c r="C35" s="135"/>
      <c r="D35" s="135"/>
      <c r="E35" s="135"/>
    </row>
    <row r="36" spans="1:5" ht="14.25">
      <c r="A36" s="136"/>
      <c r="B36" s="137"/>
      <c r="C36" s="135"/>
      <c r="D36" s="135"/>
      <c r="E36" s="135"/>
    </row>
    <row r="37" spans="1:5" ht="14.25">
      <c r="A37" s="136"/>
      <c r="B37" s="137"/>
      <c r="C37" s="135"/>
      <c r="D37" s="135"/>
      <c r="E37" s="135"/>
    </row>
    <row r="38" spans="1:5" ht="14.25">
      <c r="A38" s="136"/>
      <c r="B38" s="137"/>
      <c r="C38" s="135"/>
      <c r="D38" s="135"/>
      <c r="E38" s="135"/>
    </row>
    <row r="39" spans="1:5" ht="14.25">
      <c r="A39" s="138"/>
      <c r="B39" s="137"/>
      <c r="C39" s="135"/>
      <c r="D39" s="135"/>
      <c r="E39" s="135"/>
    </row>
    <row r="40" spans="1:5" ht="14.25">
      <c r="A40" s="138"/>
      <c r="B40" s="137"/>
      <c r="C40" s="135"/>
      <c r="D40" s="135"/>
      <c r="E40" s="135"/>
    </row>
    <row r="41" spans="1:5" ht="14.25">
      <c r="A41" s="138"/>
      <c r="B41" s="137"/>
      <c r="C41" s="143"/>
      <c r="D41" s="135"/>
      <c r="E41" s="135"/>
    </row>
    <row r="42" spans="1:5" ht="14.25">
      <c r="A42" s="136"/>
      <c r="B42" s="137"/>
      <c r="C42" s="135"/>
      <c r="D42" s="135"/>
      <c r="E42" s="135"/>
    </row>
    <row r="43" spans="1:5" ht="15">
      <c r="A43" s="139"/>
      <c r="B43" s="140"/>
      <c r="C43" s="135"/>
      <c r="D43" s="135"/>
      <c r="E43" s="135"/>
    </row>
    <row r="44" spans="1:5" ht="15">
      <c r="A44" s="141"/>
      <c r="B44" s="142"/>
      <c r="C44" s="135"/>
      <c r="D44" s="135"/>
      <c r="E44" s="135"/>
    </row>
    <row r="45" spans="1:5" ht="15">
      <c r="A45" s="141"/>
      <c r="B45" s="142"/>
      <c r="C45" s="135"/>
      <c r="D45" s="135"/>
      <c r="E45" s="135"/>
    </row>
    <row r="46" spans="1:5" ht="15">
      <c r="A46" s="141"/>
      <c r="B46" s="142"/>
      <c r="C46" s="135"/>
      <c r="D46" s="135"/>
      <c r="E46" s="135"/>
    </row>
    <row r="47" spans="1:5" ht="15">
      <c r="A47" s="141"/>
      <c r="B47" s="142"/>
      <c r="C47" s="135"/>
      <c r="D47" s="135"/>
      <c r="E47" s="135"/>
    </row>
    <row r="48" spans="1:5" ht="14.25">
      <c r="A48" s="136"/>
      <c r="B48" s="137"/>
      <c r="C48" s="135"/>
      <c r="D48" s="135"/>
      <c r="E48" s="135"/>
    </row>
    <row r="49" spans="1:5" ht="14.25">
      <c r="A49" s="136"/>
      <c r="B49" s="137"/>
      <c r="C49" s="135"/>
      <c r="D49" s="135"/>
      <c r="E49" s="135"/>
    </row>
    <row r="50" spans="1:5" ht="14.25">
      <c r="A50" s="136"/>
      <c r="B50" s="137"/>
      <c r="C50" s="135"/>
      <c r="D50" s="135"/>
      <c r="E50" s="135"/>
    </row>
    <row r="51" spans="1:5" ht="14.25">
      <c r="A51" s="136"/>
      <c r="B51" s="137"/>
      <c r="C51" s="135"/>
      <c r="D51" s="135"/>
      <c r="E51" s="135"/>
    </row>
    <row r="52" spans="1:5" ht="14.25">
      <c r="A52" s="136"/>
      <c r="B52" s="137"/>
      <c r="C52" s="135"/>
      <c r="D52" s="135"/>
      <c r="E52" s="135"/>
    </row>
    <row r="53" spans="1:5" ht="14.25">
      <c r="A53" s="136"/>
      <c r="B53" s="137"/>
      <c r="C53" s="135"/>
      <c r="D53" s="135"/>
      <c r="E53" s="135"/>
    </row>
    <row r="54" spans="1:5" ht="14.25">
      <c r="A54" s="136"/>
      <c r="B54" s="137"/>
      <c r="C54" s="135"/>
      <c r="D54" s="135"/>
      <c r="E54" s="135"/>
    </row>
    <row r="55" spans="1:5" ht="14.25">
      <c r="A55" s="136"/>
      <c r="B55" s="137"/>
      <c r="C55" s="135"/>
      <c r="D55" s="135"/>
      <c r="E55" s="135"/>
    </row>
    <row r="56" spans="1:5" ht="14.25">
      <c r="A56" s="136"/>
      <c r="B56" s="137"/>
      <c r="C56" s="135"/>
      <c r="D56" s="135"/>
      <c r="E56" s="135"/>
    </row>
    <row r="57" spans="1:5" ht="14.25">
      <c r="A57" s="136"/>
      <c r="B57" s="137"/>
      <c r="C57" s="135"/>
      <c r="D57" s="135"/>
      <c r="E57" s="135"/>
    </row>
    <row r="58" spans="1:5" ht="14.25">
      <c r="A58" s="136"/>
      <c r="B58" s="137"/>
      <c r="C58" s="135"/>
      <c r="D58" s="135"/>
      <c r="E58" s="135"/>
    </row>
    <row r="59" spans="1:5" ht="15">
      <c r="A59" s="139"/>
      <c r="B59" s="140"/>
      <c r="C59" s="135"/>
      <c r="D59" s="135"/>
      <c r="E59" s="135"/>
    </row>
    <row r="60" spans="1:5" ht="14.25">
      <c r="A60" s="135"/>
      <c r="B60" s="135"/>
      <c r="C60" s="135"/>
      <c r="D60" s="135"/>
      <c r="E60" s="135"/>
    </row>
    <row r="61" spans="1:5" ht="14.25">
      <c r="A61" s="135"/>
      <c r="B61" s="135"/>
      <c r="C61" s="135"/>
      <c r="D61" s="135"/>
      <c r="E61" s="135"/>
    </row>
    <row r="62" spans="1:5" ht="14.25">
      <c r="A62" s="135"/>
      <c r="B62" s="135"/>
      <c r="C62" s="135"/>
      <c r="D62" s="135"/>
      <c r="E62" s="135"/>
    </row>
    <row r="63" spans="1:5" ht="14.25">
      <c r="A63" s="135"/>
      <c r="B63" s="135"/>
      <c r="C63" s="135"/>
      <c r="D63" s="135"/>
      <c r="E63" s="135"/>
    </row>
    <row r="64" spans="1:5" ht="14.25">
      <c r="A64" s="135"/>
      <c r="B64" s="135"/>
      <c r="C64" s="135"/>
      <c r="D64" s="135"/>
      <c r="E64" s="135"/>
    </row>
    <row r="65" spans="1:5" ht="14.25">
      <c r="A65" s="135"/>
      <c r="B65" s="135"/>
      <c r="C65" s="135"/>
      <c r="D65" s="135"/>
      <c r="E65" s="135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27" sqref="D27:F27"/>
    </sheetView>
  </sheetViews>
  <sheetFormatPr defaultColWidth="9.140625" defaultRowHeight="15"/>
  <cols>
    <col min="1" max="1" width="44.421875" style="0" customWidth="1"/>
    <col min="2" max="2" width="13.140625" style="0" customWidth="1"/>
    <col min="3" max="3" width="13.57421875" style="0" customWidth="1"/>
    <col min="4" max="6" width="15.7109375" style="0" customWidth="1"/>
  </cols>
  <sheetData>
    <row r="1" spans="1:6" ht="14.25">
      <c r="A1" s="162"/>
      <c r="B1" s="150"/>
      <c r="C1" s="150"/>
      <c r="D1" s="149"/>
      <c r="E1" s="149"/>
      <c r="F1" s="149"/>
    </row>
    <row r="2" spans="1:6" ht="15">
      <c r="A2" s="490" t="s">
        <v>759</v>
      </c>
      <c r="B2" s="490"/>
      <c r="C2" s="490"/>
      <c r="D2" s="490"/>
      <c r="E2" s="490"/>
      <c r="F2" s="149"/>
    </row>
    <row r="3" spans="1:6" ht="14.25">
      <c r="A3" s="185"/>
      <c r="B3" s="150"/>
      <c r="C3" s="150"/>
      <c r="D3" s="194"/>
      <c r="E3" s="149"/>
      <c r="F3" s="149"/>
    </row>
    <row r="4" spans="1:6" ht="14.25">
      <c r="A4" s="185"/>
      <c r="B4" s="150"/>
      <c r="C4" s="150"/>
      <c r="D4" s="194"/>
      <c r="E4" s="149"/>
      <c r="F4" s="149"/>
    </row>
    <row r="5" spans="1:6" ht="15" thickBot="1">
      <c r="A5" s="185"/>
      <c r="B5" s="150"/>
      <c r="C5" s="150"/>
      <c r="D5" s="194"/>
      <c r="E5" s="149"/>
      <c r="F5" s="149" t="s">
        <v>597</v>
      </c>
    </row>
    <row r="6" spans="1:6" ht="57">
      <c r="A6" s="269" t="s">
        <v>543</v>
      </c>
      <c r="B6" s="270" t="s">
        <v>544</v>
      </c>
      <c r="C6" s="271" t="s">
        <v>561</v>
      </c>
      <c r="D6" s="272" t="s">
        <v>587</v>
      </c>
      <c r="E6" s="273" t="s">
        <v>560</v>
      </c>
      <c r="F6" s="274" t="s">
        <v>760</v>
      </c>
    </row>
    <row r="7" spans="1:6" ht="14.25">
      <c r="A7" s="2" t="s">
        <v>761</v>
      </c>
      <c r="B7" s="148" t="s">
        <v>559</v>
      </c>
      <c r="C7" s="148" t="s">
        <v>558</v>
      </c>
      <c r="D7" s="145">
        <v>40000000</v>
      </c>
      <c r="E7" s="145">
        <v>0</v>
      </c>
      <c r="F7" s="145">
        <f>D7+E7</f>
        <v>40000000</v>
      </c>
    </row>
    <row r="8" spans="1:6" ht="14.25">
      <c r="A8" s="2" t="s">
        <v>762</v>
      </c>
      <c r="B8" s="148" t="s">
        <v>559</v>
      </c>
      <c r="C8" s="148" t="s">
        <v>558</v>
      </c>
      <c r="D8" s="145">
        <v>8500000</v>
      </c>
      <c r="E8" s="145"/>
      <c r="F8" s="145">
        <v>8500000</v>
      </c>
    </row>
    <row r="9" spans="1:6" ht="14.25">
      <c r="A9" s="2" t="s">
        <v>763</v>
      </c>
      <c r="B9" s="148" t="s">
        <v>559</v>
      </c>
      <c r="C9" s="148" t="s">
        <v>598</v>
      </c>
      <c r="D9" s="145">
        <f>F9/1.27</f>
        <v>787401.5748031496</v>
      </c>
      <c r="E9" s="145">
        <f>F9-D9</f>
        <v>212598.42519685044</v>
      </c>
      <c r="F9" s="145">
        <v>1000000</v>
      </c>
    </row>
    <row r="10" spans="1:6" ht="14.25">
      <c r="A10" s="275" t="s">
        <v>764</v>
      </c>
      <c r="B10" s="148" t="s">
        <v>559</v>
      </c>
      <c r="C10" s="148" t="s">
        <v>558</v>
      </c>
      <c r="D10" s="145">
        <f aca="true" t="shared" si="0" ref="D10:D22">F10/1.27</f>
        <v>944881.8897637795</v>
      </c>
      <c r="E10" s="145">
        <f aca="true" t="shared" si="1" ref="E10:E22">F10-D10</f>
        <v>255118.11023622053</v>
      </c>
      <c r="F10" s="145">
        <v>1200000</v>
      </c>
    </row>
    <row r="11" spans="1:6" ht="14.25">
      <c r="A11" s="2" t="s">
        <v>765</v>
      </c>
      <c r="B11" s="148" t="s">
        <v>559</v>
      </c>
      <c r="C11" s="148" t="s">
        <v>766</v>
      </c>
      <c r="D11" s="145">
        <f t="shared" si="0"/>
        <v>5118110.2362204725</v>
      </c>
      <c r="E11" s="145">
        <f t="shared" si="1"/>
        <v>1381889.7637795275</v>
      </c>
      <c r="F11" s="145">
        <v>6500000</v>
      </c>
    </row>
    <row r="12" spans="1:6" ht="14.25">
      <c r="A12" s="2" t="s">
        <v>767</v>
      </c>
      <c r="B12" s="148" t="s">
        <v>559</v>
      </c>
      <c r="C12" s="148" t="s">
        <v>768</v>
      </c>
      <c r="D12" s="145">
        <v>415700</v>
      </c>
      <c r="E12" s="145">
        <v>102300</v>
      </c>
      <c r="F12" s="145">
        <v>528000</v>
      </c>
    </row>
    <row r="13" spans="1:6" ht="14.25">
      <c r="A13" s="2" t="s">
        <v>769</v>
      </c>
      <c r="B13" s="148" t="s">
        <v>588</v>
      </c>
      <c r="C13" s="148" t="s">
        <v>557</v>
      </c>
      <c r="D13" s="145">
        <f t="shared" si="0"/>
        <v>787401.5748031496</v>
      </c>
      <c r="E13" s="145">
        <f t="shared" si="1"/>
        <v>212598.42519685044</v>
      </c>
      <c r="F13" s="163">
        <v>1000000</v>
      </c>
    </row>
    <row r="14" spans="1:6" ht="14.25">
      <c r="A14" s="2" t="s">
        <v>770</v>
      </c>
      <c r="B14" s="148" t="s">
        <v>588</v>
      </c>
      <c r="C14" s="148" t="s">
        <v>557</v>
      </c>
      <c r="D14" s="145">
        <f t="shared" si="0"/>
        <v>29527559.05511811</v>
      </c>
      <c r="E14" s="145">
        <f t="shared" si="1"/>
        <v>7972440.94488189</v>
      </c>
      <c r="F14" s="163">
        <v>37500000</v>
      </c>
    </row>
    <row r="15" spans="1:7" ht="39.75" customHeight="1">
      <c r="A15" s="275" t="s">
        <v>771</v>
      </c>
      <c r="B15" s="148" t="s">
        <v>555</v>
      </c>
      <c r="C15" s="148" t="s">
        <v>557</v>
      </c>
      <c r="D15" s="145">
        <f t="shared" si="0"/>
        <v>20078740.157480314</v>
      </c>
      <c r="E15" s="145">
        <f t="shared" si="1"/>
        <v>5421259.842519686</v>
      </c>
      <c r="F15" s="163">
        <v>25500000</v>
      </c>
      <c r="G15" s="120"/>
    </row>
    <row r="16" spans="1:6" ht="14.25">
      <c r="A16" s="275" t="s">
        <v>772</v>
      </c>
      <c r="B16" s="148" t="s">
        <v>555</v>
      </c>
      <c r="C16" s="276" t="s">
        <v>773</v>
      </c>
      <c r="D16" s="145">
        <f t="shared" si="0"/>
        <v>31496062.992125984</v>
      </c>
      <c r="E16" s="145">
        <f t="shared" si="1"/>
        <v>8503937.007874016</v>
      </c>
      <c r="F16" s="163">
        <v>40000000</v>
      </c>
    </row>
    <row r="17" spans="1:6" ht="14.25">
      <c r="A17" s="2" t="s">
        <v>774</v>
      </c>
      <c r="B17" s="147" t="s">
        <v>555</v>
      </c>
      <c r="C17" s="147" t="s">
        <v>557</v>
      </c>
      <c r="D17" s="145">
        <f t="shared" si="0"/>
        <v>3149606.2992125982</v>
      </c>
      <c r="E17" s="145">
        <f t="shared" si="1"/>
        <v>850393.7007874018</v>
      </c>
      <c r="F17" s="163">
        <v>4000000</v>
      </c>
    </row>
    <row r="18" spans="1:6" ht="14.25">
      <c r="A18" s="2" t="s">
        <v>775</v>
      </c>
      <c r="B18" s="147" t="s">
        <v>555</v>
      </c>
      <c r="C18" s="147" t="s">
        <v>557</v>
      </c>
      <c r="D18" s="145">
        <f t="shared" si="0"/>
        <v>1574803.1496062991</v>
      </c>
      <c r="E18" s="145">
        <f t="shared" si="1"/>
        <v>425196.8503937009</v>
      </c>
      <c r="F18" s="163">
        <v>2000000</v>
      </c>
    </row>
    <row r="19" spans="1:6" ht="39.75" customHeight="1">
      <c r="A19" s="277" t="s">
        <v>556</v>
      </c>
      <c r="B19" s="147" t="s">
        <v>555</v>
      </c>
      <c r="C19" s="147" t="s">
        <v>554</v>
      </c>
      <c r="D19" s="145">
        <v>11329000</v>
      </c>
      <c r="E19" s="145">
        <v>3059000</v>
      </c>
      <c r="F19" s="163">
        <f>D19+E19</f>
        <v>14388000</v>
      </c>
    </row>
    <row r="20" spans="1:6" ht="14.25">
      <c r="A20" s="278" t="s">
        <v>776</v>
      </c>
      <c r="B20" s="148" t="s">
        <v>555</v>
      </c>
      <c r="C20" s="148" t="s">
        <v>558</v>
      </c>
      <c r="D20" s="145">
        <f t="shared" si="0"/>
        <v>1968503.937007874</v>
      </c>
      <c r="E20" s="145">
        <f t="shared" si="1"/>
        <v>531496.062992126</v>
      </c>
      <c r="F20" s="163">
        <v>2500000</v>
      </c>
    </row>
    <row r="21" spans="1:6" ht="14.25">
      <c r="A21" s="278" t="s">
        <v>777</v>
      </c>
      <c r="B21" s="148" t="s">
        <v>555</v>
      </c>
      <c r="C21" s="148" t="s">
        <v>557</v>
      </c>
      <c r="D21" s="145">
        <f t="shared" si="0"/>
        <v>787401.5748031496</v>
      </c>
      <c r="E21" s="145">
        <f t="shared" si="1"/>
        <v>212598.42519685044</v>
      </c>
      <c r="F21" s="163">
        <v>1000000</v>
      </c>
    </row>
    <row r="22" spans="1:6" ht="39.75" customHeight="1">
      <c r="A22" s="275" t="s">
        <v>778</v>
      </c>
      <c r="B22" s="147" t="s">
        <v>555</v>
      </c>
      <c r="C22" s="147" t="s">
        <v>558</v>
      </c>
      <c r="D22" s="145">
        <f t="shared" si="0"/>
        <v>1574803.1496062991</v>
      </c>
      <c r="E22" s="145">
        <f t="shared" si="1"/>
        <v>425196.8503937009</v>
      </c>
      <c r="F22" s="163">
        <v>2000000</v>
      </c>
    </row>
    <row r="23" spans="1:6" ht="14.25">
      <c r="A23" s="279" t="s">
        <v>779</v>
      </c>
      <c r="B23" s="146"/>
      <c r="C23" s="146"/>
      <c r="D23" s="144">
        <f>SUM(D7:D22)</f>
        <v>158039975.59055117</v>
      </c>
      <c r="E23" s="144">
        <f>SUM(E7:E22)</f>
        <v>29566024.40944882</v>
      </c>
      <c r="F23" s="144">
        <f>SUM(F7:F22)</f>
        <v>187616000</v>
      </c>
    </row>
    <row r="24" spans="1:6" ht="14.25">
      <c r="A24" s="2" t="s">
        <v>780</v>
      </c>
      <c r="B24" s="148" t="s">
        <v>559</v>
      </c>
      <c r="C24" s="148" t="s">
        <v>781</v>
      </c>
      <c r="D24" s="145">
        <f>F24/1.27</f>
        <v>7874015.748031496</v>
      </c>
      <c r="E24" s="145">
        <f>D24*0.27</f>
        <v>2125984.251968504</v>
      </c>
      <c r="F24" s="163">
        <v>10000000</v>
      </c>
    </row>
    <row r="25" spans="1:6" ht="14.25">
      <c r="A25" s="2" t="s">
        <v>782</v>
      </c>
      <c r="B25" s="148" t="s">
        <v>559</v>
      </c>
      <c r="C25" s="148" t="s">
        <v>781</v>
      </c>
      <c r="D25" s="145">
        <v>200000</v>
      </c>
      <c r="E25" s="145">
        <v>54000</v>
      </c>
      <c r="F25" s="163">
        <f>SUM(D25:E25)</f>
        <v>254000</v>
      </c>
    </row>
    <row r="26" spans="1:6" ht="14.25">
      <c r="A26" s="279" t="s">
        <v>783</v>
      </c>
      <c r="B26" s="182"/>
      <c r="C26" s="183"/>
      <c r="D26" s="184">
        <f>SUM(D24:D25)</f>
        <v>8074015.748031496</v>
      </c>
      <c r="E26" s="184">
        <f>SUM(E24:E25)</f>
        <v>2179984.251968504</v>
      </c>
      <c r="F26" s="184">
        <f>SUM(F24:F25)</f>
        <v>10254000</v>
      </c>
    </row>
    <row r="27" spans="1:6" ht="14.25">
      <c r="A27" s="279" t="s">
        <v>553</v>
      </c>
      <c r="B27" s="146"/>
      <c r="C27" s="146"/>
      <c r="D27" s="144">
        <f>D23+D26</f>
        <v>166113991.33858266</v>
      </c>
      <c r="E27" s="144">
        <f>E23+E26</f>
        <v>31746008.661417324</v>
      </c>
      <c r="F27" s="144">
        <f>F23+F26</f>
        <v>197870000</v>
      </c>
    </row>
    <row r="28" spans="1:6" ht="14.25">
      <c r="A28" s="188"/>
      <c r="B28" s="186"/>
      <c r="C28" s="186"/>
      <c r="D28" s="189"/>
      <c r="E28" s="189"/>
      <c r="F28" s="187"/>
    </row>
    <row r="29" spans="1:6" ht="14.25">
      <c r="A29" s="190"/>
      <c r="B29" s="191"/>
      <c r="C29" s="191"/>
      <c r="D29" s="192"/>
      <c r="E29" s="192"/>
      <c r="F29" s="192"/>
    </row>
    <row r="30" spans="1:6" ht="14.25">
      <c r="A30" s="185"/>
      <c r="B30" s="193"/>
      <c r="C30" s="193"/>
      <c r="D30" s="194"/>
      <c r="E30" s="194"/>
      <c r="F30" s="194"/>
    </row>
    <row r="31" spans="1:6" ht="14.25">
      <c r="A31" s="185"/>
      <c r="B31" s="193"/>
      <c r="C31" s="193"/>
      <c r="D31" s="194"/>
      <c r="E31" s="194"/>
      <c r="F31" s="194"/>
    </row>
    <row r="32" spans="1:6" ht="14.25">
      <c r="A32" s="185"/>
      <c r="B32" s="193"/>
      <c r="C32" s="193"/>
      <c r="D32" s="194"/>
      <c r="E32" s="194"/>
      <c r="F32" s="194"/>
    </row>
    <row r="33" spans="1:6" ht="14.25">
      <c r="A33" s="190"/>
      <c r="B33" s="193"/>
      <c r="C33" s="193"/>
      <c r="D33" s="192"/>
      <c r="E33" s="192"/>
      <c r="F33" s="192"/>
    </row>
    <row r="34" spans="1:6" ht="14.25">
      <c r="A34" s="185"/>
      <c r="B34" s="185"/>
      <c r="C34" s="185"/>
      <c r="D34" s="185"/>
      <c r="E34" s="185"/>
      <c r="F34" s="185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6.421875" style="185" customWidth="1"/>
    <col min="2" max="2" width="10.140625" style="185" customWidth="1"/>
    <col min="3" max="3" width="18.8515625" style="185" customWidth="1"/>
    <col min="4" max="4" width="17.28125" style="185" customWidth="1"/>
    <col min="5" max="5" width="17.7109375" style="185" customWidth="1"/>
    <col min="6" max="16384" width="9.140625" style="185" customWidth="1"/>
  </cols>
  <sheetData>
    <row r="1" spans="1:8" ht="45" customHeight="1">
      <c r="A1" s="478" t="s">
        <v>735</v>
      </c>
      <c r="B1" s="478"/>
      <c r="C1" s="478"/>
      <c r="D1" s="478"/>
      <c r="E1" s="478"/>
      <c r="F1" s="478"/>
      <c r="G1" s="478"/>
      <c r="H1" s="478"/>
    </row>
    <row r="2" spans="1:5" ht="23.25" customHeight="1">
      <c r="A2" s="488" t="s">
        <v>634</v>
      </c>
      <c r="B2" s="489"/>
      <c r="C2" s="489"/>
      <c r="D2" s="489"/>
      <c r="E2" s="489"/>
    </row>
    <row r="3" ht="18">
      <c r="A3" s="210"/>
    </row>
    <row r="4" ht="14.25">
      <c r="E4" s="215" t="s">
        <v>592</v>
      </c>
    </row>
    <row r="5" spans="1:5" ht="27">
      <c r="A5" s="124" t="s">
        <v>13</v>
      </c>
      <c r="B5" s="125" t="s">
        <v>14</v>
      </c>
      <c r="C5" s="126" t="s">
        <v>547</v>
      </c>
      <c r="D5" s="126" t="s">
        <v>635</v>
      </c>
      <c r="E5" s="127" t="s">
        <v>0</v>
      </c>
    </row>
    <row r="6" spans="1:5" ht="14.25">
      <c r="A6" s="2"/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08" t="s">
        <v>636</v>
      </c>
      <c r="B10" s="204" t="s">
        <v>113</v>
      </c>
      <c r="C10" s="216">
        <v>2558826</v>
      </c>
      <c r="D10" s="7"/>
      <c r="E10" s="7">
        <f>SUM(C10:D10)</f>
        <v>2558826</v>
      </c>
    </row>
    <row r="11" spans="1:5" ht="14.25">
      <c r="A11" s="208"/>
      <c r="B11" s="204"/>
      <c r="C11" s="2"/>
      <c r="D11" s="2"/>
      <c r="E11" s="2"/>
    </row>
    <row r="12" spans="1:5" ht="14.25">
      <c r="A12" s="208"/>
      <c r="B12" s="204"/>
      <c r="C12" s="2"/>
      <c r="D12" s="2"/>
      <c r="E12" s="2"/>
    </row>
    <row r="13" spans="1:5" ht="14.25">
      <c r="A13" s="208"/>
      <c r="B13" s="204"/>
      <c r="C13" s="2"/>
      <c r="D13" s="2"/>
      <c r="E13" s="2"/>
    </row>
    <row r="14" spans="1:5" ht="14.25">
      <c r="A14" s="208"/>
      <c r="B14" s="204"/>
      <c r="C14" s="2"/>
      <c r="D14" s="2"/>
      <c r="E14" s="2"/>
    </row>
    <row r="15" spans="1:5" ht="14.25">
      <c r="A15" s="208" t="s">
        <v>637</v>
      </c>
      <c r="B15" s="204" t="s">
        <v>113</v>
      </c>
      <c r="C15" s="7">
        <f>SUM(C10:C14)</f>
        <v>2558826</v>
      </c>
      <c r="D15" s="7">
        <f>SUM(D10:D14)</f>
        <v>0</v>
      </c>
      <c r="E15" s="7">
        <f>SUM(E10:E14)</f>
        <v>2558826</v>
      </c>
    </row>
  </sheetData>
  <sheetProtection/>
  <mergeCells count="2">
    <mergeCell ref="A2:E2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B1">
      <selection activeCell="A1" sqref="A1:K1"/>
    </sheetView>
  </sheetViews>
  <sheetFormatPr defaultColWidth="9.140625" defaultRowHeight="15"/>
  <cols>
    <col min="1" max="1" width="64.28125" style="185" customWidth="1"/>
    <col min="2" max="2" width="9.140625" style="185" customWidth="1"/>
    <col min="3" max="3" width="18.140625" style="185" customWidth="1"/>
    <col min="4" max="4" width="21.57421875" style="185" customWidth="1"/>
    <col min="5" max="5" width="21.8515625" style="185" customWidth="1"/>
    <col min="6" max="7" width="19.57421875" style="185" customWidth="1"/>
    <col min="8" max="8" width="16.421875" style="185" customWidth="1"/>
    <col min="9" max="9" width="16.28125" style="185" customWidth="1"/>
    <col min="10" max="10" width="30.140625" style="185" customWidth="1"/>
    <col min="11" max="16384" width="9.140625" style="185" customWidth="1"/>
  </cols>
  <sheetData>
    <row r="1" spans="1:11" ht="30" customHeight="1">
      <c r="A1" s="478" t="s">
        <v>735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0" ht="46.5" customHeight="1">
      <c r="A2" s="488" t="s">
        <v>786</v>
      </c>
      <c r="B2" s="489"/>
      <c r="C2" s="489"/>
      <c r="D2" s="489"/>
      <c r="E2" s="489"/>
      <c r="F2" s="489"/>
      <c r="G2" s="489"/>
      <c r="H2" s="489"/>
      <c r="I2" s="489"/>
      <c r="J2" s="489"/>
    </row>
    <row r="3" spans="1:10" ht="16.5" customHeight="1">
      <c r="A3" s="211"/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4.25">
      <c r="A4" s="135" t="s">
        <v>547</v>
      </c>
      <c r="J4" s="215" t="s">
        <v>638</v>
      </c>
    </row>
    <row r="5" spans="1:10" ht="61.5" customHeight="1">
      <c r="A5" s="124" t="s">
        <v>13</v>
      </c>
      <c r="B5" s="125" t="s">
        <v>14</v>
      </c>
      <c r="C5" s="126" t="s">
        <v>787</v>
      </c>
      <c r="D5" s="126" t="s">
        <v>788</v>
      </c>
      <c r="E5" s="126" t="s">
        <v>789</v>
      </c>
      <c r="F5" s="126" t="s">
        <v>790</v>
      </c>
      <c r="G5" s="126" t="s">
        <v>791</v>
      </c>
      <c r="H5" s="126" t="s">
        <v>792</v>
      </c>
      <c r="I5" s="126" t="s">
        <v>793</v>
      </c>
      <c r="J5" s="126" t="s">
        <v>794</v>
      </c>
    </row>
    <row r="6" spans="1:10" ht="24">
      <c r="A6" s="288"/>
      <c r="B6" s="288"/>
      <c r="C6" s="288"/>
      <c r="D6" s="288"/>
      <c r="E6" s="288"/>
      <c r="F6" s="289" t="s">
        <v>795</v>
      </c>
      <c r="G6" s="290"/>
      <c r="H6" s="288"/>
      <c r="I6" s="288"/>
      <c r="J6" s="288"/>
    </row>
    <row r="7" spans="1:10" ht="14.25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4.25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4.25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4.25">
      <c r="A10" s="128" t="s">
        <v>115</v>
      </c>
      <c r="B10" s="129" t="s">
        <v>116</v>
      </c>
      <c r="C10" s="288"/>
      <c r="D10" s="288"/>
      <c r="E10" s="288"/>
      <c r="F10" s="288"/>
      <c r="G10" s="288"/>
      <c r="H10" s="288"/>
      <c r="I10" s="288"/>
      <c r="J10" s="288"/>
    </row>
    <row r="11" spans="1:10" ht="14.25">
      <c r="A11" s="128"/>
      <c r="B11" s="129"/>
      <c r="C11" s="288"/>
      <c r="D11" s="288"/>
      <c r="E11" s="288"/>
      <c r="F11" s="288"/>
      <c r="G11" s="288"/>
      <c r="H11" s="288"/>
      <c r="I11" s="288"/>
      <c r="J11" s="288"/>
    </row>
    <row r="12" spans="1:10" ht="14.25">
      <c r="A12" s="128"/>
      <c r="B12" s="129"/>
      <c r="C12" s="288"/>
      <c r="D12" s="288"/>
      <c r="E12" s="288"/>
      <c r="F12" s="288"/>
      <c r="G12" s="288"/>
      <c r="H12" s="288"/>
      <c r="I12" s="288"/>
      <c r="J12" s="288"/>
    </row>
    <row r="13" spans="1:10" ht="14.25">
      <c r="A13" s="128"/>
      <c r="B13" s="129"/>
      <c r="C13" s="288"/>
      <c r="D13" s="288"/>
      <c r="E13" s="288"/>
      <c r="F13" s="288"/>
      <c r="G13" s="288"/>
      <c r="H13" s="288"/>
      <c r="I13" s="288"/>
      <c r="J13" s="288"/>
    </row>
    <row r="14" spans="1:10" ht="14.25">
      <c r="A14" s="128"/>
      <c r="B14" s="129"/>
      <c r="C14" s="288"/>
      <c r="D14" s="288"/>
      <c r="E14" s="288"/>
      <c r="F14" s="288"/>
      <c r="G14" s="288"/>
      <c r="H14" s="288"/>
      <c r="I14" s="288"/>
      <c r="J14" s="288"/>
    </row>
    <row r="15" spans="1:10" ht="14.25">
      <c r="A15" s="128" t="s">
        <v>550</v>
      </c>
      <c r="B15" s="129" t="s">
        <v>117</v>
      </c>
      <c r="C15" s="288"/>
      <c r="D15" s="288"/>
      <c r="E15" s="288"/>
      <c r="F15" s="288"/>
      <c r="G15" s="288"/>
      <c r="H15" s="288"/>
      <c r="I15" s="288"/>
      <c r="J15" s="288"/>
    </row>
    <row r="16" spans="1:10" ht="14.25">
      <c r="A16" s="128"/>
      <c r="B16" s="129"/>
      <c r="C16" s="288"/>
      <c r="D16" s="288"/>
      <c r="E16" s="288"/>
      <c r="F16" s="288"/>
      <c r="G16" s="288"/>
      <c r="H16" s="288"/>
      <c r="I16" s="288"/>
      <c r="J16" s="288"/>
    </row>
    <row r="17" spans="1:10" ht="14.25">
      <c r="A17" s="128"/>
      <c r="B17" s="129"/>
      <c r="C17" s="288"/>
      <c r="D17" s="288"/>
      <c r="E17" s="288"/>
      <c r="F17" s="288"/>
      <c r="G17" s="288"/>
      <c r="H17" s="288"/>
      <c r="I17" s="288"/>
      <c r="J17" s="288"/>
    </row>
    <row r="18" spans="1:10" ht="14.25">
      <c r="A18" s="128"/>
      <c r="B18" s="129"/>
      <c r="C18" s="288"/>
      <c r="D18" s="288"/>
      <c r="E18" s="288"/>
      <c r="F18" s="288"/>
      <c r="G18" s="288"/>
      <c r="H18" s="288"/>
      <c r="I18" s="288"/>
      <c r="J18" s="288"/>
    </row>
    <row r="19" spans="1:10" ht="14.25">
      <c r="A19" s="128"/>
      <c r="B19" s="129"/>
      <c r="C19" s="288"/>
      <c r="D19" s="288"/>
      <c r="E19" s="288"/>
      <c r="F19" s="288"/>
      <c r="G19" s="288"/>
      <c r="H19" s="288"/>
      <c r="I19" s="288"/>
      <c r="J19" s="288"/>
    </row>
    <row r="20" spans="1:10" ht="14.25">
      <c r="A20" s="130" t="s">
        <v>118</v>
      </c>
      <c r="B20" s="129" t="s">
        <v>119</v>
      </c>
      <c r="C20" s="288"/>
      <c r="D20" s="288"/>
      <c r="E20" s="288"/>
      <c r="F20" s="288"/>
      <c r="G20" s="288"/>
      <c r="H20" s="288"/>
      <c r="I20" s="288"/>
      <c r="J20" s="288"/>
    </row>
    <row r="21" spans="1:10" ht="14.25">
      <c r="A21" s="130"/>
      <c r="B21" s="129"/>
      <c r="C21" s="288"/>
      <c r="D21" s="288"/>
      <c r="E21" s="288"/>
      <c r="F21" s="288"/>
      <c r="G21" s="288"/>
      <c r="H21" s="288"/>
      <c r="I21" s="288"/>
      <c r="J21" s="288"/>
    </row>
    <row r="22" spans="1:10" ht="14.25">
      <c r="A22" s="130"/>
      <c r="B22" s="129"/>
      <c r="C22" s="288"/>
      <c r="D22" s="288"/>
      <c r="E22" s="288"/>
      <c r="F22" s="288"/>
      <c r="G22" s="288"/>
      <c r="H22" s="288"/>
      <c r="I22" s="288"/>
      <c r="J22" s="288"/>
    </row>
    <row r="23" spans="1:10" ht="14.25">
      <c r="A23" s="128" t="s">
        <v>120</v>
      </c>
      <c r="B23" s="129" t="s">
        <v>121</v>
      </c>
      <c r="C23" s="288"/>
      <c r="D23" s="288"/>
      <c r="E23" s="288"/>
      <c r="F23" s="288"/>
      <c r="G23" s="288"/>
      <c r="H23" s="288"/>
      <c r="I23" s="288"/>
      <c r="J23" s="288"/>
    </row>
    <row r="24" spans="1:10" ht="14.25">
      <c r="A24" s="128"/>
      <c r="B24" s="129"/>
      <c r="C24" s="288"/>
      <c r="D24" s="288"/>
      <c r="E24" s="288"/>
      <c r="F24" s="288"/>
      <c r="G24" s="288"/>
      <c r="H24" s="288"/>
      <c r="I24" s="288"/>
      <c r="J24" s="288"/>
    </row>
    <row r="25" spans="1:10" ht="14.25">
      <c r="A25" s="128"/>
      <c r="B25" s="129"/>
      <c r="C25" s="288"/>
      <c r="D25" s="288"/>
      <c r="E25" s="288"/>
      <c r="F25" s="288"/>
      <c r="G25" s="288"/>
      <c r="H25" s="288"/>
      <c r="I25" s="288"/>
      <c r="J25" s="288"/>
    </row>
    <row r="26" spans="1:10" ht="14.25">
      <c r="A26" s="128" t="s">
        <v>122</v>
      </c>
      <c r="B26" s="129" t="s">
        <v>123</v>
      </c>
      <c r="C26" s="288"/>
      <c r="D26" s="288"/>
      <c r="E26" s="288"/>
      <c r="F26" s="288"/>
      <c r="G26" s="288"/>
      <c r="H26" s="288"/>
      <c r="I26" s="288"/>
      <c r="J26" s="288"/>
    </row>
    <row r="27" spans="1:10" ht="14.25">
      <c r="A27" s="128"/>
      <c r="B27" s="129"/>
      <c r="C27" s="288"/>
      <c r="D27" s="288"/>
      <c r="E27" s="288"/>
      <c r="F27" s="288"/>
      <c r="G27" s="288"/>
      <c r="H27" s="288"/>
      <c r="I27" s="288"/>
      <c r="J27" s="288"/>
    </row>
    <row r="28" spans="1:10" ht="14.25">
      <c r="A28" s="128"/>
      <c r="B28" s="129"/>
      <c r="C28" s="288"/>
      <c r="D28" s="288"/>
      <c r="E28" s="288"/>
      <c r="F28" s="288"/>
      <c r="G28" s="288"/>
      <c r="H28" s="288"/>
      <c r="I28" s="288"/>
      <c r="J28" s="288"/>
    </row>
    <row r="29" spans="1:10" ht="14.25">
      <c r="A29" s="130" t="s">
        <v>124</v>
      </c>
      <c r="B29" s="129" t="s">
        <v>125</v>
      </c>
      <c r="C29" s="288"/>
      <c r="D29" s="288"/>
      <c r="E29" s="288"/>
      <c r="F29" s="288"/>
      <c r="G29" s="288"/>
      <c r="H29" s="288"/>
      <c r="I29" s="288"/>
      <c r="J29" s="288"/>
    </row>
    <row r="30" spans="1:10" ht="14.25">
      <c r="A30" s="130" t="s">
        <v>126</v>
      </c>
      <c r="B30" s="129" t="s">
        <v>127</v>
      </c>
      <c r="C30" s="288"/>
      <c r="D30" s="288"/>
      <c r="E30" s="288"/>
      <c r="F30" s="288"/>
      <c r="G30" s="288"/>
      <c r="H30" s="288"/>
      <c r="I30" s="288"/>
      <c r="J30" s="288"/>
    </row>
    <row r="31" spans="1:10" ht="15">
      <c r="A31" s="131" t="s">
        <v>310</v>
      </c>
      <c r="B31" s="132" t="s">
        <v>128</v>
      </c>
      <c r="C31" s="288"/>
      <c r="D31" s="288"/>
      <c r="E31" s="288"/>
      <c r="F31" s="288"/>
      <c r="G31" s="288"/>
      <c r="H31" s="288"/>
      <c r="I31" s="288"/>
      <c r="J31" s="288"/>
    </row>
    <row r="32" spans="1:10" ht="15">
      <c r="A32" s="291"/>
      <c r="B32" s="204"/>
      <c r="C32" s="288"/>
      <c r="D32" s="288"/>
      <c r="E32" s="288"/>
      <c r="F32" s="288"/>
      <c r="G32" s="288"/>
      <c r="H32" s="288"/>
      <c r="I32" s="288"/>
      <c r="J32" s="288"/>
    </row>
    <row r="33" spans="1:10" ht="15">
      <c r="A33" s="291"/>
      <c r="B33" s="204"/>
      <c r="C33" s="288"/>
      <c r="D33" s="288"/>
      <c r="E33" s="288"/>
      <c r="F33" s="288"/>
      <c r="G33" s="288"/>
      <c r="H33" s="288"/>
      <c r="I33" s="288"/>
      <c r="J33" s="288"/>
    </row>
    <row r="34" spans="1:10" ht="15">
      <c r="A34" s="291"/>
      <c r="B34" s="204"/>
      <c r="C34" s="288"/>
      <c r="D34" s="288"/>
      <c r="E34" s="288"/>
      <c r="F34" s="288"/>
      <c r="G34" s="288"/>
      <c r="H34" s="288"/>
      <c r="I34" s="288"/>
      <c r="J34" s="288"/>
    </row>
    <row r="35" spans="1:10" ht="15">
      <c r="A35" s="291"/>
      <c r="B35" s="204"/>
      <c r="C35" s="288"/>
      <c r="D35" s="288"/>
      <c r="E35" s="288"/>
      <c r="F35" s="288"/>
      <c r="G35" s="288"/>
      <c r="H35" s="288"/>
      <c r="I35" s="288"/>
      <c r="J35" s="288"/>
    </row>
    <row r="36" spans="1:10" ht="14.25">
      <c r="A36" s="128" t="s">
        <v>129</v>
      </c>
      <c r="B36" s="129" t="s">
        <v>130</v>
      </c>
      <c r="C36" s="288"/>
      <c r="D36" s="288"/>
      <c r="E36" s="288"/>
      <c r="F36" s="288"/>
      <c r="G36" s="288"/>
      <c r="H36" s="288"/>
      <c r="I36" s="288"/>
      <c r="J36" s="288"/>
    </row>
    <row r="37" spans="1:10" ht="14.25">
      <c r="A37" s="128"/>
      <c r="B37" s="129"/>
      <c r="C37" s="288"/>
      <c r="D37" s="288"/>
      <c r="E37" s="288"/>
      <c r="F37" s="288"/>
      <c r="G37" s="288"/>
      <c r="H37" s="288"/>
      <c r="I37" s="288"/>
      <c r="J37" s="288"/>
    </row>
    <row r="38" spans="1:10" ht="14.25">
      <c r="A38" s="128"/>
      <c r="B38" s="129"/>
      <c r="C38" s="288"/>
      <c r="D38" s="288"/>
      <c r="E38" s="288"/>
      <c r="F38" s="288"/>
      <c r="G38" s="288"/>
      <c r="H38" s="288"/>
      <c r="I38" s="288"/>
      <c r="J38" s="288"/>
    </row>
    <row r="39" spans="1:10" ht="14.25">
      <c r="A39" s="128"/>
      <c r="B39" s="129"/>
      <c r="C39" s="288"/>
      <c r="D39" s="288"/>
      <c r="E39" s="288"/>
      <c r="F39" s="288"/>
      <c r="G39" s="288"/>
      <c r="H39" s="288"/>
      <c r="I39" s="288"/>
      <c r="J39" s="288"/>
    </row>
    <row r="40" spans="1:10" ht="14.25">
      <c r="A40" s="128"/>
      <c r="B40" s="129"/>
      <c r="C40" s="288"/>
      <c r="D40" s="288"/>
      <c r="E40" s="288"/>
      <c r="F40" s="288"/>
      <c r="G40" s="288"/>
      <c r="H40" s="288"/>
      <c r="I40" s="288"/>
      <c r="J40" s="288"/>
    </row>
    <row r="41" spans="1:10" ht="14.25">
      <c r="A41" s="128" t="s">
        <v>131</v>
      </c>
      <c r="B41" s="129" t="s">
        <v>132</v>
      </c>
      <c r="C41" s="288"/>
      <c r="D41" s="288"/>
      <c r="E41" s="288"/>
      <c r="F41" s="288"/>
      <c r="G41" s="288"/>
      <c r="H41" s="288"/>
      <c r="I41" s="288"/>
      <c r="J41" s="288"/>
    </row>
    <row r="42" spans="1:10" ht="14.25">
      <c r="A42" s="128"/>
      <c r="B42" s="129"/>
      <c r="C42" s="288"/>
      <c r="D42" s="288"/>
      <c r="E42" s="288"/>
      <c r="F42" s="288"/>
      <c r="G42" s="288"/>
      <c r="H42" s="288"/>
      <c r="I42" s="288"/>
      <c r="J42" s="288"/>
    </row>
    <row r="43" spans="1:10" ht="14.25">
      <c r="A43" s="128"/>
      <c r="B43" s="129"/>
      <c r="C43" s="288"/>
      <c r="D43" s="288"/>
      <c r="E43" s="288"/>
      <c r="F43" s="288"/>
      <c r="G43" s="288"/>
      <c r="H43" s="288"/>
      <c r="I43" s="288"/>
      <c r="J43" s="288"/>
    </row>
    <row r="44" spans="1:10" ht="14.25">
      <c r="A44" s="128"/>
      <c r="B44" s="129"/>
      <c r="C44" s="288"/>
      <c r="D44" s="288"/>
      <c r="E44" s="288"/>
      <c r="F44" s="288"/>
      <c r="G44" s="288"/>
      <c r="H44" s="288"/>
      <c r="I44" s="288"/>
      <c r="J44" s="288"/>
    </row>
    <row r="45" spans="1:10" ht="14.25">
      <c r="A45" s="128"/>
      <c r="B45" s="129"/>
      <c r="C45" s="288"/>
      <c r="D45" s="288"/>
      <c r="E45" s="288"/>
      <c r="F45" s="288"/>
      <c r="G45" s="288"/>
      <c r="H45" s="288"/>
      <c r="I45" s="288"/>
      <c r="J45" s="288"/>
    </row>
    <row r="46" spans="1:10" ht="14.25">
      <c r="A46" s="128" t="s">
        <v>133</v>
      </c>
      <c r="B46" s="129" t="s">
        <v>134</v>
      </c>
      <c r="C46" s="288"/>
      <c r="D46" s="288"/>
      <c r="E46" s="288"/>
      <c r="F46" s="288"/>
      <c r="G46" s="288"/>
      <c r="H46" s="288"/>
      <c r="I46" s="288"/>
      <c r="J46" s="288"/>
    </row>
    <row r="47" spans="1:10" ht="14.25">
      <c r="A47" s="128" t="s">
        <v>135</v>
      </c>
      <c r="B47" s="129" t="s">
        <v>136</v>
      </c>
      <c r="C47" s="288"/>
      <c r="D47" s="288"/>
      <c r="E47" s="288"/>
      <c r="F47" s="288"/>
      <c r="G47" s="288"/>
      <c r="H47" s="288"/>
      <c r="I47" s="288"/>
      <c r="J47" s="288"/>
    </row>
    <row r="48" spans="1:10" ht="15">
      <c r="A48" s="131" t="s">
        <v>311</v>
      </c>
      <c r="B48" s="132" t="s">
        <v>137</v>
      </c>
      <c r="C48" s="288"/>
      <c r="D48" s="288"/>
      <c r="E48" s="288"/>
      <c r="F48" s="288"/>
      <c r="G48" s="288"/>
      <c r="H48" s="288"/>
      <c r="I48" s="288"/>
      <c r="J48" s="288"/>
    </row>
    <row r="49" spans="1:10" ht="62.25">
      <c r="A49" s="292" t="s">
        <v>796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126" t="s">
        <v>797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126" t="s">
        <v>797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4.25">
      <c r="A52" s="126" t="s">
        <v>797</v>
      </c>
      <c r="B52" s="2"/>
      <c r="C52" s="2"/>
      <c r="D52" s="2"/>
      <c r="E52" s="2"/>
      <c r="F52" s="2"/>
      <c r="G52" s="2"/>
      <c r="H52" s="2"/>
      <c r="I52" s="2"/>
      <c r="J52" s="2"/>
    </row>
    <row r="55" ht="14.25">
      <c r="A55" s="293" t="s">
        <v>798</v>
      </c>
    </row>
    <row r="56" ht="14.25">
      <c r="A56" s="294"/>
    </row>
    <row r="57" ht="26.25">
      <c r="A57" s="295" t="s">
        <v>799</v>
      </c>
    </row>
    <row r="58" ht="52.5">
      <c r="A58" s="295" t="s">
        <v>800</v>
      </c>
    </row>
    <row r="59" ht="26.25">
      <c r="A59" s="295" t="s">
        <v>801</v>
      </c>
    </row>
    <row r="60" ht="26.25">
      <c r="A60" s="295" t="s">
        <v>802</v>
      </c>
    </row>
    <row r="61" ht="39">
      <c r="A61" s="295" t="s">
        <v>803</v>
      </c>
    </row>
    <row r="62" ht="26.25">
      <c r="A62" s="295" t="s">
        <v>804</v>
      </c>
    </row>
    <row r="63" ht="39">
      <c r="A63" s="295" t="s">
        <v>805</v>
      </c>
    </row>
    <row r="64" ht="52.5">
      <c r="A64" s="296" t="s">
        <v>806</v>
      </c>
    </row>
  </sheetData>
  <sheetProtection/>
  <mergeCells count="2">
    <mergeCell ref="A1:K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64.140625" style="185" customWidth="1"/>
    <col min="2" max="2" width="15.421875" style="185" customWidth="1"/>
    <col min="3" max="3" width="14.7109375" style="185" customWidth="1"/>
    <col min="4" max="4" width="13.28125" style="185" customWidth="1"/>
    <col min="5" max="5" width="23.140625" style="185" customWidth="1"/>
    <col min="6" max="6" width="14.28125" style="185" customWidth="1"/>
    <col min="7" max="7" width="15.28125" style="185" customWidth="1"/>
    <col min="8" max="8" width="17.00390625" style="185" customWidth="1"/>
    <col min="9" max="9" width="16.28125" style="185" customWidth="1"/>
    <col min="10" max="16384" width="9.140625" style="185" customWidth="1"/>
  </cols>
  <sheetData>
    <row r="1" spans="1:11" ht="25.5" customHeight="1">
      <c r="A1" s="478" t="s">
        <v>735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8" ht="82.5" customHeight="1">
      <c r="A2" s="488" t="s">
        <v>807</v>
      </c>
      <c r="B2" s="488"/>
      <c r="C2" s="488"/>
      <c r="D2" s="488"/>
      <c r="E2" s="488"/>
      <c r="F2" s="488"/>
      <c r="G2" s="488"/>
      <c r="H2" s="488"/>
    </row>
    <row r="3" spans="1:8" ht="20.25" customHeight="1">
      <c r="A3" s="297"/>
      <c r="B3" s="298"/>
      <c r="C3" s="298"/>
      <c r="D3" s="298"/>
      <c r="E3" s="298"/>
      <c r="F3" s="298"/>
      <c r="G3" s="298"/>
      <c r="H3" s="298"/>
    </row>
    <row r="4" spans="1:5" ht="14.25">
      <c r="A4" s="135" t="s">
        <v>547</v>
      </c>
      <c r="E4" s="215" t="s">
        <v>639</v>
      </c>
    </row>
    <row r="5" spans="1:9" ht="86.25" customHeight="1">
      <c r="A5" s="124" t="s">
        <v>13</v>
      </c>
      <c r="B5" s="125" t="s">
        <v>14</v>
      </c>
      <c r="C5" s="126" t="s">
        <v>792</v>
      </c>
      <c r="D5" s="126" t="s">
        <v>793</v>
      </c>
      <c r="E5" s="126" t="s">
        <v>808</v>
      </c>
      <c r="F5" s="299"/>
      <c r="G5" s="300"/>
      <c r="H5" s="300"/>
      <c r="I5" s="300"/>
    </row>
    <row r="6" spans="1:9" ht="14.25">
      <c r="A6" s="301" t="s">
        <v>382</v>
      </c>
      <c r="B6" s="130" t="s">
        <v>262</v>
      </c>
      <c r="C6" s="288"/>
      <c r="D6" s="288"/>
      <c r="E6" s="290"/>
      <c r="F6" s="302"/>
      <c r="G6" s="135"/>
      <c r="H6" s="135"/>
      <c r="I6" s="135"/>
    </row>
    <row r="7" spans="1:9" ht="14.25">
      <c r="A7" s="205" t="s">
        <v>809</v>
      </c>
      <c r="B7" s="205" t="s">
        <v>262</v>
      </c>
      <c r="C7" s="288"/>
      <c r="D7" s="288"/>
      <c r="E7" s="288"/>
      <c r="F7" s="302"/>
      <c r="G7" s="135"/>
      <c r="H7" s="135"/>
      <c r="I7" s="135"/>
    </row>
    <row r="8" spans="1:9" ht="26.25">
      <c r="A8" s="207" t="s">
        <v>263</v>
      </c>
      <c r="B8" s="130" t="s">
        <v>264</v>
      </c>
      <c r="C8" s="288"/>
      <c r="D8" s="288"/>
      <c r="E8" s="288"/>
      <c r="F8" s="302"/>
      <c r="G8" s="135"/>
      <c r="H8" s="135"/>
      <c r="I8" s="135"/>
    </row>
    <row r="9" spans="1:9" ht="14.25">
      <c r="A9" s="301" t="s">
        <v>810</v>
      </c>
      <c r="B9" s="130" t="s">
        <v>265</v>
      </c>
      <c r="C9" s="288"/>
      <c r="D9" s="288"/>
      <c r="E9" s="288"/>
      <c r="F9" s="302"/>
      <c r="G9" s="135"/>
      <c r="H9" s="135"/>
      <c r="I9" s="135"/>
    </row>
    <row r="10" spans="1:9" ht="14.25">
      <c r="A10" s="205" t="s">
        <v>809</v>
      </c>
      <c r="B10" s="205" t="s">
        <v>265</v>
      </c>
      <c r="C10" s="288"/>
      <c r="D10" s="288"/>
      <c r="E10" s="288"/>
      <c r="F10" s="302"/>
      <c r="G10" s="135"/>
      <c r="H10" s="135"/>
      <c r="I10" s="135"/>
    </row>
    <row r="11" spans="1:9" ht="14.25">
      <c r="A11" s="217" t="s">
        <v>401</v>
      </c>
      <c r="B11" s="203" t="s">
        <v>266</v>
      </c>
      <c r="C11" s="288"/>
      <c r="D11" s="288"/>
      <c r="E11" s="288"/>
      <c r="F11" s="302"/>
      <c r="G11" s="135"/>
      <c r="H11" s="135"/>
      <c r="I11" s="135"/>
    </row>
    <row r="12" spans="1:9" ht="14.25">
      <c r="A12" s="207" t="s">
        <v>811</v>
      </c>
      <c r="B12" s="130" t="s">
        <v>267</v>
      </c>
      <c r="C12" s="288"/>
      <c r="D12" s="288"/>
      <c r="E12" s="288"/>
      <c r="F12" s="302"/>
      <c r="G12" s="135"/>
      <c r="H12" s="135"/>
      <c r="I12" s="135"/>
    </row>
    <row r="13" spans="1:9" ht="14.25">
      <c r="A13" s="205" t="s">
        <v>812</v>
      </c>
      <c r="B13" s="205" t="s">
        <v>267</v>
      </c>
      <c r="C13" s="288"/>
      <c r="D13" s="288"/>
      <c r="E13" s="288"/>
      <c r="F13" s="302"/>
      <c r="G13" s="135"/>
      <c r="H13" s="135"/>
      <c r="I13" s="135"/>
    </row>
    <row r="14" spans="1:9" ht="14.25">
      <c r="A14" s="301" t="s">
        <v>268</v>
      </c>
      <c r="B14" s="130" t="s">
        <v>269</v>
      </c>
      <c r="C14" s="288"/>
      <c r="D14" s="288"/>
      <c r="E14" s="288"/>
      <c r="F14" s="302"/>
      <c r="G14" s="135"/>
      <c r="H14" s="135"/>
      <c r="I14" s="135"/>
    </row>
    <row r="15" spans="1:6" ht="14.25">
      <c r="A15" s="128" t="s">
        <v>813</v>
      </c>
      <c r="B15" s="130" t="s">
        <v>270</v>
      </c>
      <c r="C15" s="2"/>
      <c r="D15" s="2"/>
      <c r="E15" s="2"/>
      <c r="F15" s="303"/>
    </row>
    <row r="16" spans="1:6" ht="14.25">
      <c r="A16" s="205" t="s">
        <v>814</v>
      </c>
      <c r="B16" s="205" t="s">
        <v>270</v>
      </c>
      <c r="C16" s="2"/>
      <c r="D16" s="2"/>
      <c r="E16" s="2"/>
      <c r="F16" s="303"/>
    </row>
    <row r="17" spans="1:6" ht="14.25">
      <c r="A17" s="301" t="s">
        <v>271</v>
      </c>
      <c r="B17" s="130" t="s">
        <v>272</v>
      </c>
      <c r="C17" s="2"/>
      <c r="D17" s="2"/>
      <c r="E17" s="2"/>
      <c r="F17" s="303"/>
    </row>
    <row r="18" spans="1:6" ht="14.25">
      <c r="A18" s="304" t="s">
        <v>402</v>
      </c>
      <c r="B18" s="203" t="s">
        <v>273</v>
      </c>
      <c r="C18" s="2"/>
      <c r="D18" s="2"/>
      <c r="E18" s="2"/>
      <c r="F18" s="303"/>
    </row>
    <row r="19" spans="1:6" ht="14.25">
      <c r="A19" s="207" t="s">
        <v>287</v>
      </c>
      <c r="B19" s="130" t="s">
        <v>288</v>
      </c>
      <c r="C19" s="2"/>
      <c r="D19" s="2"/>
      <c r="E19" s="2"/>
      <c r="F19" s="303"/>
    </row>
    <row r="20" spans="1:6" ht="14.25">
      <c r="A20" s="128" t="s">
        <v>289</v>
      </c>
      <c r="B20" s="130" t="s">
        <v>290</v>
      </c>
      <c r="C20" s="2"/>
      <c r="D20" s="2"/>
      <c r="E20" s="2"/>
      <c r="F20" s="303"/>
    </row>
    <row r="21" spans="1:6" ht="14.25">
      <c r="A21" s="301" t="s">
        <v>291</v>
      </c>
      <c r="B21" s="130" t="s">
        <v>292</v>
      </c>
      <c r="C21" s="2"/>
      <c r="D21" s="2"/>
      <c r="E21" s="2"/>
      <c r="F21" s="303"/>
    </row>
    <row r="22" spans="1:6" ht="14.25">
      <c r="A22" s="301" t="s">
        <v>387</v>
      </c>
      <c r="B22" s="130" t="s">
        <v>293</v>
      </c>
      <c r="C22" s="2"/>
      <c r="D22" s="2"/>
      <c r="E22" s="2"/>
      <c r="F22" s="303"/>
    </row>
    <row r="23" spans="1:6" ht="14.25">
      <c r="A23" s="205" t="s">
        <v>815</v>
      </c>
      <c r="B23" s="205" t="s">
        <v>293</v>
      </c>
      <c r="C23" s="2"/>
      <c r="D23" s="2"/>
      <c r="E23" s="2"/>
      <c r="F23" s="303"/>
    </row>
    <row r="24" spans="1:6" ht="14.25">
      <c r="A24" s="205" t="s">
        <v>816</v>
      </c>
      <c r="B24" s="205" t="s">
        <v>293</v>
      </c>
      <c r="C24" s="2"/>
      <c r="D24" s="2"/>
      <c r="E24" s="2"/>
      <c r="F24" s="303"/>
    </row>
    <row r="25" spans="1:6" ht="14.25">
      <c r="A25" s="305" t="s">
        <v>817</v>
      </c>
      <c r="B25" s="305" t="s">
        <v>293</v>
      </c>
      <c r="C25" s="2"/>
      <c r="D25" s="2"/>
      <c r="E25" s="2"/>
      <c r="F25" s="303"/>
    </row>
    <row r="26" spans="1:6" ht="14.25">
      <c r="A26" s="306" t="s">
        <v>405</v>
      </c>
      <c r="B26" s="307" t="s">
        <v>294</v>
      </c>
      <c r="C26" s="2"/>
      <c r="D26" s="2"/>
      <c r="E26" s="2"/>
      <c r="F26" s="303"/>
    </row>
    <row r="27" spans="1:2" ht="14.25">
      <c r="A27" s="308"/>
      <c r="B27" s="309"/>
    </row>
    <row r="28" spans="1:8" ht="47.25" customHeight="1">
      <c r="A28" s="124" t="s">
        <v>13</v>
      </c>
      <c r="B28" s="125" t="s">
        <v>14</v>
      </c>
      <c r="C28" s="126" t="s">
        <v>818</v>
      </c>
      <c r="D28" s="126" t="s">
        <v>819</v>
      </c>
      <c r="E28" s="126" t="s">
        <v>820</v>
      </c>
      <c r="F28" s="126" t="s">
        <v>821</v>
      </c>
      <c r="G28" s="2"/>
      <c r="H28" s="2"/>
    </row>
    <row r="29" spans="1:8" ht="27">
      <c r="A29" s="127" t="s">
        <v>822</v>
      </c>
      <c r="B29" s="310"/>
      <c r="C29" s="7"/>
      <c r="D29" s="7"/>
      <c r="E29" s="7"/>
      <c r="F29" s="7"/>
      <c r="G29" s="7"/>
      <c r="H29" s="7"/>
    </row>
    <row r="30" spans="1:8" ht="14.25">
      <c r="A30" s="126" t="s">
        <v>823</v>
      </c>
      <c r="B30" s="310"/>
      <c r="C30" s="7"/>
      <c r="D30" s="7"/>
      <c r="E30" s="7"/>
      <c r="F30" s="7"/>
      <c r="G30" s="7"/>
      <c r="H30" s="7"/>
    </row>
    <row r="31" spans="1:8" ht="39.75">
      <c r="A31" s="126" t="s">
        <v>824</v>
      </c>
      <c r="B31" s="310"/>
      <c r="C31" s="7"/>
      <c r="D31" s="7"/>
      <c r="E31" s="7"/>
      <c r="F31" s="7"/>
      <c r="G31" s="7"/>
      <c r="H31" s="7"/>
    </row>
    <row r="32" spans="1:8" ht="14.25">
      <c r="A32" s="126" t="s">
        <v>825</v>
      </c>
      <c r="B32" s="310"/>
      <c r="C32" s="7"/>
      <c r="D32" s="7"/>
      <c r="E32" s="7"/>
      <c r="F32" s="7"/>
      <c r="G32" s="7"/>
      <c r="H32" s="7"/>
    </row>
    <row r="33" spans="1:8" ht="30.75" customHeight="1">
      <c r="A33" s="126" t="s">
        <v>826</v>
      </c>
      <c r="B33" s="310"/>
      <c r="C33" s="7"/>
      <c r="D33" s="7"/>
      <c r="E33" s="7"/>
      <c r="F33" s="7"/>
      <c r="G33" s="7"/>
      <c r="H33" s="7"/>
    </row>
    <row r="34" spans="1:8" ht="14.25">
      <c r="A34" s="126" t="s">
        <v>827</v>
      </c>
      <c r="B34" s="310"/>
      <c r="C34" s="7"/>
      <c r="D34" s="7"/>
      <c r="E34" s="7"/>
      <c r="F34" s="7"/>
      <c r="G34" s="7"/>
      <c r="H34" s="7"/>
    </row>
    <row r="35" spans="1:8" ht="21" customHeight="1">
      <c r="A35" s="126" t="s">
        <v>828</v>
      </c>
      <c r="B35" s="310"/>
      <c r="C35" s="7"/>
      <c r="D35" s="7"/>
      <c r="E35" s="7"/>
      <c r="F35" s="7"/>
      <c r="G35" s="7"/>
      <c r="H35" s="7"/>
    </row>
    <row r="36" spans="1:8" ht="14.25">
      <c r="A36" s="304" t="s">
        <v>551</v>
      </c>
      <c r="B36" s="310"/>
      <c r="C36" s="7"/>
      <c r="D36" s="7"/>
      <c r="E36" s="7"/>
      <c r="F36" s="7"/>
      <c r="G36" s="7"/>
      <c r="H36" s="7"/>
    </row>
    <row r="37" spans="1:2" ht="14.25">
      <c r="A37" s="308"/>
      <c r="B37" s="309"/>
    </row>
    <row r="38" spans="1:2" ht="14.25">
      <c r="A38" s="308"/>
      <c r="B38" s="309"/>
    </row>
    <row r="39" spans="1:5" ht="14.25">
      <c r="A39" s="491" t="s">
        <v>829</v>
      </c>
      <c r="B39" s="491"/>
      <c r="C39" s="491"/>
      <c r="D39" s="491"/>
      <c r="E39" s="491"/>
    </row>
    <row r="40" spans="1:5" ht="14.25">
      <c r="A40" s="491"/>
      <c r="B40" s="491"/>
      <c r="C40" s="491"/>
      <c r="D40" s="491"/>
      <c r="E40" s="491"/>
    </row>
    <row r="41" spans="1:5" ht="27.75" customHeight="1">
      <c r="A41" s="491"/>
      <c r="B41" s="491"/>
      <c r="C41" s="491"/>
      <c r="D41" s="491"/>
      <c r="E41" s="491"/>
    </row>
    <row r="42" spans="1:2" ht="14.25">
      <c r="A42" s="308"/>
      <c r="B42" s="309"/>
    </row>
  </sheetData>
  <sheetProtection/>
  <mergeCells count="3">
    <mergeCell ref="A1:K1"/>
    <mergeCell ref="A2:H2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B40">
      <selection activeCell="C66" sqref="C66"/>
    </sheetView>
  </sheetViews>
  <sheetFormatPr defaultColWidth="9.140625" defaultRowHeight="15"/>
  <cols>
    <col min="1" max="1" width="92.57421875" style="8" customWidth="1"/>
    <col min="2" max="2" width="8.28125" style="8" customWidth="1"/>
    <col min="3" max="3" width="17.7109375" style="16" customWidth="1"/>
    <col min="4" max="4" width="14.8515625" style="16" customWidth="1"/>
    <col min="5" max="5" width="17.00390625" style="18" customWidth="1"/>
    <col min="6" max="6" width="16.7109375" style="18" customWidth="1"/>
    <col min="7" max="7" width="16.421875" style="18" customWidth="1"/>
    <col min="8" max="8" width="19.00390625" style="18" customWidth="1"/>
    <col min="9" max="12" width="9.140625" style="8" customWidth="1"/>
    <col min="13" max="13" width="11.57421875" style="8" bestFit="1" customWidth="1"/>
    <col min="14" max="14" width="10.00390625" style="8" bestFit="1" customWidth="1"/>
    <col min="15" max="16384" width="9.140625" style="8" customWidth="1"/>
  </cols>
  <sheetData>
    <row r="1" spans="1:8" ht="39.75" customHeight="1">
      <c r="A1" s="478" t="s">
        <v>735</v>
      </c>
      <c r="B1" s="478"/>
      <c r="C1" s="478"/>
      <c r="D1" s="478"/>
      <c r="E1" s="478"/>
      <c r="F1" s="478"/>
      <c r="G1" s="478"/>
      <c r="H1" s="478"/>
    </row>
    <row r="2" spans="1:8" ht="23.25" customHeight="1">
      <c r="A2" s="479" t="s">
        <v>577</v>
      </c>
      <c r="B2" s="479"/>
      <c r="C2" s="479"/>
      <c r="D2" s="479"/>
      <c r="E2" s="479"/>
      <c r="F2" s="479"/>
      <c r="G2" s="479"/>
      <c r="H2" s="479"/>
    </row>
    <row r="3" spans="1:8" ht="18">
      <c r="A3" s="17"/>
      <c r="H3" s="81"/>
    </row>
    <row r="4" ht="14.25">
      <c r="H4" s="81" t="s">
        <v>520</v>
      </c>
    </row>
    <row r="5" spans="1:8" s="21" customFormat="1" ht="40.5">
      <c r="A5" s="19" t="s">
        <v>13</v>
      </c>
      <c r="B5" s="20" t="s">
        <v>2</v>
      </c>
      <c r="C5" s="117" t="s">
        <v>460</v>
      </c>
      <c r="D5" s="117" t="s">
        <v>461</v>
      </c>
      <c r="E5" s="119" t="s">
        <v>462</v>
      </c>
      <c r="F5" s="118" t="s">
        <v>563</v>
      </c>
      <c r="G5" s="118" t="s">
        <v>564</v>
      </c>
      <c r="H5" s="118" t="s">
        <v>1</v>
      </c>
    </row>
    <row r="6" spans="1:8" ht="19.5" customHeight="1">
      <c r="A6" s="22" t="s">
        <v>184</v>
      </c>
      <c r="B6" s="23" t="s">
        <v>185</v>
      </c>
      <c r="C6" s="153">
        <v>0</v>
      </c>
      <c r="D6" s="24"/>
      <c r="E6" s="25">
        <f aca="true" t="shared" si="0" ref="E6:E12">SUM(C6:D6)</f>
        <v>0</v>
      </c>
      <c r="F6" s="25"/>
      <c r="G6" s="25"/>
      <c r="H6" s="25">
        <f>E6+F6+G6</f>
        <v>0</v>
      </c>
    </row>
    <row r="7" spans="1:8" ht="19.5" customHeight="1">
      <c r="A7" s="26" t="s">
        <v>186</v>
      </c>
      <c r="B7" s="23" t="s">
        <v>187</v>
      </c>
      <c r="C7" s="24">
        <v>51172430</v>
      </c>
      <c r="D7" s="24"/>
      <c r="E7" s="25">
        <f t="shared" si="0"/>
        <v>51172430</v>
      </c>
      <c r="F7" s="25"/>
      <c r="G7" s="25"/>
      <c r="H7" s="25">
        <f aca="true" t="shared" si="1" ref="H7:H59">E7+F7+G7</f>
        <v>51172430</v>
      </c>
    </row>
    <row r="8" spans="1:8" ht="19.5" customHeight="1">
      <c r="A8" s="26" t="s">
        <v>188</v>
      </c>
      <c r="B8" s="23" t="s">
        <v>189</v>
      </c>
      <c r="C8" s="24">
        <v>19694793</v>
      </c>
      <c r="D8" s="24"/>
      <c r="E8" s="25">
        <f t="shared" si="0"/>
        <v>19694793</v>
      </c>
      <c r="F8" s="25"/>
      <c r="G8" s="25"/>
      <c r="H8" s="25">
        <f t="shared" si="1"/>
        <v>19694793</v>
      </c>
    </row>
    <row r="9" spans="1:8" ht="19.5" customHeight="1">
      <c r="A9" s="26" t="s">
        <v>190</v>
      </c>
      <c r="B9" s="23" t="s">
        <v>191</v>
      </c>
      <c r="C9" s="24">
        <v>1800000</v>
      </c>
      <c r="D9" s="24"/>
      <c r="E9" s="25">
        <f t="shared" si="0"/>
        <v>1800000</v>
      </c>
      <c r="F9" s="25"/>
      <c r="G9" s="25"/>
      <c r="H9" s="25">
        <f t="shared" si="1"/>
        <v>1800000</v>
      </c>
    </row>
    <row r="10" spans="1:8" ht="19.5" customHeight="1">
      <c r="A10" s="26" t="s">
        <v>192</v>
      </c>
      <c r="B10" s="23" t="s">
        <v>193</v>
      </c>
      <c r="C10" s="24">
        <v>0</v>
      </c>
      <c r="D10" s="24"/>
      <c r="E10" s="25">
        <f t="shared" si="0"/>
        <v>0</v>
      </c>
      <c r="F10" s="25"/>
      <c r="G10" s="25"/>
      <c r="H10" s="25"/>
    </row>
    <row r="11" spans="1:8" ht="19.5" customHeight="1">
      <c r="A11" s="26" t="s">
        <v>194</v>
      </c>
      <c r="B11" s="23" t="s">
        <v>195</v>
      </c>
      <c r="C11" s="24"/>
      <c r="D11" s="24"/>
      <c r="E11" s="25">
        <f t="shared" si="0"/>
        <v>0</v>
      </c>
      <c r="F11" s="25"/>
      <c r="G11" s="25"/>
      <c r="H11" s="25"/>
    </row>
    <row r="12" spans="1:8" ht="19.5" customHeight="1">
      <c r="A12" s="27" t="s">
        <v>390</v>
      </c>
      <c r="B12" s="28" t="s">
        <v>196</v>
      </c>
      <c r="C12" s="24">
        <f>SUM(C6:C11)</f>
        <v>72667223</v>
      </c>
      <c r="D12" s="24"/>
      <c r="E12" s="25">
        <f t="shared" si="0"/>
        <v>72667223</v>
      </c>
      <c r="F12" s="25"/>
      <c r="G12" s="25"/>
      <c r="H12" s="25">
        <f t="shared" si="1"/>
        <v>72667223</v>
      </c>
    </row>
    <row r="13" spans="1:8" ht="19.5" customHeight="1">
      <c r="A13" s="26" t="s">
        <v>197</v>
      </c>
      <c r="B13" s="23" t="s">
        <v>198</v>
      </c>
      <c r="C13" s="24"/>
      <c r="D13" s="24"/>
      <c r="E13" s="25"/>
      <c r="F13" s="25"/>
      <c r="G13" s="25"/>
      <c r="H13" s="25"/>
    </row>
    <row r="14" spans="1:8" ht="19.5" customHeight="1">
      <c r="A14" s="26" t="s">
        <v>199</v>
      </c>
      <c r="B14" s="23" t="s">
        <v>200</v>
      </c>
      <c r="C14" s="24"/>
      <c r="D14" s="24"/>
      <c r="E14" s="25"/>
      <c r="F14" s="25"/>
      <c r="G14" s="25"/>
      <c r="H14" s="25"/>
    </row>
    <row r="15" spans="1:8" ht="19.5" customHeight="1">
      <c r="A15" s="26" t="s">
        <v>353</v>
      </c>
      <c r="B15" s="23" t="s">
        <v>201</v>
      </c>
      <c r="C15" s="24"/>
      <c r="D15" s="24"/>
      <c r="E15" s="25"/>
      <c r="F15" s="25"/>
      <c r="G15" s="25"/>
      <c r="H15" s="25"/>
    </row>
    <row r="16" spans="1:8" ht="19.5" customHeight="1">
      <c r="A16" s="26" t="s">
        <v>354</v>
      </c>
      <c r="B16" s="23" t="s">
        <v>202</v>
      </c>
      <c r="C16" s="24"/>
      <c r="D16" s="24"/>
      <c r="E16" s="25"/>
      <c r="F16" s="25"/>
      <c r="G16" s="25"/>
      <c r="H16" s="25"/>
    </row>
    <row r="17" spans="1:8" ht="19.5" customHeight="1">
      <c r="A17" s="26" t="s">
        <v>355</v>
      </c>
      <c r="B17" s="23" t="s">
        <v>203</v>
      </c>
      <c r="C17" s="24">
        <v>13286000</v>
      </c>
      <c r="D17" s="24"/>
      <c r="E17" s="25">
        <f>SUM(C17:D17)</f>
        <v>13286000</v>
      </c>
      <c r="F17" s="25"/>
      <c r="G17" s="25"/>
      <c r="H17" s="25">
        <f t="shared" si="1"/>
        <v>13286000</v>
      </c>
    </row>
    <row r="18" spans="1:8" ht="19.5" customHeight="1">
      <c r="A18" s="29" t="s">
        <v>391</v>
      </c>
      <c r="B18" s="30" t="s">
        <v>204</v>
      </c>
      <c r="C18" s="24">
        <f>C12+C17</f>
        <v>85953223</v>
      </c>
      <c r="D18" s="24"/>
      <c r="E18" s="25">
        <f>SUM(C18:D18)</f>
        <v>85953223</v>
      </c>
      <c r="F18" s="25"/>
      <c r="G18" s="25">
        <f>SUM(G13:G17)</f>
        <v>0</v>
      </c>
      <c r="H18" s="25">
        <f t="shared" si="1"/>
        <v>85953223</v>
      </c>
    </row>
    <row r="19" spans="1:8" ht="19.5" customHeight="1">
      <c r="A19" s="26" t="s">
        <v>205</v>
      </c>
      <c r="B19" s="23" t="s">
        <v>206</v>
      </c>
      <c r="C19" s="24"/>
      <c r="D19" s="24"/>
      <c r="E19" s="25">
        <f>SUM(C19:D19)</f>
        <v>0</v>
      </c>
      <c r="F19" s="25"/>
      <c r="G19" s="25"/>
      <c r="H19" s="25">
        <f t="shared" si="1"/>
        <v>0</v>
      </c>
    </row>
    <row r="20" spans="1:8" ht="19.5" customHeight="1">
      <c r="A20" s="26" t="s">
        <v>207</v>
      </c>
      <c r="B20" s="23" t="s">
        <v>208</v>
      </c>
      <c r="C20" s="24"/>
      <c r="D20" s="24"/>
      <c r="E20" s="25"/>
      <c r="F20" s="25"/>
      <c r="G20" s="25"/>
      <c r="H20" s="25"/>
    </row>
    <row r="21" spans="1:8" ht="19.5" customHeight="1">
      <c r="A21" s="26" t="s">
        <v>356</v>
      </c>
      <c r="B21" s="23" t="s">
        <v>209</v>
      </c>
      <c r="C21" s="24"/>
      <c r="D21" s="24"/>
      <c r="E21" s="25"/>
      <c r="F21" s="25"/>
      <c r="G21" s="25"/>
      <c r="H21" s="25"/>
    </row>
    <row r="22" spans="1:8" ht="19.5" customHeight="1">
      <c r="A22" s="26" t="s">
        <v>357</v>
      </c>
      <c r="B22" s="23" t="s">
        <v>210</v>
      </c>
      <c r="C22" s="24"/>
      <c r="D22" s="24"/>
      <c r="E22" s="25"/>
      <c r="F22" s="25"/>
      <c r="G22" s="25"/>
      <c r="H22" s="25"/>
    </row>
    <row r="23" spans="1:8" ht="19.5" customHeight="1">
      <c r="A23" s="26" t="s">
        <v>358</v>
      </c>
      <c r="B23" s="23" t="s">
        <v>211</v>
      </c>
      <c r="C23" s="24"/>
      <c r="D23" s="24"/>
      <c r="E23" s="25"/>
      <c r="F23" s="25"/>
      <c r="G23" s="25"/>
      <c r="H23" s="25"/>
    </row>
    <row r="24" spans="1:8" ht="19.5" customHeight="1">
      <c r="A24" s="29" t="s">
        <v>392</v>
      </c>
      <c r="B24" s="30" t="s">
        <v>212</v>
      </c>
      <c r="C24" s="24">
        <f>SUM(C19:C23)</f>
        <v>0</v>
      </c>
      <c r="D24" s="24"/>
      <c r="E24" s="25">
        <f>SUM(C24:D24)</f>
        <v>0</v>
      </c>
      <c r="F24" s="25"/>
      <c r="G24" s="25"/>
      <c r="H24" s="25">
        <f t="shared" si="1"/>
        <v>0</v>
      </c>
    </row>
    <row r="25" spans="1:8" ht="19.5" customHeight="1">
      <c r="A25" s="26" t="s">
        <v>359</v>
      </c>
      <c r="B25" s="23" t="s">
        <v>213</v>
      </c>
      <c r="C25" s="24"/>
      <c r="D25" s="24"/>
      <c r="E25" s="25"/>
      <c r="F25" s="25"/>
      <c r="G25" s="25"/>
      <c r="H25" s="25"/>
    </row>
    <row r="26" spans="1:8" ht="19.5" customHeight="1">
      <c r="A26" s="26" t="s">
        <v>360</v>
      </c>
      <c r="B26" s="23" t="s">
        <v>214</v>
      </c>
      <c r="C26" s="24"/>
      <c r="D26" s="24"/>
      <c r="E26" s="25"/>
      <c r="F26" s="25"/>
      <c r="G26" s="25"/>
      <c r="H26" s="25"/>
    </row>
    <row r="27" spans="1:8" ht="19.5" customHeight="1">
      <c r="A27" s="27" t="s">
        <v>393</v>
      </c>
      <c r="B27" s="28" t="s">
        <v>215</v>
      </c>
      <c r="C27" s="24"/>
      <c r="D27" s="24"/>
      <c r="E27" s="25"/>
      <c r="F27" s="25"/>
      <c r="G27" s="25"/>
      <c r="H27" s="25"/>
    </row>
    <row r="28" spans="1:8" ht="19.5" customHeight="1">
      <c r="A28" s="26" t="s">
        <v>361</v>
      </c>
      <c r="B28" s="23" t="s">
        <v>216</v>
      </c>
      <c r="C28" s="24"/>
      <c r="D28" s="24"/>
      <c r="E28" s="25"/>
      <c r="F28" s="25"/>
      <c r="G28" s="25"/>
      <c r="H28" s="25"/>
    </row>
    <row r="29" spans="1:8" ht="19.5" customHeight="1">
      <c r="A29" s="26" t="s">
        <v>362</v>
      </c>
      <c r="B29" s="23" t="s">
        <v>217</v>
      </c>
      <c r="C29" s="24"/>
      <c r="D29" s="24"/>
      <c r="E29" s="25"/>
      <c r="F29" s="25"/>
      <c r="G29" s="25"/>
      <c r="H29" s="25"/>
    </row>
    <row r="30" spans="1:8" ht="19.5" customHeight="1">
      <c r="A30" s="26" t="s">
        <v>363</v>
      </c>
      <c r="B30" s="23" t="s">
        <v>218</v>
      </c>
      <c r="C30" s="24"/>
      <c r="D30" s="24"/>
      <c r="E30" s="25"/>
      <c r="F30" s="25"/>
      <c r="G30" s="25"/>
      <c r="H30" s="25"/>
    </row>
    <row r="31" spans="1:8" ht="19.5" customHeight="1">
      <c r="A31" s="26" t="s">
        <v>364</v>
      </c>
      <c r="B31" s="23" t="s">
        <v>219</v>
      </c>
      <c r="C31" s="24">
        <v>350000000</v>
      </c>
      <c r="D31" s="24"/>
      <c r="E31" s="25">
        <f>SUM(C31:D31)</f>
        <v>350000000</v>
      </c>
      <c r="F31" s="25"/>
      <c r="G31" s="25"/>
      <c r="H31" s="25">
        <f t="shared" si="1"/>
        <v>350000000</v>
      </c>
    </row>
    <row r="32" spans="1:8" ht="19.5" customHeight="1">
      <c r="A32" s="26" t="s">
        <v>365</v>
      </c>
      <c r="B32" s="23" t="s">
        <v>220</v>
      </c>
      <c r="C32" s="24"/>
      <c r="D32" s="24"/>
      <c r="E32" s="25"/>
      <c r="F32" s="25"/>
      <c r="G32" s="25"/>
      <c r="H32" s="25"/>
    </row>
    <row r="33" spans="1:8" ht="19.5" customHeight="1">
      <c r="A33" s="26" t="s">
        <v>221</v>
      </c>
      <c r="B33" s="23" t="s">
        <v>222</v>
      </c>
      <c r="C33" s="24"/>
      <c r="D33" s="24"/>
      <c r="E33" s="25"/>
      <c r="F33" s="25"/>
      <c r="G33" s="25"/>
      <c r="H33" s="25"/>
    </row>
    <row r="34" spans="1:8" ht="19.5" customHeight="1">
      <c r="A34" s="26" t="s">
        <v>366</v>
      </c>
      <c r="B34" s="23" t="s">
        <v>223</v>
      </c>
      <c r="C34" s="24">
        <v>5000000</v>
      </c>
      <c r="D34" s="24"/>
      <c r="E34" s="25">
        <f aca="true" t="shared" si="2" ref="E34:E41">SUM(C34:D34)</f>
        <v>5000000</v>
      </c>
      <c r="F34" s="25"/>
      <c r="G34" s="25"/>
      <c r="H34" s="25">
        <f t="shared" si="1"/>
        <v>5000000</v>
      </c>
    </row>
    <row r="35" spans="1:8" ht="19.5" customHeight="1">
      <c r="A35" s="26" t="s">
        <v>367</v>
      </c>
      <c r="B35" s="23" t="s">
        <v>224</v>
      </c>
      <c r="C35" s="24"/>
      <c r="D35" s="24"/>
      <c r="E35" s="25"/>
      <c r="F35" s="25"/>
      <c r="G35" s="25"/>
      <c r="H35" s="25"/>
    </row>
    <row r="36" spans="1:8" ht="19.5" customHeight="1">
      <c r="A36" s="27" t="s">
        <v>394</v>
      </c>
      <c r="B36" s="28" t="s">
        <v>225</v>
      </c>
      <c r="C36" s="24">
        <f>SUM(C28:C35)</f>
        <v>355000000</v>
      </c>
      <c r="D36" s="24"/>
      <c r="E36" s="25">
        <f t="shared" si="2"/>
        <v>355000000</v>
      </c>
      <c r="F36" s="25"/>
      <c r="G36" s="25"/>
      <c r="H36" s="25">
        <f t="shared" si="1"/>
        <v>355000000</v>
      </c>
    </row>
    <row r="37" spans="1:8" ht="19.5" customHeight="1">
      <c r="A37" s="26" t="s">
        <v>368</v>
      </c>
      <c r="B37" s="23" t="s">
        <v>226</v>
      </c>
      <c r="C37" s="24">
        <v>60000</v>
      </c>
      <c r="D37" s="24"/>
      <c r="E37" s="25">
        <f t="shared" si="2"/>
        <v>60000</v>
      </c>
      <c r="F37" s="25"/>
      <c r="G37" s="25"/>
      <c r="H37" s="25">
        <f t="shared" si="1"/>
        <v>60000</v>
      </c>
    </row>
    <row r="38" spans="1:8" ht="19.5" customHeight="1">
      <c r="A38" s="29" t="s">
        <v>395</v>
      </c>
      <c r="B38" s="30" t="s">
        <v>227</v>
      </c>
      <c r="C38" s="24">
        <f>C27+C36+C37</f>
        <v>355060000</v>
      </c>
      <c r="D38" s="24"/>
      <c r="E38" s="25">
        <f t="shared" si="2"/>
        <v>355060000</v>
      </c>
      <c r="F38" s="25"/>
      <c r="G38" s="25"/>
      <c r="H38" s="25">
        <f t="shared" si="1"/>
        <v>355060000</v>
      </c>
    </row>
    <row r="39" spans="1:8" ht="19.5" customHeight="1">
      <c r="A39" s="31" t="s">
        <v>228</v>
      </c>
      <c r="B39" s="23" t="s">
        <v>229</v>
      </c>
      <c r="C39" s="152">
        <v>1000000</v>
      </c>
      <c r="D39" s="24"/>
      <c r="E39" s="25">
        <f t="shared" si="2"/>
        <v>1000000</v>
      </c>
      <c r="F39" s="25"/>
      <c r="G39" s="25"/>
      <c r="H39" s="25">
        <f t="shared" si="1"/>
        <v>1000000</v>
      </c>
    </row>
    <row r="40" spans="1:8" ht="19.5" customHeight="1">
      <c r="A40" s="31" t="s">
        <v>369</v>
      </c>
      <c r="B40" s="23" t="s">
        <v>230</v>
      </c>
      <c r="C40" s="24">
        <v>9159000</v>
      </c>
      <c r="D40" s="24"/>
      <c r="E40" s="25">
        <f t="shared" si="2"/>
        <v>9159000</v>
      </c>
      <c r="F40" s="25"/>
      <c r="G40" s="25">
        <v>40000</v>
      </c>
      <c r="H40" s="25">
        <f t="shared" si="1"/>
        <v>9199000</v>
      </c>
    </row>
    <row r="41" spans="1:8" ht="19.5" customHeight="1">
      <c r="A41" s="31" t="s">
        <v>370</v>
      </c>
      <c r="B41" s="23" t="s">
        <v>231</v>
      </c>
      <c r="C41" s="24">
        <v>1309000</v>
      </c>
      <c r="D41" s="24"/>
      <c r="E41" s="25">
        <f t="shared" si="2"/>
        <v>1309000</v>
      </c>
      <c r="F41" s="25"/>
      <c r="G41" s="25"/>
      <c r="H41" s="25">
        <f t="shared" si="1"/>
        <v>1309000</v>
      </c>
    </row>
    <row r="42" spans="1:8" ht="19.5" customHeight="1">
      <c r="A42" s="31" t="s">
        <v>371</v>
      </c>
      <c r="B42" s="23" t="s">
        <v>232</v>
      </c>
      <c r="C42" s="24">
        <v>11329000</v>
      </c>
      <c r="D42" s="24"/>
      <c r="E42" s="25">
        <f>SUM(C42:D42)</f>
        <v>11329000</v>
      </c>
      <c r="F42" s="25"/>
      <c r="G42" s="25"/>
      <c r="H42" s="25">
        <f t="shared" si="1"/>
        <v>11329000</v>
      </c>
    </row>
    <row r="43" spans="1:8" ht="19.5" customHeight="1">
      <c r="A43" s="31" t="s">
        <v>233</v>
      </c>
      <c r="B43" s="23" t="s">
        <v>234</v>
      </c>
      <c r="C43" s="24">
        <v>10474000</v>
      </c>
      <c r="D43" s="24"/>
      <c r="E43" s="25">
        <f>SUM(C43:D43)</f>
        <v>10474000</v>
      </c>
      <c r="F43" s="25">
        <v>3200000</v>
      </c>
      <c r="G43" s="25"/>
      <c r="H43" s="25">
        <f t="shared" si="1"/>
        <v>13674000</v>
      </c>
    </row>
    <row r="44" spans="1:8" ht="19.5" customHeight="1">
      <c r="A44" s="31" t="s">
        <v>235</v>
      </c>
      <c r="B44" s="23" t="s">
        <v>236</v>
      </c>
      <c r="C44" s="24">
        <v>12508900</v>
      </c>
      <c r="D44" s="24"/>
      <c r="E44" s="25">
        <f>SUM(C44:D44)</f>
        <v>12508900</v>
      </c>
      <c r="F44" s="25">
        <v>1619000</v>
      </c>
      <c r="G44" s="25"/>
      <c r="H44" s="25">
        <f t="shared" si="1"/>
        <v>14127900</v>
      </c>
    </row>
    <row r="45" spans="1:8" ht="19.5" customHeight="1">
      <c r="A45" s="31" t="s">
        <v>237</v>
      </c>
      <c r="B45" s="23" t="s">
        <v>238</v>
      </c>
      <c r="C45" s="24">
        <v>1748000</v>
      </c>
      <c r="D45" s="24"/>
      <c r="E45" s="25">
        <f>SUM(C45:D45)</f>
        <v>1748000</v>
      </c>
      <c r="F45" s="25"/>
      <c r="G45" s="25"/>
      <c r="H45" s="25">
        <f t="shared" si="1"/>
        <v>1748000</v>
      </c>
    </row>
    <row r="46" spans="1:8" ht="19.5" customHeight="1">
      <c r="A46" s="31" t="s">
        <v>372</v>
      </c>
      <c r="B46" s="23" t="s">
        <v>239</v>
      </c>
      <c r="C46" s="24">
        <v>90000</v>
      </c>
      <c r="D46" s="24"/>
      <c r="E46" s="25">
        <f>SUM(C46:D46)</f>
        <v>90000</v>
      </c>
      <c r="F46" s="25">
        <v>100</v>
      </c>
      <c r="G46" s="25"/>
      <c r="H46" s="25">
        <f t="shared" si="1"/>
        <v>90100</v>
      </c>
    </row>
    <row r="47" spans="1:8" ht="19.5" customHeight="1">
      <c r="A47" s="31" t="s">
        <v>373</v>
      </c>
      <c r="B47" s="23" t="s">
        <v>240</v>
      </c>
      <c r="C47" s="24"/>
      <c r="D47" s="24"/>
      <c r="E47" s="25"/>
      <c r="F47" s="25"/>
      <c r="G47" s="25">
        <v>5000</v>
      </c>
      <c r="H47" s="25">
        <f t="shared" si="1"/>
        <v>5000</v>
      </c>
    </row>
    <row r="48" spans="1:8" ht="19.5" customHeight="1">
      <c r="A48" s="31" t="s">
        <v>374</v>
      </c>
      <c r="B48" s="23" t="s">
        <v>241</v>
      </c>
      <c r="C48" s="24">
        <v>80000</v>
      </c>
      <c r="D48" s="24"/>
      <c r="E48" s="25"/>
      <c r="F48" s="25"/>
      <c r="G48" s="25"/>
      <c r="H48" s="25"/>
    </row>
    <row r="49" spans="1:8" ht="19.5" customHeight="1">
      <c r="A49" s="32" t="s">
        <v>396</v>
      </c>
      <c r="B49" s="30" t="s">
        <v>242</v>
      </c>
      <c r="C49" s="24">
        <f>SUM(C39:C48)</f>
        <v>47697900</v>
      </c>
      <c r="D49" s="24"/>
      <c r="E49" s="25">
        <f>SUM(C49:D49)</f>
        <v>47697900</v>
      </c>
      <c r="F49" s="25">
        <f>SUM(F43:F48)</f>
        <v>4819100</v>
      </c>
      <c r="G49" s="25">
        <f>SUM(G39:G48)</f>
        <v>45000</v>
      </c>
      <c r="H49" s="25">
        <f t="shared" si="1"/>
        <v>52562000</v>
      </c>
    </row>
    <row r="50" spans="1:8" ht="19.5" customHeight="1">
      <c r="A50" s="31" t="s">
        <v>375</v>
      </c>
      <c r="B50" s="23" t="s">
        <v>243</v>
      </c>
      <c r="C50" s="24"/>
      <c r="D50" s="24"/>
      <c r="E50" s="25"/>
      <c r="F50" s="25"/>
      <c r="G50" s="25"/>
      <c r="H50" s="25"/>
    </row>
    <row r="51" spans="1:8" ht="19.5" customHeight="1">
      <c r="A51" s="31" t="s">
        <v>376</v>
      </c>
      <c r="B51" s="23" t="s">
        <v>244</v>
      </c>
      <c r="C51" s="24">
        <v>23700000</v>
      </c>
      <c r="D51" s="24"/>
      <c r="E51" s="25">
        <f>SUM(C51:D51)</f>
        <v>23700000</v>
      </c>
      <c r="F51" s="25"/>
      <c r="G51" s="25"/>
      <c r="H51" s="25">
        <f t="shared" si="1"/>
        <v>23700000</v>
      </c>
    </row>
    <row r="52" spans="1:8" ht="19.5" customHeight="1">
      <c r="A52" s="31" t="s">
        <v>245</v>
      </c>
      <c r="B52" s="23" t="s">
        <v>246</v>
      </c>
      <c r="C52" s="24"/>
      <c r="D52" s="24"/>
      <c r="E52" s="25"/>
      <c r="F52" s="25"/>
      <c r="G52" s="25"/>
      <c r="H52" s="25"/>
    </row>
    <row r="53" spans="1:8" ht="19.5" customHeight="1">
      <c r="A53" s="31" t="s">
        <v>377</v>
      </c>
      <c r="B53" s="23" t="s">
        <v>247</v>
      </c>
      <c r="C53" s="24"/>
      <c r="D53" s="24"/>
      <c r="E53" s="25"/>
      <c r="F53" s="25"/>
      <c r="G53" s="25"/>
      <c r="H53" s="25"/>
    </row>
    <row r="54" spans="1:8" ht="19.5" customHeight="1">
      <c r="A54" s="31" t="s">
        <v>248</v>
      </c>
      <c r="B54" s="23" t="s">
        <v>249</v>
      </c>
      <c r="C54" s="24"/>
      <c r="D54" s="24"/>
      <c r="E54" s="25"/>
      <c r="F54" s="25"/>
      <c r="G54" s="25"/>
      <c r="H54" s="25"/>
    </row>
    <row r="55" spans="1:8" ht="19.5" customHeight="1">
      <c r="A55" s="29" t="s">
        <v>397</v>
      </c>
      <c r="B55" s="30" t="s">
        <v>250</v>
      </c>
      <c r="C55" s="24">
        <f>SUM(C50:C54)</f>
        <v>23700000</v>
      </c>
      <c r="D55" s="24"/>
      <c r="E55" s="25">
        <f>SUM(C55:D55)</f>
        <v>23700000</v>
      </c>
      <c r="F55" s="25"/>
      <c r="G55" s="25"/>
      <c r="H55" s="25">
        <f t="shared" si="1"/>
        <v>23700000</v>
      </c>
    </row>
    <row r="56" spans="1:8" ht="19.5" customHeight="1">
      <c r="A56" s="31" t="s">
        <v>251</v>
      </c>
      <c r="B56" s="23" t="s">
        <v>252</v>
      </c>
      <c r="C56" s="24"/>
      <c r="D56" s="24"/>
      <c r="E56" s="25">
        <f aca="true" t="shared" si="3" ref="E56:E63">SUM(C56:D56)</f>
        <v>0</v>
      </c>
      <c r="F56" s="25"/>
      <c r="G56" s="25"/>
      <c r="H56" s="25"/>
    </row>
    <row r="57" spans="1:8" ht="19.5" customHeight="1">
      <c r="A57" s="26" t="s">
        <v>378</v>
      </c>
      <c r="B57" s="23" t="s">
        <v>253</v>
      </c>
      <c r="C57" s="24">
        <v>150000</v>
      </c>
      <c r="D57" s="24"/>
      <c r="E57" s="25">
        <f t="shared" si="3"/>
        <v>150000</v>
      </c>
      <c r="F57" s="25"/>
      <c r="G57" s="25"/>
      <c r="H57" s="25">
        <f t="shared" si="1"/>
        <v>150000</v>
      </c>
    </row>
    <row r="58" spans="1:8" ht="19.5" customHeight="1">
      <c r="A58" s="31" t="s">
        <v>379</v>
      </c>
      <c r="B58" s="23" t="s">
        <v>254</v>
      </c>
      <c r="C58" s="24"/>
      <c r="D58" s="24"/>
      <c r="E58" s="25">
        <f t="shared" si="3"/>
        <v>0</v>
      </c>
      <c r="F58" s="25"/>
      <c r="G58" s="25"/>
      <c r="H58" s="25"/>
    </row>
    <row r="59" spans="1:14" ht="19.5" customHeight="1">
      <c r="A59" s="29" t="s">
        <v>398</v>
      </c>
      <c r="B59" s="30" t="s">
        <v>255</v>
      </c>
      <c r="C59" s="24">
        <f>SUM(C57:C58)</f>
        <v>150000</v>
      </c>
      <c r="D59" s="24"/>
      <c r="E59" s="25">
        <f t="shared" si="3"/>
        <v>150000</v>
      </c>
      <c r="F59" s="25"/>
      <c r="G59" s="25"/>
      <c r="H59" s="25">
        <f t="shared" si="1"/>
        <v>150000</v>
      </c>
      <c r="N59" s="8">
        <v>128613076</v>
      </c>
    </row>
    <row r="60" spans="1:8" ht="19.5" customHeight="1">
      <c r="A60" s="31" t="s">
        <v>256</v>
      </c>
      <c r="B60" s="23" t="s">
        <v>257</v>
      </c>
      <c r="C60" s="24"/>
      <c r="D60" s="24"/>
      <c r="E60" s="25">
        <f t="shared" si="3"/>
        <v>0</v>
      </c>
      <c r="F60" s="25"/>
      <c r="G60" s="25"/>
      <c r="H60" s="25"/>
    </row>
    <row r="61" spans="1:8" ht="19.5" customHeight="1">
      <c r="A61" s="26" t="s">
        <v>380</v>
      </c>
      <c r="B61" s="23" t="s">
        <v>258</v>
      </c>
      <c r="C61" s="24"/>
      <c r="D61" s="24"/>
      <c r="E61" s="25">
        <f t="shared" si="3"/>
        <v>0</v>
      </c>
      <c r="F61" s="25"/>
      <c r="G61" s="25"/>
      <c r="H61" s="25"/>
    </row>
    <row r="62" spans="1:8" ht="19.5" customHeight="1">
      <c r="A62" s="31" t="s">
        <v>381</v>
      </c>
      <c r="B62" s="23" t="s">
        <v>259</v>
      </c>
      <c r="C62" s="24"/>
      <c r="D62" s="24"/>
      <c r="E62" s="25">
        <f t="shared" si="3"/>
        <v>0</v>
      </c>
      <c r="F62" s="25"/>
      <c r="G62" s="25"/>
      <c r="H62" s="25"/>
    </row>
    <row r="63" spans="1:8" ht="19.5" customHeight="1">
      <c r="A63" s="29" t="s">
        <v>400</v>
      </c>
      <c r="B63" s="30" t="s">
        <v>260</v>
      </c>
      <c r="C63" s="24">
        <f>SUM(C60:C62)</f>
        <v>0</v>
      </c>
      <c r="D63" s="24"/>
      <c r="E63" s="25">
        <f t="shared" si="3"/>
        <v>0</v>
      </c>
      <c r="F63" s="25"/>
      <c r="G63" s="25"/>
      <c r="H63" s="25"/>
    </row>
    <row r="64" spans="1:8" ht="19.5" customHeight="1">
      <c r="A64" s="33" t="s">
        <v>399</v>
      </c>
      <c r="B64" s="34" t="s">
        <v>261</v>
      </c>
      <c r="C64" s="198">
        <f aca="true" t="shared" si="4" ref="C64:H64">C18+C24+C38+C49+C55+C59+C63</f>
        <v>512561123</v>
      </c>
      <c r="D64" s="198">
        <f t="shared" si="4"/>
        <v>0</v>
      </c>
      <c r="E64" s="198">
        <f t="shared" si="4"/>
        <v>512561123</v>
      </c>
      <c r="F64" s="198">
        <f t="shared" si="4"/>
        <v>4819100</v>
      </c>
      <c r="G64" s="198">
        <f t="shared" si="4"/>
        <v>45000</v>
      </c>
      <c r="H64" s="198">
        <f t="shared" si="4"/>
        <v>517425223</v>
      </c>
    </row>
    <row r="65" spans="1:8" ht="19.5" customHeight="1">
      <c r="A65" s="35" t="s">
        <v>464</v>
      </c>
      <c r="B65" s="36"/>
      <c r="C65" s="199">
        <v>230910909</v>
      </c>
      <c r="D65" s="199">
        <f>D64-D59-D55-D24-'[7]2.Kiadások'!D74</f>
        <v>-17079426</v>
      </c>
      <c r="E65" s="199">
        <v>212910909</v>
      </c>
      <c r="F65" s="199">
        <f>F64-F59-F55-F24-'2.Kiadások'!F74</f>
        <v>-64403900</v>
      </c>
      <c r="G65" s="199">
        <v>-67164000</v>
      </c>
      <c r="H65" s="199">
        <v>-67164000</v>
      </c>
    </row>
    <row r="66" spans="1:13" ht="19.5" customHeight="1">
      <c r="A66" s="35" t="s">
        <v>465</v>
      </c>
      <c r="B66" s="36"/>
      <c r="C66" s="199">
        <f>C24+C55-'[7]2.Kiadások'!C97</f>
        <v>-163916000</v>
      </c>
      <c r="D66" s="199">
        <f>D24+D55-'[7]2.Kiadások'!D97</f>
        <v>0</v>
      </c>
      <c r="E66" s="199">
        <f>E24+E55-'[7]2.Kiadások'!E97</f>
        <v>-163916000</v>
      </c>
      <c r="F66" s="199">
        <f>F24+F55-'2.Kiadások'!F97</f>
        <v>-10254000</v>
      </c>
      <c r="G66" s="199">
        <f>G24+G55-'2.Kiadások'!G97</f>
        <v>0</v>
      </c>
      <c r="H66" s="199">
        <f>H24+H55-'2.Kiadások'!H97</f>
        <v>23700000</v>
      </c>
      <c r="M66" s="76"/>
    </row>
    <row r="67" spans="1:8" ht="19.5" customHeight="1">
      <c r="A67" s="37" t="s">
        <v>382</v>
      </c>
      <c r="B67" s="26" t="s">
        <v>262</v>
      </c>
      <c r="C67" s="24"/>
      <c r="D67" s="24"/>
      <c r="E67" s="25"/>
      <c r="F67" s="25"/>
      <c r="G67" s="25"/>
      <c r="H67" s="25"/>
    </row>
    <row r="68" spans="1:8" ht="19.5" customHeight="1">
      <c r="A68" s="31" t="s">
        <v>263</v>
      </c>
      <c r="B68" s="26" t="s">
        <v>264</v>
      </c>
      <c r="C68" s="24"/>
      <c r="D68" s="24"/>
      <c r="E68" s="25"/>
      <c r="F68" s="25"/>
      <c r="G68" s="25"/>
      <c r="H68" s="25"/>
    </row>
    <row r="69" spans="1:8" ht="19.5" customHeight="1">
      <c r="A69" s="37" t="s">
        <v>383</v>
      </c>
      <c r="B69" s="26" t="s">
        <v>265</v>
      </c>
      <c r="C69" s="24"/>
      <c r="D69" s="24"/>
      <c r="E69" s="25"/>
      <c r="F69" s="25"/>
      <c r="G69" s="25"/>
      <c r="H69" s="25"/>
    </row>
    <row r="70" spans="1:8" ht="19.5" customHeight="1">
      <c r="A70" s="38" t="s">
        <v>401</v>
      </c>
      <c r="B70" s="27" t="s">
        <v>266</v>
      </c>
      <c r="C70" s="24"/>
      <c r="D70" s="24"/>
      <c r="E70" s="25"/>
      <c r="F70" s="25"/>
      <c r="G70" s="25"/>
      <c r="H70" s="25"/>
    </row>
    <row r="71" spans="1:8" ht="19.5" customHeight="1">
      <c r="A71" s="31" t="s">
        <v>384</v>
      </c>
      <c r="B71" s="26" t="s">
        <v>267</v>
      </c>
      <c r="C71" s="24">
        <v>85000000</v>
      </c>
      <c r="D71" s="24"/>
      <c r="E71" s="25">
        <f>C71+D71</f>
        <v>85000000</v>
      </c>
      <c r="F71" s="25"/>
      <c r="G71" s="25"/>
      <c r="H71" s="25">
        <f>E71+F71+G71</f>
        <v>85000000</v>
      </c>
    </row>
    <row r="72" spans="1:8" ht="19.5" customHeight="1">
      <c r="A72" s="37" t="s">
        <v>268</v>
      </c>
      <c r="B72" s="26" t="s">
        <v>269</v>
      </c>
      <c r="C72" s="24"/>
      <c r="D72" s="24"/>
      <c r="E72" s="25">
        <f>SUM(C72:D72)</f>
        <v>0</v>
      </c>
      <c r="F72" s="25"/>
      <c r="G72" s="25"/>
      <c r="H72" s="25"/>
    </row>
    <row r="73" spans="1:8" ht="19.5" customHeight="1">
      <c r="A73" s="31" t="s">
        <v>385</v>
      </c>
      <c r="B73" s="26" t="s">
        <v>270</v>
      </c>
      <c r="C73" s="24"/>
      <c r="D73" s="24"/>
      <c r="E73" s="25">
        <f>SUM(C73:D73)</f>
        <v>0</v>
      </c>
      <c r="F73" s="25"/>
      <c r="G73" s="25"/>
      <c r="H73" s="25"/>
    </row>
    <row r="74" spans="1:8" ht="19.5" customHeight="1">
      <c r="A74" s="37" t="s">
        <v>271</v>
      </c>
      <c r="B74" s="26" t="s">
        <v>272</v>
      </c>
      <c r="C74" s="24"/>
      <c r="D74" s="24"/>
      <c r="E74" s="25">
        <f>SUM(C74:D74)</f>
        <v>0</v>
      </c>
      <c r="F74" s="25"/>
      <c r="G74" s="25"/>
      <c r="H74" s="25"/>
    </row>
    <row r="75" spans="1:8" ht="19.5" customHeight="1">
      <c r="A75" s="39" t="s">
        <v>402</v>
      </c>
      <c r="B75" s="27" t="s">
        <v>273</v>
      </c>
      <c r="C75" s="24">
        <f>SUM(C71:C74)</f>
        <v>85000000</v>
      </c>
      <c r="D75" s="24"/>
      <c r="E75" s="25">
        <f>SUM(C75:D75)</f>
        <v>85000000</v>
      </c>
      <c r="F75" s="25"/>
      <c r="G75" s="25"/>
      <c r="H75" s="25">
        <f>E75+F75+G75</f>
        <v>85000000</v>
      </c>
    </row>
    <row r="76" spans="1:8" ht="19.5" customHeight="1">
      <c r="A76" s="26" t="s">
        <v>438</v>
      </c>
      <c r="B76" s="26" t="s">
        <v>274</v>
      </c>
      <c r="C76" s="24">
        <v>90000000</v>
      </c>
      <c r="D76" s="24"/>
      <c r="E76" s="25">
        <f>SUM(C76:D76)</f>
        <v>90000000</v>
      </c>
      <c r="F76" s="25">
        <v>360664</v>
      </c>
      <c r="G76" s="25">
        <v>308277</v>
      </c>
      <c r="H76" s="25">
        <f>E76+F76+G76</f>
        <v>90668941</v>
      </c>
    </row>
    <row r="77" spans="1:8" ht="19.5" customHeight="1">
      <c r="A77" s="26" t="s">
        <v>439</v>
      </c>
      <c r="B77" s="26" t="s">
        <v>274</v>
      </c>
      <c r="C77" s="24"/>
      <c r="D77" s="24"/>
      <c r="E77" s="25"/>
      <c r="F77" s="25"/>
      <c r="G77" s="25"/>
      <c r="H77" s="25"/>
    </row>
    <row r="78" spans="1:8" ht="19.5" customHeight="1">
      <c r="A78" s="26" t="s">
        <v>436</v>
      </c>
      <c r="B78" s="26" t="s">
        <v>275</v>
      </c>
      <c r="C78" s="24"/>
      <c r="D78" s="24"/>
      <c r="E78" s="25"/>
      <c r="F78" s="25"/>
      <c r="G78" s="25"/>
      <c r="H78" s="25"/>
    </row>
    <row r="79" spans="1:8" ht="19.5" customHeight="1">
      <c r="A79" s="26" t="s">
        <v>437</v>
      </c>
      <c r="B79" s="26" t="s">
        <v>275</v>
      </c>
      <c r="C79" s="24"/>
      <c r="D79" s="24"/>
      <c r="E79" s="25"/>
      <c r="F79" s="25"/>
      <c r="G79" s="25"/>
      <c r="H79" s="25"/>
    </row>
    <row r="80" spans="1:8" ht="19.5" customHeight="1">
      <c r="A80" s="27" t="s">
        <v>403</v>
      </c>
      <c r="B80" s="27" t="s">
        <v>276</v>
      </c>
      <c r="C80" s="24">
        <f>SUM(C76:C79)</f>
        <v>90000000</v>
      </c>
      <c r="D80" s="24"/>
      <c r="E80" s="25">
        <f>SUM(C80:D80)</f>
        <v>90000000</v>
      </c>
      <c r="F80" s="25">
        <f>SUM(F76:F79)</f>
        <v>360664</v>
      </c>
      <c r="G80" s="25">
        <f>SUM(G76:G79)</f>
        <v>308277</v>
      </c>
      <c r="H80" s="25">
        <f>E80+F80+G80</f>
        <v>90668941</v>
      </c>
    </row>
    <row r="81" spans="1:8" ht="19.5" customHeight="1">
      <c r="A81" s="37" t="s">
        <v>277</v>
      </c>
      <c r="B81" s="26" t="s">
        <v>278</v>
      </c>
      <c r="C81" s="24"/>
      <c r="D81" s="24"/>
      <c r="E81" s="25">
        <f>SUM(C81:D81)</f>
        <v>0</v>
      </c>
      <c r="F81" s="25"/>
      <c r="G81" s="25"/>
      <c r="H81" s="25">
        <f>E81+F81+G81</f>
        <v>0</v>
      </c>
    </row>
    <row r="82" spans="1:8" ht="19.5" customHeight="1">
      <c r="A82" s="37" t="s">
        <v>279</v>
      </c>
      <c r="B82" s="26" t="s">
        <v>280</v>
      </c>
      <c r="C82" s="24"/>
      <c r="D82" s="24"/>
      <c r="E82" s="25"/>
      <c r="F82" s="25"/>
      <c r="G82" s="25"/>
      <c r="H82" s="25"/>
    </row>
    <row r="83" spans="1:8" ht="19.5" customHeight="1">
      <c r="A83" s="37" t="s">
        <v>281</v>
      </c>
      <c r="B83" s="26" t="s">
        <v>282</v>
      </c>
      <c r="C83" s="24"/>
      <c r="D83" s="24"/>
      <c r="E83" s="25"/>
      <c r="F83" s="25">
        <v>74297236</v>
      </c>
      <c r="G83" s="25">
        <v>73251723</v>
      </c>
      <c r="H83" s="25">
        <f>E83+F83+G83</f>
        <v>147548959</v>
      </c>
    </row>
    <row r="84" spans="1:8" ht="19.5" customHeight="1">
      <c r="A84" s="37" t="s">
        <v>283</v>
      </c>
      <c r="B84" s="26" t="s">
        <v>284</v>
      </c>
      <c r="C84" s="24"/>
      <c r="D84" s="24"/>
      <c r="E84" s="25"/>
      <c r="F84" s="25"/>
      <c r="G84" s="25"/>
      <c r="H84" s="25"/>
    </row>
    <row r="85" spans="1:8" ht="19.5" customHeight="1">
      <c r="A85" s="31" t="s">
        <v>386</v>
      </c>
      <c r="B85" s="26" t="s">
        <v>285</v>
      </c>
      <c r="C85" s="24"/>
      <c r="D85" s="24"/>
      <c r="E85" s="25"/>
      <c r="F85" s="25"/>
      <c r="G85" s="25"/>
      <c r="H85" s="25"/>
    </row>
    <row r="86" spans="1:8" ht="19.5" customHeight="1">
      <c r="A86" s="38" t="s">
        <v>404</v>
      </c>
      <c r="B86" s="27" t="s">
        <v>286</v>
      </c>
      <c r="C86" s="24">
        <f>C75+C76+C81</f>
        <v>175000000</v>
      </c>
      <c r="D86" s="24"/>
      <c r="E86" s="25">
        <f>SUM(C86:D86)</f>
        <v>175000000</v>
      </c>
      <c r="F86" s="25">
        <f>F80+F83</f>
        <v>74657900</v>
      </c>
      <c r="G86" s="25">
        <f>G80+G83</f>
        <v>73560000</v>
      </c>
      <c r="H86" s="25">
        <f>E86+F86+G86</f>
        <v>323217900</v>
      </c>
    </row>
    <row r="87" spans="1:8" ht="19.5" customHeight="1">
      <c r="A87" s="31" t="s">
        <v>287</v>
      </c>
      <c r="B87" s="26" t="s">
        <v>288</v>
      </c>
      <c r="C87" s="24"/>
      <c r="D87" s="24"/>
      <c r="E87" s="25"/>
      <c r="F87" s="25"/>
      <c r="G87" s="25"/>
      <c r="H87" s="25"/>
    </row>
    <row r="88" spans="1:8" ht="19.5" customHeight="1">
      <c r="A88" s="31" t="s">
        <v>289</v>
      </c>
      <c r="B88" s="26" t="s">
        <v>290</v>
      </c>
      <c r="C88" s="24"/>
      <c r="D88" s="24"/>
      <c r="E88" s="25"/>
      <c r="F88" s="25"/>
      <c r="G88" s="25"/>
      <c r="H88" s="25"/>
    </row>
    <row r="89" spans="1:8" ht="19.5" customHeight="1">
      <c r="A89" s="37" t="s">
        <v>291</v>
      </c>
      <c r="B89" s="26" t="s">
        <v>292</v>
      </c>
      <c r="C89" s="24"/>
      <c r="D89" s="24"/>
      <c r="E89" s="25"/>
      <c r="F89" s="25"/>
      <c r="G89" s="25"/>
      <c r="H89" s="25"/>
    </row>
    <row r="90" spans="1:8" ht="19.5" customHeight="1">
      <c r="A90" s="37" t="s">
        <v>387</v>
      </c>
      <c r="B90" s="26" t="s">
        <v>293</v>
      </c>
      <c r="C90" s="24"/>
      <c r="D90" s="24"/>
      <c r="E90" s="25"/>
      <c r="F90" s="25"/>
      <c r="G90" s="25"/>
      <c r="H90" s="25"/>
    </row>
    <row r="91" spans="1:8" ht="19.5" customHeight="1">
      <c r="A91" s="39" t="s">
        <v>405</v>
      </c>
      <c r="B91" s="27" t="s">
        <v>294</v>
      </c>
      <c r="C91" s="24"/>
      <c r="D91" s="24"/>
      <c r="E91" s="25"/>
      <c r="F91" s="25"/>
      <c r="G91" s="25"/>
      <c r="H91" s="25"/>
    </row>
    <row r="92" spans="1:8" ht="19.5" customHeight="1">
      <c r="A92" s="38" t="s">
        <v>295</v>
      </c>
      <c r="B92" s="27" t="s">
        <v>296</v>
      </c>
      <c r="C92" s="24"/>
      <c r="D92" s="24"/>
      <c r="E92" s="25"/>
      <c r="F92" s="25"/>
      <c r="G92" s="25"/>
      <c r="H92" s="25"/>
    </row>
    <row r="93" spans="1:8" ht="19.5" customHeight="1">
      <c r="A93" s="40" t="s">
        <v>406</v>
      </c>
      <c r="B93" s="41" t="s">
        <v>297</v>
      </c>
      <c r="C93" s="154">
        <f>C86+C91+C92</f>
        <v>175000000</v>
      </c>
      <c r="D93" s="154"/>
      <c r="E93" s="154">
        <f>SUM(C93:D93)</f>
        <v>175000000</v>
      </c>
      <c r="F93" s="154">
        <f>F86</f>
        <v>74657900</v>
      </c>
      <c r="G93" s="154">
        <f>G86</f>
        <v>73560000</v>
      </c>
      <c r="H93" s="154">
        <f>H86</f>
        <v>323217900</v>
      </c>
    </row>
    <row r="94" spans="1:8" ht="19.5" customHeight="1">
      <c r="A94" s="42" t="s">
        <v>389</v>
      </c>
      <c r="B94" s="43"/>
      <c r="C94" s="155">
        <f>C64+C93</f>
        <v>687561123</v>
      </c>
      <c r="D94" s="155"/>
      <c r="E94" s="155">
        <f>SUM(C94:D94)</f>
        <v>687561123</v>
      </c>
      <c r="F94" s="155">
        <f>F93+F64</f>
        <v>79477000</v>
      </c>
      <c r="G94" s="155">
        <f>G93+G64</f>
        <v>73605000</v>
      </c>
      <c r="H94" s="155">
        <f>H93+H64</f>
        <v>840643123</v>
      </c>
    </row>
    <row r="95" ht="19.5" customHeight="1"/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64.140625" style="185" customWidth="1"/>
    <col min="2" max="2" width="15.421875" style="185" customWidth="1"/>
    <col min="3" max="3" width="14.7109375" style="185" customWidth="1"/>
    <col min="4" max="4" width="13.28125" style="185" customWidth="1"/>
    <col min="5" max="5" width="23.140625" style="185" customWidth="1"/>
    <col min="6" max="6" width="14.28125" style="185" customWidth="1"/>
    <col min="7" max="7" width="15.28125" style="185" customWidth="1"/>
    <col min="8" max="8" width="17.00390625" style="185" customWidth="1"/>
    <col min="9" max="9" width="16.28125" style="185" customWidth="1"/>
    <col min="10" max="16384" width="9.140625" style="185" customWidth="1"/>
  </cols>
  <sheetData>
    <row r="1" spans="1:11" ht="25.5" customHeight="1">
      <c r="A1" s="478" t="s">
        <v>735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8" ht="82.5" customHeight="1">
      <c r="A2" s="488" t="s">
        <v>807</v>
      </c>
      <c r="B2" s="488"/>
      <c r="C2" s="488"/>
      <c r="D2" s="488"/>
      <c r="E2" s="488"/>
      <c r="F2" s="488"/>
      <c r="G2" s="488"/>
      <c r="H2" s="488"/>
    </row>
    <row r="3" spans="1:8" ht="20.25" customHeight="1">
      <c r="A3" s="297"/>
      <c r="B3" s="298"/>
      <c r="C3" s="298"/>
      <c r="D3" s="298"/>
      <c r="E3" s="298"/>
      <c r="F3" s="298"/>
      <c r="G3" s="298"/>
      <c r="H3" s="298"/>
    </row>
    <row r="4" spans="1:5" ht="14.25">
      <c r="A4" s="135" t="s">
        <v>547</v>
      </c>
      <c r="E4" s="215" t="s">
        <v>639</v>
      </c>
    </row>
    <row r="5" spans="1:9" ht="86.25" customHeight="1">
      <c r="A5" s="124" t="s">
        <v>13</v>
      </c>
      <c r="B5" s="125" t="s">
        <v>14</v>
      </c>
      <c r="C5" s="126" t="s">
        <v>792</v>
      </c>
      <c r="D5" s="126" t="s">
        <v>793</v>
      </c>
      <c r="E5" s="126" t="s">
        <v>808</v>
      </c>
      <c r="F5" s="299"/>
      <c r="G5" s="300"/>
      <c r="H5" s="300"/>
      <c r="I5" s="300"/>
    </row>
    <row r="6" spans="1:9" ht="14.25">
      <c r="A6" s="301" t="s">
        <v>382</v>
      </c>
      <c r="B6" s="130" t="s">
        <v>262</v>
      </c>
      <c r="C6" s="288"/>
      <c r="D6" s="288"/>
      <c r="E6" s="290"/>
      <c r="F6" s="302"/>
      <c r="G6" s="135"/>
      <c r="H6" s="135"/>
      <c r="I6" s="135"/>
    </row>
    <row r="7" spans="1:9" ht="14.25">
      <c r="A7" s="205" t="s">
        <v>809</v>
      </c>
      <c r="B7" s="205" t="s">
        <v>262</v>
      </c>
      <c r="C7" s="288"/>
      <c r="D7" s="288"/>
      <c r="E7" s="288"/>
      <c r="F7" s="302"/>
      <c r="G7" s="135"/>
      <c r="H7" s="135"/>
      <c r="I7" s="135"/>
    </row>
    <row r="8" spans="1:9" ht="26.25">
      <c r="A8" s="207" t="s">
        <v>263</v>
      </c>
      <c r="B8" s="130" t="s">
        <v>264</v>
      </c>
      <c r="C8" s="288"/>
      <c r="D8" s="288"/>
      <c r="E8" s="288"/>
      <c r="F8" s="302"/>
      <c r="G8" s="135"/>
      <c r="H8" s="135"/>
      <c r="I8" s="135"/>
    </row>
    <row r="9" spans="1:9" ht="14.25">
      <c r="A9" s="301" t="s">
        <v>810</v>
      </c>
      <c r="B9" s="130" t="s">
        <v>265</v>
      </c>
      <c r="C9" s="288"/>
      <c r="D9" s="288"/>
      <c r="E9" s="288"/>
      <c r="F9" s="302"/>
      <c r="G9" s="135"/>
      <c r="H9" s="135"/>
      <c r="I9" s="135"/>
    </row>
    <row r="10" spans="1:9" ht="14.25">
      <c r="A10" s="205" t="s">
        <v>809</v>
      </c>
      <c r="B10" s="205" t="s">
        <v>265</v>
      </c>
      <c r="C10" s="288"/>
      <c r="D10" s="288"/>
      <c r="E10" s="288"/>
      <c r="F10" s="302"/>
      <c r="G10" s="135"/>
      <c r="H10" s="135"/>
      <c r="I10" s="135"/>
    </row>
    <row r="11" spans="1:9" ht="14.25">
      <c r="A11" s="217" t="s">
        <v>401</v>
      </c>
      <c r="B11" s="203" t="s">
        <v>266</v>
      </c>
      <c r="C11" s="288"/>
      <c r="D11" s="288"/>
      <c r="E11" s="288"/>
      <c r="F11" s="302"/>
      <c r="G11" s="135"/>
      <c r="H11" s="135"/>
      <c r="I11" s="135"/>
    </row>
    <row r="12" spans="1:9" ht="14.25">
      <c r="A12" s="207" t="s">
        <v>811</v>
      </c>
      <c r="B12" s="130" t="s">
        <v>267</v>
      </c>
      <c r="C12" s="288"/>
      <c r="D12" s="288"/>
      <c r="E12" s="288"/>
      <c r="F12" s="302"/>
      <c r="G12" s="135"/>
      <c r="H12" s="135"/>
      <c r="I12" s="135"/>
    </row>
    <row r="13" spans="1:9" ht="14.25">
      <c r="A13" s="205" t="s">
        <v>812</v>
      </c>
      <c r="B13" s="205" t="s">
        <v>267</v>
      </c>
      <c r="C13" s="288"/>
      <c r="D13" s="288"/>
      <c r="E13" s="288"/>
      <c r="F13" s="302"/>
      <c r="G13" s="135"/>
      <c r="H13" s="135"/>
      <c r="I13" s="135"/>
    </row>
    <row r="14" spans="1:9" ht="14.25">
      <c r="A14" s="301" t="s">
        <v>268</v>
      </c>
      <c r="B14" s="130" t="s">
        <v>269</v>
      </c>
      <c r="C14" s="288"/>
      <c r="D14" s="288"/>
      <c r="E14" s="288"/>
      <c r="F14" s="302"/>
      <c r="G14" s="135"/>
      <c r="H14" s="135"/>
      <c r="I14" s="135"/>
    </row>
    <row r="15" spans="1:6" ht="14.25">
      <c r="A15" s="128" t="s">
        <v>813</v>
      </c>
      <c r="B15" s="130" t="s">
        <v>270</v>
      </c>
      <c r="C15" s="2"/>
      <c r="D15" s="2"/>
      <c r="E15" s="2"/>
      <c r="F15" s="303"/>
    </row>
    <row r="16" spans="1:6" ht="14.25">
      <c r="A16" s="205" t="s">
        <v>814</v>
      </c>
      <c r="B16" s="205" t="s">
        <v>270</v>
      </c>
      <c r="C16" s="2"/>
      <c r="D16" s="2"/>
      <c r="E16" s="2"/>
      <c r="F16" s="303"/>
    </row>
    <row r="17" spans="1:6" ht="14.25">
      <c r="A17" s="301" t="s">
        <v>271</v>
      </c>
      <c r="B17" s="130" t="s">
        <v>272</v>
      </c>
      <c r="C17" s="2"/>
      <c r="D17" s="2"/>
      <c r="E17" s="2"/>
      <c r="F17" s="303"/>
    </row>
    <row r="18" spans="1:6" ht="14.25">
      <c r="A18" s="304" t="s">
        <v>402</v>
      </c>
      <c r="B18" s="203" t="s">
        <v>273</v>
      </c>
      <c r="C18" s="2"/>
      <c r="D18" s="2"/>
      <c r="E18" s="2"/>
      <c r="F18" s="303"/>
    </row>
    <row r="19" spans="1:6" ht="14.25">
      <c r="A19" s="207" t="s">
        <v>287</v>
      </c>
      <c r="B19" s="130" t="s">
        <v>288</v>
      </c>
      <c r="C19" s="2"/>
      <c r="D19" s="2"/>
      <c r="E19" s="2"/>
      <c r="F19" s="303"/>
    </row>
    <row r="20" spans="1:6" ht="14.25">
      <c r="A20" s="128" t="s">
        <v>289</v>
      </c>
      <c r="B20" s="130" t="s">
        <v>290</v>
      </c>
      <c r="C20" s="2"/>
      <c r="D20" s="2"/>
      <c r="E20" s="2"/>
      <c r="F20" s="303"/>
    </row>
    <row r="21" spans="1:6" ht="14.25">
      <c r="A21" s="301" t="s">
        <v>291</v>
      </c>
      <c r="B21" s="130" t="s">
        <v>292</v>
      </c>
      <c r="C21" s="2"/>
      <c r="D21" s="2"/>
      <c r="E21" s="2"/>
      <c r="F21" s="303"/>
    </row>
    <row r="22" spans="1:6" ht="14.25">
      <c r="A22" s="301" t="s">
        <v>387</v>
      </c>
      <c r="B22" s="130" t="s">
        <v>293</v>
      </c>
      <c r="C22" s="2"/>
      <c r="D22" s="2"/>
      <c r="E22" s="2"/>
      <c r="F22" s="303"/>
    </row>
    <row r="23" spans="1:6" ht="14.25">
      <c r="A23" s="205" t="s">
        <v>815</v>
      </c>
      <c r="B23" s="205" t="s">
        <v>293</v>
      </c>
      <c r="C23" s="2"/>
      <c r="D23" s="2"/>
      <c r="E23" s="2"/>
      <c r="F23" s="303"/>
    </row>
    <row r="24" spans="1:6" ht="14.25">
      <c r="A24" s="205" t="s">
        <v>816</v>
      </c>
      <c r="B24" s="205" t="s">
        <v>293</v>
      </c>
      <c r="C24" s="2"/>
      <c r="D24" s="2"/>
      <c r="E24" s="2"/>
      <c r="F24" s="303"/>
    </row>
    <row r="25" spans="1:6" ht="14.25">
      <c r="A25" s="305" t="s">
        <v>817</v>
      </c>
      <c r="B25" s="305" t="s">
        <v>293</v>
      </c>
      <c r="C25" s="2"/>
      <c r="D25" s="2"/>
      <c r="E25" s="2"/>
      <c r="F25" s="303"/>
    </row>
    <row r="26" spans="1:6" ht="14.25">
      <c r="A26" s="306" t="s">
        <v>405</v>
      </c>
      <c r="B26" s="307" t="s">
        <v>294</v>
      </c>
      <c r="C26" s="2"/>
      <c r="D26" s="2"/>
      <c r="E26" s="2"/>
      <c r="F26" s="303"/>
    </row>
    <row r="27" spans="1:2" ht="14.25">
      <c r="A27" s="308"/>
      <c r="B27" s="309"/>
    </row>
    <row r="28" spans="1:8" ht="47.25" customHeight="1">
      <c r="A28" s="124" t="s">
        <v>13</v>
      </c>
      <c r="B28" s="125" t="s">
        <v>14</v>
      </c>
      <c r="C28" s="126" t="s">
        <v>818</v>
      </c>
      <c r="D28" s="126" t="s">
        <v>819</v>
      </c>
      <c r="E28" s="126" t="s">
        <v>820</v>
      </c>
      <c r="F28" s="126" t="s">
        <v>821</v>
      </c>
      <c r="G28" s="2"/>
      <c r="H28" s="2"/>
    </row>
    <row r="29" spans="1:8" ht="27">
      <c r="A29" s="127" t="s">
        <v>822</v>
      </c>
      <c r="B29" s="310"/>
      <c r="C29" s="7"/>
      <c r="D29" s="7"/>
      <c r="E29" s="7"/>
      <c r="F29" s="7"/>
      <c r="G29" s="7"/>
      <c r="H29" s="7"/>
    </row>
    <row r="30" spans="1:8" ht="14.25">
      <c r="A30" s="126" t="s">
        <v>823</v>
      </c>
      <c r="B30" s="310"/>
      <c r="C30" s="7"/>
      <c r="D30" s="7"/>
      <c r="E30" s="7"/>
      <c r="F30" s="7"/>
      <c r="G30" s="7"/>
      <c r="H30" s="7"/>
    </row>
    <row r="31" spans="1:8" ht="39.75">
      <c r="A31" s="126" t="s">
        <v>824</v>
      </c>
      <c r="B31" s="310"/>
      <c r="C31" s="7"/>
      <c r="D31" s="7"/>
      <c r="E31" s="7"/>
      <c r="F31" s="7"/>
      <c r="G31" s="7"/>
      <c r="H31" s="7"/>
    </row>
    <row r="32" spans="1:8" ht="14.25">
      <c r="A32" s="126" t="s">
        <v>825</v>
      </c>
      <c r="B32" s="310"/>
      <c r="C32" s="7"/>
      <c r="D32" s="7"/>
      <c r="E32" s="7"/>
      <c r="F32" s="7"/>
      <c r="G32" s="7"/>
      <c r="H32" s="7"/>
    </row>
    <row r="33" spans="1:8" ht="30.75" customHeight="1">
      <c r="A33" s="126" t="s">
        <v>826</v>
      </c>
      <c r="B33" s="310"/>
      <c r="C33" s="7"/>
      <c r="D33" s="7"/>
      <c r="E33" s="7"/>
      <c r="F33" s="7"/>
      <c r="G33" s="7"/>
      <c r="H33" s="7"/>
    </row>
    <row r="34" spans="1:8" ht="14.25">
      <c r="A34" s="126" t="s">
        <v>827</v>
      </c>
      <c r="B34" s="310"/>
      <c r="C34" s="7"/>
      <c r="D34" s="7"/>
      <c r="E34" s="7"/>
      <c r="F34" s="7"/>
      <c r="G34" s="7"/>
      <c r="H34" s="7"/>
    </row>
    <row r="35" spans="1:8" ht="21" customHeight="1">
      <c r="A35" s="126" t="s">
        <v>828</v>
      </c>
      <c r="B35" s="310"/>
      <c r="C35" s="7"/>
      <c r="D35" s="7"/>
      <c r="E35" s="7"/>
      <c r="F35" s="7"/>
      <c r="G35" s="7"/>
      <c r="H35" s="7"/>
    </row>
    <row r="36" spans="1:8" ht="14.25">
      <c r="A36" s="304" t="s">
        <v>551</v>
      </c>
      <c r="B36" s="310"/>
      <c r="C36" s="7"/>
      <c r="D36" s="7"/>
      <c r="E36" s="7"/>
      <c r="F36" s="7"/>
      <c r="G36" s="7"/>
      <c r="H36" s="7"/>
    </row>
    <row r="37" spans="1:2" ht="14.25">
      <c r="A37" s="308"/>
      <c r="B37" s="309"/>
    </row>
    <row r="38" spans="1:2" ht="14.25">
      <c r="A38" s="308"/>
      <c r="B38" s="309"/>
    </row>
    <row r="39" spans="1:5" ht="14.25">
      <c r="A39" s="491" t="s">
        <v>829</v>
      </c>
      <c r="B39" s="491"/>
      <c r="C39" s="491"/>
      <c r="D39" s="491"/>
      <c r="E39" s="491"/>
    </row>
    <row r="40" spans="1:5" ht="14.25">
      <c r="A40" s="491"/>
      <c r="B40" s="491"/>
      <c r="C40" s="491"/>
      <c r="D40" s="491"/>
      <c r="E40" s="491"/>
    </row>
    <row r="41" spans="1:5" ht="27.75" customHeight="1">
      <c r="A41" s="491"/>
      <c r="B41" s="491"/>
      <c r="C41" s="491"/>
      <c r="D41" s="491"/>
      <c r="E41" s="491"/>
    </row>
    <row r="42" spans="1:2" ht="14.25">
      <c r="A42" s="308"/>
      <c r="B42" s="309"/>
    </row>
  </sheetData>
  <sheetProtection/>
  <mergeCells count="3">
    <mergeCell ref="A1:K1"/>
    <mergeCell ref="A2:H2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83.28125" style="185" customWidth="1"/>
    <col min="2" max="2" width="19.57421875" style="195" customWidth="1"/>
    <col min="3" max="6" width="9.140625" style="185" customWidth="1"/>
    <col min="7" max="7" width="11.421875" style="185" customWidth="1"/>
    <col min="8" max="8" width="9.140625" style="185" customWidth="1"/>
    <col min="9" max="9" width="9.8515625" style="185" bestFit="1" customWidth="1"/>
    <col min="10" max="16384" width="9.140625" style="185" customWidth="1"/>
  </cols>
  <sheetData>
    <row r="1" spans="1:11" ht="36.75" customHeight="1">
      <c r="A1" s="478" t="s">
        <v>830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4" ht="71.25" customHeight="1">
      <c r="A2" s="492" t="s">
        <v>831</v>
      </c>
      <c r="B2" s="492"/>
      <c r="C2" s="311"/>
      <c r="D2" s="311"/>
    </row>
    <row r="3" spans="1:4" ht="24" customHeight="1">
      <c r="A3" s="211"/>
      <c r="B3" s="312"/>
      <c r="C3" s="311"/>
      <c r="D3" s="311"/>
    </row>
    <row r="4" spans="1:2" ht="22.5" customHeight="1">
      <c r="A4" s="135" t="s">
        <v>547</v>
      </c>
      <c r="B4" s="81" t="s">
        <v>640</v>
      </c>
    </row>
    <row r="6" spans="1:2" ht="39.75" customHeight="1">
      <c r="A6" s="313" t="s">
        <v>442</v>
      </c>
      <c r="B6" s="314" t="s">
        <v>832</v>
      </c>
    </row>
    <row r="7" spans="1:2" ht="14.25">
      <c r="A7" s="288" t="s">
        <v>5</v>
      </c>
      <c r="B7" s="315"/>
    </row>
    <row r="8" spans="1:2" ht="14.25">
      <c r="A8" s="316" t="s">
        <v>6</v>
      </c>
      <c r="B8" s="315"/>
    </row>
    <row r="9" spans="1:2" ht="14.25">
      <c r="A9" s="288" t="s">
        <v>7</v>
      </c>
      <c r="B9" s="315"/>
    </row>
    <row r="10" spans="1:2" ht="14.25">
      <c r="A10" s="288" t="s">
        <v>8</v>
      </c>
      <c r="B10" s="315"/>
    </row>
    <row r="11" spans="1:2" ht="14.25">
      <c r="A11" s="288" t="s">
        <v>9</v>
      </c>
      <c r="B11" s="315"/>
    </row>
    <row r="12" spans="1:2" ht="14.25">
      <c r="A12" s="288" t="s">
        <v>10</v>
      </c>
      <c r="B12" s="315"/>
    </row>
    <row r="13" spans="1:2" ht="14.25">
      <c r="A13" s="288" t="s">
        <v>11</v>
      </c>
      <c r="B13" s="315"/>
    </row>
    <row r="14" spans="1:2" ht="14.25">
      <c r="A14" s="288" t="s">
        <v>12</v>
      </c>
      <c r="B14" s="315"/>
    </row>
    <row r="15" spans="1:2" ht="14.25">
      <c r="A15" s="317" t="s">
        <v>833</v>
      </c>
      <c r="B15" s="318">
        <f>SUM(B13:B14)</f>
        <v>0</v>
      </c>
    </row>
    <row r="16" spans="1:2" ht="27">
      <c r="A16" s="319" t="s">
        <v>834</v>
      </c>
      <c r="B16" s="315"/>
    </row>
    <row r="17" spans="1:2" ht="27">
      <c r="A17" s="319" t="s">
        <v>835</v>
      </c>
      <c r="B17" s="315"/>
    </row>
    <row r="18" spans="1:2" ht="14.25">
      <c r="A18" s="320" t="s">
        <v>836</v>
      </c>
      <c r="B18" s="315"/>
    </row>
    <row r="19" spans="1:2" ht="14.25">
      <c r="A19" s="320" t="s">
        <v>837</v>
      </c>
      <c r="B19" s="315"/>
    </row>
    <row r="20" spans="1:2" ht="14.25">
      <c r="A20" s="288" t="s">
        <v>838</v>
      </c>
      <c r="B20" s="315"/>
    </row>
    <row r="21" spans="1:2" ht="14.25">
      <c r="A21" s="321" t="s">
        <v>839</v>
      </c>
      <c r="B21" s="315">
        <f>SUM(B16:B20)</f>
        <v>0</v>
      </c>
    </row>
    <row r="22" spans="1:2" ht="30.75">
      <c r="A22" s="322" t="s">
        <v>840</v>
      </c>
      <c r="B22" s="323"/>
    </row>
    <row r="23" spans="1:2" ht="15">
      <c r="A23" s="324" t="s">
        <v>841</v>
      </c>
      <c r="B23" s="325">
        <f>SUM(B21:B22)</f>
        <v>0</v>
      </c>
    </row>
  </sheetData>
  <sheetProtection/>
  <mergeCells count="2">
    <mergeCell ref="A1:K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4.57421875" style="185" customWidth="1"/>
    <col min="2" max="2" width="11.00390625" style="185" customWidth="1"/>
    <col min="3" max="3" width="33.8515625" style="185" customWidth="1"/>
    <col min="4" max="4" width="35.57421875" style="185" customWidth="1"/>
    <col min="5" max="16384" width="9.140625" style="185" customWidth="1"/>
  </cols>
  <sheetData>
    <row r="1" s="326" customFormat="1" ht="22.5" customHeight="1">
      <c r="A1" s="326" t="s">
        <v>830</v>
      </c>
    </row>
    <row r="2" spans="1:4" ht="48.75" customHeight="1">
      <c r="A2" s="488" t="s">
        <v>842</v>
      </c>
      <c r="B2" s="489"/>
      <c r="C2" s="489"/>
      <c r="D2" s="493"/>
    </row>
    <row r="3" spans="1:3" ht="21" customHeight="1">
      <c r="A3" s="211"/>
      <c r="B3" s="287"/>
      <c r="C3" s="287"/>
    </row>
    <row r="4" spans="1:4" ht="14.25">
      <c r="A4" s="135" t="s">
        <v>547</v>
      </c>
      <c r="D4" s="215" t="s">
        <v>641</v>
      </c>
    </row>
    <row r="5" spans="1:4" ht="26.25">
      <c r="A5" s="201" t="s">
        <v>442</v>
      </c>
      <c r="B5" s="125" t="s">
        <v>14</v>
      </c>
      <c r="C5" s="218" t="s">
        <v>843</v>
      </c>
      <c r="D5" s="218" t="s">
        <v>844</v>
      </c>
    </row>
    <row r="6" spans="1:4" ht="14.25">
      <c r="A6" s="207" t="s">
        <v>845</v>
      </c>
      <c r="B6" s="130" t="s">
        <v>150</v>
      </c>
      <c r="C6" s="2"/>
      <c r="D6" s="2"/>
    </row>
    <row r="7" spans="1:4" ht="14.25">
      <c r="A7" s="327" t="s">
        <v>809</v>
      </c>
      <c r="B7" s="327" t="s">
        <v>150</v>
      </c>
      <c r="C7" s="2"/>
      <c r="D7" s="2"/>
    </row>
    <row r="8" spans="1:4" ht="14.25">
      <c r="A8" s="327" t="s">
        <v>846</v>
      </c>
      <c r="B8" s="327" t="s">
        <v>150</v>
      </c>
      <c r="C8" s="2"/>
      <c r="D8" s="2"/>
    </row>
    <row r="9" spans="1:4" ht="26.25">
      <c r="A9" s="207" t="s">
        <v>151</v>
      </c>
      <c r="B9" s="130" t="s">
        <v>152</v>
      </c>
      <c r="C9" s="2"/>
      <c r="D9" s="2"/>
    </row>
    <row r="10" spans="1:4" ht="14.25">
      <c r="A10" s="207" t="s">
        <v>847</v>
      </c>
      <c r="B10" s="130" t="s">
        <v>153</v>
      </c>
      <c r="C10" s="2"/>
      <c r="D10" s="2"/>
    </row>
    <row r="11" spans="1:4" ht="14.25">
      <c r="A11" s="327" t="s">
        <v>809</v>
      </c>
      <c r="B11" s="327" t="s">
        <v>153</v>
      </c>
      <c r="C11" s="2"/>
      <c r="D11" s="2"/>
    </row>
    <row r="12" spans="1:4" ht="14.25">
      <c r="A12" s="327" t="s">
        <v>846</v>
      </c>
      <c r="B12" s="327" t="s">
        <v>848</v>
      </c>
      <c r="C12" s="2"/>
      <c r="D12" s="2"/>
    </row>
    <row r="13" spans="1:4" ht="14.25">
      <c r="A13" s="217" t="s">
        <v>313</v>
      </c>
      <c r="B13" s="203" t="s">
        <v>154</v>
      </c>
      <c r="C13" s="2"/>
      <c r="D13" s="2"/>
    </row>
    <row r="14" spans="1:4" ht="14.25">
      <c r="A14" s="301" t="s">
        <v>849</v>
      </c>
      <c r="B14" s="130" t="s">
        <v>155</v>
      </c>
      <c r="C14" s="2"/>
      <c r="D14" s="2"/>
    </row>
    <row r="15" spans="1:4" ht="14.25">
      <c r="A15" s="327" t="s">
        <v>812</v>
      </c>
      <c r="B15" s="327" t="s">
        <v>155</v>
      </c>
      <c r="C15" s="2"/>
      <c r="D15" s="2"/>
    </row>
    <row r="16" spans="1:4" ht="14.25">
      <c r="A16" s="327" t="s">
        <v>814</v>
      </c>
      <c r="B16" s="327" t="s">
        <v>155</v>
      </c>
      <c r="C16" s="2"/>
      <c r="D16" s="2"/>
    </row>
    <row r="17" spans="1:4" ht="14.25">
      <c r="A17" s="301" t="s">
        <v>316</v>
      </c>
      <c r="B17" s="130" t="s">
        <v>156</v>
      </c>
      <c r="C17" s="2"/>
      <c r="D17" s="2"/>
    </row>
    <row r="18" spans="1:4" ht="14.25">
      <c r="A18" s="327" t="s">
        <v>846</v>
      </c>
      <c r="B18" s="327" t="s">
        <v>156</v>
      </c>
      <c r="C18" s="2"/>
      <c r="D18" s="2"/>
    </row>
    <row r="19" spans="1:4" ht="14.25">
      <c r="A19" s="128" t="s">
        <v>157</v>
      </c>
      <c r="B19" s="130" t="s">
        <v>158</v>
      </c>
      <c r="C19" s="2"/>
      <c r="D19" s="2"/>
    </row>
    <row r="20" spans="1:4" ht="14.25">
      <c r="A20" s="128" t="s">
        <v>850</v>
      </c>
      <c r="B20" s="130" t="s">
        <v>159</v>
      </c>
      <c r="C20" s="2"/>
      <c r="D20" s="2"/>
    </row>
    <row r="21" spans="1:4" ht="14.25">
      <c r="A21" s="327" t="s">
        <v>814</v>
      </c>
      <c r="B21" s="327" t="s">
        <v>159</v>
      </c>
      <c r="C21" s="2"/>
      <c r="D21" s="2"/>
    </row>
    <row r="22" spans="1:4" ht="14.25">
      <c r="A22" s="327" t="s">
        <v>846</v>
      </c>
      <c r="B22" s="327" t="s">
        <v>159</v>
      </c>
      <c r="C22" s="2"/>
      <c r="D22" s="2"/>
    </row>
    <row r="23" spans="1:4" ht="14.25">
      <c r="A23" s="304" t="s">
        <v>314</v>
      </c>
      <c r="B23" s="203" t="s">
        <v>160</v>
      </c>
      <c r="C23" s="2"/>
      <c r="D23" s="2"/>
    </row>
    <row r="24" spans="1:4" ht="14.25">
      <c r="A24" s="301" t="s">
        <v>161</v>
      </c>
      <c r="B24" s="130" t="s">
        <v>162</v>
      </c>
      <c r="C24" s="2"/>
      <c r="D24" s="2"/>
    </row>
    <row r="25" spans="1:4" ht="14.25">
      <c r="A25" s="301" t="s">
        <v>163</v>
      </c>
      <c r="B25" s="130" t="s">
        <v>164</v>
      </c>
      <c r="C25" s="7">
        <v>2022239</v>
      </c>
      <c r="D25" s="2"/>
    </row>
    <row r="26" spans="1:4" ht="14.25">
      <c r="A26" s="301" t="s">
        <v>167</v>
      </c>
      <c r="B26" s="130" t="s">
        <v>168</v>
      </c>
      <c r="C26" s="7"/>
      <c r="D26" s="2"/>
    </row>
    <row r="27" spans="1:4" ht="14.25">
      <c r="A27" s="301" t="s">
        <v>169</v>
      </c>
      <c r="B27" s="130" t="s">
        <v>170</v>
      </c>
      <c r="C27" s="7"/>
      <c r="D27" s="2"/>
    </row>
    <row r="28" spans="1:4" ht="14.25">
      <c r="A28" s="301" t="s">
        <v>171</v>
      </c>
      <c r="B28" s="130" t="s">
        <v>172</v>
      </c>
      <c r="C28" s="7"/>
      <c r="D28" s="2"/>
    </row>
    <row r="29" spans="1:4" ht="14.25">
      <c r="A29" s="328" t="s">
        <v>315</v>
      </c>
      <c r="B29" s="329" t="s">
        <v>173</v>
      </c>
      <c r="C29" s="7">
        <f>SUM(C25:C28)</f>
        <v>2022239</v>
      </c>
      <c r="D29" s="2"/>
    </row>
    <row r="30" spans="1:4" ht="14.25">
      <c r="A30" s="301" t="s">
        <v>174</v>
      </c>
      <c r="B30" s="130" t="s">
        <v>175</v>
      </c>
      <c r="C30" s="2"/>
      <c r="D30" s="2"/>
    </row>
    <row r="31" spans="1:4" ht="14.25">
      <c r="A31" s="207" t="s">
        <v>176</v>
      </c>
      <c r="B31" s="130" t="s">
        <v>177</v>
      </c>
      <c r="C31" s="2"/>
      <c r="D31" s="2"/>
    </row>
    <row r="32" spans="1:4" ht="14.25">
      <c r="A32" s="301" t="s">
        <v>851</v>
      </c>
      <c r="B32" s="130" t="s">
        <v>178</v>
      </c>
      <c r="C32" s="2"/>
      <c r="D32" s="2"/>
    </row>
    <row r="33" spans="1:4" ht="14.25">
      <c r="A33" s="327" t="s">
        <v>846</v>
      </c>
      <c r="B33" s="327" t="s">
        <v>178</v>
      </c>
      <c r="C33" s="2"/>
      <c r="D33" s="2"/>
    </row>
    <row r="34" spans="1:4" ht="14.25">
      <c r="A34" s="301" t="s">
        <v>317</v>
      </c>
      <c r="B34" s="130" t="s">
        <v>179</v>
      </c>
      <c r="C34" s="2"/>
      <c r="D34" s="2"/>
    </row>
    <row r="35" spans="1:4" ht="14.25">
      <c r="A35" s="327" t="s">
        <v>815</v>
      </c>
      <c r="B35" s="327" t="s">
        <v>179</v>
      </c>
      <c r="C35" s="2"/>
      <c r="D35" s="2"/>
    </row>
    <row r="36" spans="1:4" ht="14.25">
      <c r="A36" s="327" t="s">
        <v>816</v>
      </c>
      <c r="B36" s="327" t="s">
        <v>179</v>
      </c>
      <c r="C36" s="2"/>
      <c r="D36" s="2"/>
    </row>
    <row r="37" spans="1:4" ht="14.25">
      <c r="A37" s="327" t="s">
        <v>817</v>
      </c>
      <c r="B37" s="327" t="s">
        <v>179</v>
      </c>
      <c r="C37" s="2"/>
      <c r="D37" s="2"/>
    </row>
    <row r="38" spans="1:4" ht="14.25">
      <c r="A38" s="327" t="s">
        <v>846</v>
      </c>
      <c r="B38" s="327" t="s">
        <v>179</v>
      </c>
      <c r="C38" s="2"/>
      <c r="D38" s="2"/>
    </row>
    <row r="39" spans="1:4" ht="14.25">
      <c r="A39" s="328" t="s">
        <v>318</v>
      </c>
      <c r="B39" s="329" t="s">
        <v>180</v>
      </c>
      <c r="C39" s="2"/>
      <c r="D39" s="2"/>
    </row>
    <row r="42" spans="1:4" ht="26.25">
      <c r="A42" s="201" t="s">
        <v>442</v>
      </c>
      <c r="B42" s="125" t="s">
        <v>14</v>
      </c>
      <c r="C42" s="218" t="s">
        <v>843</v>
      </c>
      <c r="D42" s="218" t="s">
        <v>852</v>
      </c>
    </row>
    <row r="43" spans="1:4" ht="14.25">
      <c r="A43" s="301" t="s">
        <v>382</v>
      </c>
      <c r="B43" s="130" t="s">
        <v>262</v>
      </c>
      <c r="C43" s="2"/>
      <c r="D43" s="2"/>
    </row>
    <row r="44" spans="1:4" ht="14.25">
      <c r="A44" s="205" t="s">
        <v>809</v>
      </c>
      <c r="B44" s="205" t="s">
        <v>262</v>
      </c>
      <c r="C44" s="2"/>
      <c r="D44" s="2"/>
    </row>
    <row r="45" spans="1:4" ht="14.25">
      <c r="A45" s="207" t="s">
        <v>263</v>
      </c>
      <c r="B45" s="130" t="s">
        <v>264</v>
      </c>
      <c r="C45" s="2"/>
      <c r="D45" s="2"/>
    </row>
    <row r="46" spans="1:4" ht="14.25">
      <c r="A46" s="301" t="s">
        <v>810</v>
      </c>
      <c r="B46" s="130" t="s">
        <v>265</v>
      </c>
      <c r="C46" s="2"/>
      <c r="D46" s="2"/>
    </row>
    <row r="47" spans="1:4" ht="14.25">
      <c r="A47" s="205" t="s">
        <v>809</v>
      </c>
      <c r="B47" s="205" t="s">
        <v>265</v>
      </c>
      <c r="C47" s="2"/>
      <c r="D47" s="2"/>
    </row>
    <row r="48" spans="1:4" ht="14.25">
      <c r="A48" s="217" t="s">
        <v>401</v>
      </c>
      <c r="B48" s="203" t="s">
        <v>266</v>
      </c>
      <c r="C48" s="2"/>
      <c r="D48" s="2"/>
    </row>
    <row r="49" spans="1:4" ht="14.25">
      <c r="A49" s="207" t="s">
        <v>811</v>
      </c>
      <c r="B49" s="130" t="s">
        <v>267</v>
      </c>
      <c r="C49" s="2"/>
      <c r="D49" s="2"/>
    </row>
    <row r="50" spans="1:4" ht="14.25">
      <c r="A50" s="205" t="s">
        <v>812</v>
      </c>
      <c r="B50" s="205" t="s">
        <v>267</v>
      </c>
      <c r="C50" s="2"/>
      <c r="D50" s="2"/>
    </row>
    <row r="51" spans="1:4" ht="14.25">
      <c r="A51" s="301" t="s">
        <v>268</v>
      </c>
      <c r="B51" s="130" t="s">
        <v>269</v>
      </c>
      <c r="C51" s="2"/>
      <c r="D51" s="2"/>
    </row>
    <row r="52" spans="1:4" ht="14.25">
      <c r="A52" s="128" t="s">
        <v>813</v>
      </c>
      <c r="B52" s="130" t="s">
        <v>270</v>
      </c>
      <c r="C52" s="2"/>
      <c r="D52" s="2"/>
    </row>
    <row r="53" spans="1:4" ht="14.25">
      <c r="A53" s="205" t="s">
        <v>814</v>
      </c>
      <c r="B53" s="205" t="s">
        <v>270</v>
      </c>
      <c r="C53" s="2"/>
      <c r="D53" s="2"/>
    </row>
    <row r="54" spans="1:4" ht="14.25">
      <c r="A54" s="301" t="s">
        <v>271</v>
      </c>
      <c r="B54" s="130" t="s">
        <v>272</v>
      </c>
      <c r="C54" s="2"/>
      <c r="D54" s="2"/>
    </row>
    <row r="55" spans="1:4" ht="14.25">
      <c r="A55" s="304" t="s">
        <v>402</v>
      </c>
      <c r="B55" s="203" t="s">
        <v>273</v>
      </c>
      <c r="C55" s="2"/>
      <c r="D55" s="2"/>
    </row>
    <row r="56" spans="1:4" ht="14.25">
      <c r="A56" s="304" t="s">
        <v>277</v>
      </c>
      <c r="B56" s="203" t="s">
        <v>278</v>
      </c>
      <c r="C56" s="2"/>
      <c r="D56" s="2"/>
    </row>
    <row r="57" spans="1:4" ht="14.25">
      <c r="A57" s="304" t="s">
        <v>279</v>
      </c>
      <c r="B57" s="203" t="s">
        <v>280</v>
      </c>
      <c r="C57" s="2"/>
      <c r="D57" s="2"/>
    </row>
    <row r="58" spans="1:4" ht="14.25">
      <c r="A58" s="304" t="s">
        <v>283</v>
      </c>
      <c r="B58" s="203" t="s">
        <v>284</v>
      </c>
      <c r="C58" s="2"/>
      <c r="D58" s="2"/>
    </row>
    <row r="59" spans="1:4" ht="14.25">
      <c r="A59" s="217" t="s">
        <v>853</v>
      </c>
      <c r="B59" s="203" t="s">
        <v>285</v>
      </c>
      <c r="C59" s="2"/>
      <c r="D59" s="2"/>
    </row>
    <row r="60" spans="1:4" ht="14.25">
      <c r="A60" s="208" t="s">
        <v>854</v>
      </c>
      <c r="B60" s="203" t="s">
        <v>285</v>
      </c>
      <c r="C60" s="2"/>
      <c r="D60" s="2"/>
    </row>
    <row r="61" spans="1:4" ht="14.25">
      <c r="A61" s="330" t="s">
        <v>404</v>
      </c>
      <c r="B61" s="329" t="s">
        <v>286</v>
      </c>
      <c r="C61" s="2"/>
      <c r="D61" s="2"/>
    </row>
    <row r="62" spans="1:4" ht="14.25">
      <c r="A62" s="207" t="s">
        <v>287</v>
      </c>
      <c r="B62" s="130" t="s">
        <v>288</v>
      </c>
      <c r="C62" s="2"/>
      <c r="D62" s="2"/>
    </row>
    <row r="63" spans="1:4" ht="14.25">
      <c r="A63" s="128" t="s">
        <v>289</v>
      </c>
      <c r="B63" s="130" t="s">
        <v>290</v>
      </c>
      <c r="C63" s="2"/>
      <c r="D63" s="2"/>
    </row>
    <row r="64" spans="1:4" ht="14.25">
      <c r="A64" s="301" t="s">
        <v>291</v>
      </c>
      <c r="B64" s="130" t="s">
        <v>292</v>
      </c>
      <c r="C64" s="2"/>
      <c r="D64" s="2"/>
    </row>
    <row r="65" spans="1:4" ht="14.25">
      <c r="A65" s="301" t="s">
        <v>387</v>
      </c>
      <c r="B65" s="130" t="s">
        <v>293</v>
      </c>
      <c r="C65" s="2"/>
      <c r="D65" s="2"/>
    </row>
    <row r="66" spans="1:4" ht="14.25">
      <c r="A66" s="205" t="s">
        <v>815</v>
      </c>
      <c r="B66" s="205" t="s">
        <v>293</v>
      </c>
      <c r="C66" s="2"/>
      <c r="D66" s="2"/>
    </row>
    <row r="67" spans="1:4" ht="14.25">
      <c r="A67" s="205" t="s">
        <v>816</v>
      </c>
      <c r="B67" s="205" t="s">
        <v>293</v>
      </c>
      <c r="C67" s="2"/>
      <c r="D67" s="2"/>
    </row>
    <row r="68" spans="1:4" ht="14.25">
      <c r="A68" s="305" t="s">
        <v>817</v>
      </c>
      <c r="B68" s="305" t="s">
        <v>293</v>
      </c>
      <c r="C68" s="2"/>
      <c r="D68" s="2"/>
    </row>
    <row r="69" spans="1:4" ht="14.25">
      <c r="A69" s="328" t="s">
        <v>405</v>
      </c>
      <c r="B69" s="329" t="s">
        <v>294</v>
      </c>
      <c r="C69" s="2"/>
      <c r="D69" s="2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8.421875" style="185" customWidth="1"/>
    <col min="2" max="2" width="14.57421875" style="185" customWidth="1"/>
    <col min="3" max="3" width="23.7109375" style="185" customWidth="1"/>
    <col min="4" max="4" width="19.57421875" style="185" customWidth="1"/>
    <col min="5" max="16384" width="9.140625" style="185" customWidth="1"/>
  </cols>
  <sheetData>
    <row r="1" spans="1:11" ht="23.25" customHeight="1">
      <c r="A1" s="478" t="s">
        <v>735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4" ht="25.5" customHeight="1">
      <c r="A2" s="494" t="s">
        <v>855</v>
      </c>
      <c r="B2" s="489"/>
      <c r="C2" s="489"/>
      <c r="D2" s="489"/>
    </row>
    <row r="3" spans="1:4" ht="21.75" customHeight="1">
      <c r="A3" s="219"/>
      <c r="B3" s="287"/>
      <c r="C3" s="287"/>
      <c r="D3" s="287"/>
    </row>
    <row r="4" spans="1:4" ht="20.25" customHeight="1">
      <c r="A4" s="135" t="s">
        <v>547</v>
      </c>
      <c r="D4" s="215" t="s">
        <v>856</v>
      </c>
    </row>
    <row r="5" spans="1:4" ht="14.25">
      <c r="A5" s="201" t="s">
        <v>442</v>
      </c>
      <c r="B5" s="125" t="s">
        <v>14</v>
      </c>
      <c r="C5" s="331" t="s">
        <v>857</v>
      </c>
      <c r="D5" s="201" t="s">
        <v>1</v>
      </c>
    </row>
    <row r="6" spans="1:4" ht="26.25" customHeight="1">
      <c r="A6" s="332" t="s">
        <v>858</v>
      </c>
      <c r="B6" s="130" t="s">
        <v>166</v>
      </c>
      <c r="C6" s="7">
        <v>147548959</v>
      </c>
      <c r="D6" s="7">
        <f>SUM(C6)</f>
        <v>147548959</v>
      </c>
    </row>
    <row r="7" spans="1:4" ht="26.25" customHeight="1">
      <c r="A7" s="332" t="s">
        <v>859</v>
      </c>
      <c r="B7" s="130" t="s">
        <v>166</v>
      </c>
      <c r="C7" s="7"/>
      <c r="D7" s="7"/>
    </row>
    <row r="8" spans="1:4" ht="22.5" customHeight="1">
      <c r="A8" s="201" t="s">
        <v>551</v>
      </c>
      <c r="B8" s="201"/>
      <c r="C8" s="7">
        <f>SUM(C6:C7)</f>
        <v>147548959</v>
      </c>
      <c r="D8" s="7">
        <f>SUM(D6:D7)</f>
        <v>147548959</v>
      </c>
    </row>
  </sheetData>
  <sheetProtection/>
  <mergeCells count="2">
    <mergeCell ref="A1:K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0.00390625" style="185" customWidth="1"/>
    <col min="2" max="2" width="9.140625" style="185" customWidth="1"/>
    <col min="3" max="3" width="17.00390625" style="185" customWidth="1"/>
    <col min="4" max="16384" width="9.140625" style="185" customWidth="1"/>
  </cols>
  <sheetData>
    <row r="1" spans="1:3" ht="28.5" customHeight="1">
      <c r="A1" s="495" t="s">
        <v>738</v>
      </c>
      <c r="B1" s="489"/>
      <c r="C1" s="489"/>
    </row>
    <row r="2" spans="1:3" ht="26.25" customHeight="1">
      <c r="A2" s="488" t="s">
        <v>642</v>
      </c>
      <c r="B2" s="488"/>
      <c r="C2" s="488"/>
    </row>
    <row r="3" spans="1:3" ht="18.75" customHeight="1">
      <c r="A3" s="219"/>
      <c r="B3" s="220"/>
      <c r="C3" s="220"/>
    </row>
    <row r="4" spans="1:3" ht="23.25" customHeight="1">
      <c r="A4" s="135" t="s">
        <v>547</v>
      </c>
      <c r="C4" s="215" t="s">
        <v>1015</v>
      </c>
    </row>
    <row r="5" spans="1:3" ht="26.25">
      <c r="A5" s="201" t="s">
        <v>442</v>
      </c>
      <c r="B5" s="125" t="s">
        <v>14</v>
      </c>
      <c r="C5" s="218" t="s">
        <v>610</v>
      </c>
    </row>
    <row r="6" spans="1:3" ht="14.25">
      <c r="A6" s="207" t="s">
        <v>643</v>
      </c>
      <c r="B6" s="129" t="s">
        <v>93</v>
      </c>
      <c r="C6" s="7"/>
    </row>
    <row r="7" spans="1:3" ht="14.25">
      <c r="A7" s="207" t="s">
        <v>644</v>
      </c>
      <c r="B7" s="129" t="s">
        <v>93</v>
      </c>
      <c r="C7" s="7"/>
    </row>
    <row r="8" spans="1:3" ht="14.25">
      <c r="A8" s="207" t="s">
        <v>645</v>
      </c>
      <c r="B8" s="129" t="s">
        <v>93</v>
      </c>
      <c r="C8" s="7"/>
    </row>
    <row r="9" spans="1:3" ht="14.25">
      <c r="A9" s="207" t="s">
        <v>646</v>
      </c>
      <c r="B9" s="129" t="s">
        <v>93</v>
      </c>
      <c r="C9" s="7"/>
    </row>
    <row r="10" spans="1:3" ht="14.25">
      <c r="A10" s="128" t="s">
        <v>647</v>
      </c>
      <c r="B10" s="129" t="s">
        <v>93</v>
      </c>
      <c r="C10" s="7"/>
    </row>
    <row r="11" spans="1:3" ht="14.25">
      <c r="A11" s="128" t="s">
        <v>648</v>
      </c>
      <c r="B11" s="129" t="s">
        <v>93</v>
      </c>
      <c r="C11" s="7"/>
    </row>
    <row r="12" spans="1:3" ht="14.25">
      <c r="A12" s="208" t="s">
        <v>649</v>
      </c>
      <c r="B12" s="209" t="s">
        <v>93</v>
      </c>
      <c r="C12" s="7"/>
    </row>
    <row r="13" spans="1:3" ht="14.25">
      <c r="A13" s="207" t="s">
        <v>650</v>
      </c>
      <c r="B13" s="129" t="s">
        <v>94</v>
      </c>
      <c r="C13" s="7"/>
    </row>
    <row r="14" spans="1:3" ht="14.25">
      <c r="A14" s="221" t="s">
        <v>651</v>
      </c>
      <c r="B14" s="209" t="s">
        <v>94</v>
      </c>
      <c r="C14" s="7"/>
    </row>
    <row r="15" spans="1:3" ht="14.25">
      <c r="A15" s="207" t="s">
        <v>652</v>
      </c>
      <c r="B15" s="129" t="s">
        <v>95</v>
      </c>
      <c r="C15" s="7"/>
    </row>
    <row r="16" spans="1:3" ht="14.25">
      <c r="A16" s="207" t="s">
        <v>653</v>
      </c>
      <c r="B16" s="129" t="s">
        <v>95</v>
      </c>
      <c r="C16" s="7"/>
    </row>
    <row r="17" spans="1:3" ht="14.25">
      <c r="A17" s="128" t="s">
        <v>654</v>
      </c>
      <c r="B17" s="129" t="s">
        <v>95</v>
      </c>
      <c r="C17" s="7"/>
    </row>
    <row r="18" spans="1:3" ht="14.25">
      <c r="A18" s="128" t="s">
        <v>655</v>
      </c>
      <c r="B18" s="129" t="s">
        <v>95</v>
      </c>
      <c r="C18" s="7"/>
    </row>
    <row r="19" spans="1:3" ht="14.25">
      <c r="A19" s="128" t="s">
        <v>656</v>
      </c>
      <c r="B19" s="129" t="s">
        <v>95</v>
      </c>
      <c r="C19" s="7"/>
    </row>
    <row r="20" spans="1:3" ht="26.25">
      <c r="A20" s="206" t="s">
        <v>657</v>
      </c>
      <c r="B20" s="129" t="s">
        <v>95</v>
      </c>
      <c r="C20" s="7"/>
    </row>
    <row r="21" spans="1:3" ht="14.25">
      <c r="A21" s="217" t="s">
        <v>658</v>
      </c>
      <c r="B21" s="209" t="s">
        <v>95</v>
      </c>
      <c r="C21" s="7"/>
    </row>
    <row r="22" spans="1:3" ht="14.25">
      <c r="A22" s="207" t="s">
        <v>659</v>
      </c>
      <c r="B22" s="129" t="s">
        <v>96</v>
      </c>
      <c r="C22" s="7"/>
    </row>
    <row r="23" spans="1:3" ht="14.25">
      <c r="A23" s="207" t="s">
        <v>660</v>
      </c>
      <c r="B23" s="129" t="s">
        <v>96</v>
      </c>
      <c r="C23" s="7"/>
    </row>
    <row r="24" spans="1:3" ht="14.25">
      <c r="A24" s="217" t="s">
        <v>661</v>
      </c>
      <c r="B24" s="204" t="s">
        <v>96</v>
      </c>
      <c r="C24" s="7"/>
    </row>
    <row r="25" spans="1:3" ht="14.25">
      <c r="A25" s="207" t="s">
        <v>662</v>
      </c>
      <c r="B25" s="129" t="s">
        <v>97</v>
      </c>
      <c r="C25" s="7"/>
    </row>
    <row r="26" spans="1:3" ht="14.25">
      <c r="A26" s="207" t="s">
        <v>663</v>
      </c>
      <c r="B26" s="129" t="s">
        <v>97</v>
      </c>
      <c r="C26" s="7"/>
    </row>
    <row r="27" spans="1:3" ht="14.25">
      <c r="A27" s="128" t="s">
        <v>664</v>
      </c>
      <c r="B27" s="129" t="s">
        <v>97</v>
      </c>
      <c r="C27" s="7"/>
    </row>
    <row r="28" spans="1:3" ht="14.25">
      <c r="A28" s="128" t="s">
        <v>665</v>
      </c>
      <c r="B28" s="129" t="s">
        <v>97</v>
      </c>
      <c r="C28" s="7"/>
    </row>
    <row r="29" spans="1:3" ht="14.25">
      <c r="A29" s="128" t="s">
        <v>666</v>
      </c>
      <c r="B29" s="129" t="s">
        <v>97</v>
      </c>
      <c r="C29" s="7">
        <v>4726000</v>
      </c>
    </row>
    <row r="30" spans="1:3" ht="14.25">
      <c r="A30" s="128" t="s">
        <v>667</v>
      </c>
      <c r="B30" s="129" t="s">
        <v>97</v>
      </c>
      <c r="C30" s="7"/>
    </row>
    <row r="31" spans="1:3" ht="14.25">
      <c r="A31" s="128" t="s">
        <v>668</v>
      </c>
      <c r="B31" s="129" t="s">
        <v>97</v>
      </c>
      <c r="C31" s="7"/>
    </row>
    <row r="32" spans="1:3" ht="14.25">
      <c r="A32" s="128" t="s">
        <v>669</v>
      </c>
      <c r="B32" s="129" t="s">
        <v>97</v>
      </c>
      <c r="C32" s="7"/>
    </row>
    <row r="33" spans="1:3" ht="14.25">
      <c r="A33" s="128" t="s">
        <v>670</v>
      </c>
      <c r="B33" s="129" t="s">
        <v>97</v>
      </c>
      <c r="C33" s="7"/>
    </row>
    <row r="34" spans="1:3" ht="14.25">
      <c r="A34" s="128" t="s">
        <v>671</v>
      </c>
      <c r="B34" s="129" t="s">
        <v>97</v>
      </c>
      <c r="C34" s="7"/>
    </row>
    <row r="35" spans="1:3" ht="26.25">
      <c r="A35" s="128" t="s">
        <v>672</v>
      </c>
      <c r="B35" s="129" t="s">
        <v>97</v>
      </c>
      <c r="C35" s="7"/>
    </row>
    <row r="36" spans="1:3" ht="26.25">
      <c r="A36" s="128" t="s">
        <v>673</v>
      </c>
      <c r="B36" s="129" t="s">
        <v>97</v>
      </c>
      <c r="C36" s="7"/>
    </row>
    <row r="37" spans="1:3" ht="14.25">
      <c r="A37" s="217" t="s">
        <v>674</v>
      </c>
      <c r="B37" s="209" t="s">
        <v>97</v>
      </c>
      <c r="C37" s="7">
        <f>SUM(C25:C36)</f>
        <v>4726000</v>
      </c>
    </row>
    <row r="38" spans="1:3" ht="15">
      <c r="A38" s="222" t="s">
        <v>306</v>
      </c>
      <c r="B38" s="223" t="s">
        <v>98</v>
      </c>
      <c r="C38" s="224">
        <f>SUM(C37)</f>
        <v>4726000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1.28125" style="185" customWidth="1"/>
    <col min="2" max="2" width="10.8515625" style="185" customWidth="1"/>
    <col min="3" max="3" width="16.140625" style="195" customWidth="1"/>
    <col min="4" max="16384" width="9.140625" style="185" customWidth="1"/>
  </cols>
  <sheetData>
    <row r="1" spans="1:11" ht="35.25" customHeight="1">
      <c r="A1" s="496" t="s">
        <v>735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3" ht="27" customHeight="1">
      <c r="A2" s="488" t="s">
        <v>675</v>
      </c>
      <c r="B2" s="489"/>
      <c r="C2" s="489"/>
    </row>
    <row r="3" spans="1:3" ht="19.5" customHeight="1">
      <c r="A3" s="211"/>
      <c r="B3" s="212"/>
      <c r="C3" s="226"/>
    </row>
    <row r="4" spans="1:3" ht="14.25">
      <c r="A4" s="135" t="s">
        <v>547</v>
      </c>
      <c r="C4" s="81" t="s">
        <v>1016</v>
      </c>
    </row>
    <row r="5" spans="1:3" ht="26.25">
      <c r="A5" s="201" t="s">
        <v>442</v>
      </c>
      <c r="B5" s="125" t="s">
        <v>14</v>
      </c>
      <c r="C5" s="202" t="s">
        <v>610</v>
      </c>
    </row>
    <row r="6" spans="1:3" ht="14.25">
      <c r="A6" s="128" t="s">
        <v>676</v>
      </c>
      <c r="B6" s="129" t="s">
        <v>103</v>
      </c>
      <c r="C6" s="7"/>
    </row>
    <row r="7" spans="1:3" ht="14.25">
      <c r="A7" s="128" t="s">
        <v>677</v>
      </c>
      <c r="B7" s="129" t="s">
        <v>103</v>
      </c>
      <c r="C7" s="7"/>
    </row>
    <row r="8" spans="1:3" ht="14.25">
      <c r="A8" s="128" t="s">
        <v>678</v>
      </c>
      <c r="B8" s="129" t="s">
        <v>103</v>
      </c>
      <c r="C8" s="7"/>
    </row>
    <row r="9" spans="1:3" ht="14.25">
      <c r="A9" s="128" t="s">
        <v>679</v>
      </c>
      <c r="B9" s="129" t="s">
        <v>103</v>
      </c>
      <c r="C9" s="7"/>
    </row>
    <row r="10" spans="1:3" ht="14.25">
      <c r="A10" s="128" t="s">
        <v>680</v>
      </c>
      <c r="B10" s="129" t="s">
        <v>103</v>
      </c>
      <c r="C10" s="7"/>
    </row>
    <row r="11" spans="1:3" ht="14.25">
      <c r="A11" s="128" t="s">
        <v>681</v>
      </c>
      <c r="B11" s="129" t="s">
        <v>103</v>
      </c>
      <c r="C11" s="7"/>
    </row>
    <row r="12" spans="1:3" ht="14.25">
      <c r="A12" s="128" t="s">
        <v>682</v>
      </c>
      <c r="B12" s="129" t="s">
        <v>103</v>
      </c>
      <c r="C12" s="7"/>
    </row>
    <row r="13" spans="1:3" ht="14.25">
      <c r="A13" s="128" t="s">
        <v>683</v>
      </c>
      <c r="B13" s="129" t="s">
        <v>103</v>
      </c>
      <c r="C13" s="7"/>
    </row>
    <row r="14" spans="1:3" ht="14.25">
      <c r="A14" s="128" t="s">
        <v>684</v>
      </c>
      <c r="B14" s="129" t="s">
        <v>103</v>
      </c>
      <c r="C14" s="7"/>
    </row>
    <row r="15" spans="1:3" ht="14.25">
      <c r="A15" s="128" t="s">
        <v>685</v>
      </c>
      <c r="B15" s="129" t="s">
        <v>103</v>
      </c>
      <c r="C15" s="7"/>
    </row>
    <row r="16" spans="1:3" ht="26.25">
      <c r="A16" s="217" t="s">
        <v>307</v>
      </c>
      <c r="B16" s="204" t="s">
        <v>103</v>
      </c>
      <c r="C16" s="7"/>
    </row>
    <row r="17" spans="1:3" ht="14.25">
      <c r="A17" s="128" t="s">
        <v>676</v>
      </c>
      <c r="B17" s="129" t="s">
        <v>104</v>
      </c>
      <c r="C17" s="7"/>
    </row>
    <row r="18" spans="1:3" ht="14.25">
      <c r="A18" s="128" t="s">
        <v>677</v>
      </c>
      <c r="B18" s="129" t="s">
        <v>104</v>
      </c>
      <c r="C18" s="7"/>
    </row>
    <row r="19" spans="1:3" ht="14.25">
      <c r="A19" s="128" t="s">
        <v>678</v>
      </c>
      <c r="B19" s="129" t="s">
        <v>104</v>
      </c>
      <c r="C19" s="7"/>
    </row>
    <row r="20" spans="1:3" ht="14.25">
      <c r="A20" s="128" t="s">
        <v>679</v>
      </c>
      <c r="B20" s="129" t="s">
        <v>104</v>
      </c>
      <c r="C20" s="7"/>
    </row>
    <row r="21" spans="1:3" ht="14.25">
      <c r="A21" s="128" t="s">
        <v>680</v>
      </c>
      <c r="B21" s="129" t="s">
        <v>104</v>
      </c>
      <c r="C21" s="7"/>
    </row>
    <row r="22" spans="1:3" ht="14.25">
      <c r="A22" s="128" t="s">
        <v>681</v>
      </c>
      <c r="B22" s="129" t="s">
        <v>104</v>
      </c>
      <c r="C22" s="7"/>
    </row>
    <row r="23" spans="1:3" ht="14.25">
      <c r="A23" s="128" t="s">
        <v>682</v>
      </c>
      <c r="B23" s="129" t="s">
        <v>104</v>
      </c>
      <c r="C23" s="7"/>
    </row>
    <row r="24" spans="1:3" ht="14.25">
      <c r="A24" s="128" t="s">
        <v>683</v>
      </c>
      <c r="B24" s="129" t="s">
        <v>104</v>
      </c>
      <c r="C24" s="7"/>
    </row>
    <row r="25" spans="1:3" ht="14.25">
      <c r="A25" s="128" t="s">
        <v>684</v>
      </c>
      <c r="B25" s="129" t="s">
        <v>104</v>
      </c>
      <c r="C25" s="7"/>
    </row>
    <row r="26" spans="1:3" ht="14.25">
      <c r="A26" s="128" t="s">
        <v>685</v>
      </c>
      <c r="B26" s="129" t="s">
        <v>104</v>
      </c>
      <c r="C26" s="7"/>
    </row>
    <row r="27" spans="1:3" ht="26.25">
      <c r="A27" s="217" t="s">
        <v>686</v>
      </c>
      <c r="B27" s="204" t="s">
        <v>104</v>
      </c>
      <c r="C27" s="7"/>
    </row>
    <row r="28" spans="1:3" ht="14.25">
      <c r="A28" s="128" t="s">
        <v>676</v>
      </c>
      <c r="B28" s="129" t="s">
        <v>105</v>
      </c>
      <c r="C28" s="7"/>
    </row>
    <row r="29" spans="1:3" ht="14.25">
      <c r="A29" s="128" t="s">
        <v>677</v>
      </c>
      <c r="B29" s="129" t="s">
        <v>105</v>
      </c>
      <c r="C29" s="7"/>
    </row>
    <row r="30" spans="1:3" ht="14.25">
      <c r="A30" s="128" t="s">
        <v>678</v>
      </c>
      <c r="B30" s="129" t="s">
        <v>105</v>
      </c>
      <c r="C30" s="7"/>
    </row>
    <row r="31" spans="1:3" ht="14.25">
      <c r="A31" s="128" t="s">
        <v>679</v>
      </c>
      <c r="B31" s="129" t="s">
        <v>105</v>
      </c>
      <c r="C31" s="7"/>
    </row>
    <row r="32" spans="1:3" ht="14.25">
      <c r="A32" s="128" t="s">
        <v>680</v>
      </c>
      <c r="B32" s="129" t="s">
        <v>105</v>
      </c>
      <c r="C32" s="7"/>
    </row>
    <row r="33" spans="1:3" ht="14.25">
      <c r="A33" s="128" t="s">
        <v>681</v>
      </c>
      <c r="B33" s="129" t="s">
        <v>105</v>
      </c>
      <c r="C33" s="7"/>
    </row>
    <row r="34" spans="1:3" ht="14.25">
      <c r="A34" s="128" t="s">
        <v>682</v>
      </c>
      <c r="B34" s="129" t="s">
        <v>105</v>
      </c>
      <c r="C34" s="7">
        <v>3900110</v>
      </c>
    </row>
    <row r="35" spans="1:3" ht="14.25">
      <c r="A35" s="128" t="s">
        <v>683</v>
      </c>
      <c r="B35" s="129" t="s">
        <v>105</v>
      </c>
      <c r="C35" s="7"/>
    </row>
    <row r="36" spans="1:3" ht="14.25">
      <c r="A36" s="128" t="s">
        <v>684</v>
      </c>
      <c r="B36" s="129" t="s">
        <v>105</v>
      </c>
      <c r="C36" s="7"/>
    </row>
    <row r="37" spans="1:3" ht="14.25">
      <c r="A37" s="128" t="s">
        <v>685</v>
      </c>
      <c r="B37" s="129" t="s">
        <v>105</v>
      </c>
      <c r="C37" s="7"/>
    </row>
    <row r="38" spans="1:3" ht="14.25">
      <c r="A38" s="217" t="s">
        <v>308</v>
      </c>
      <c r="B38" s="204" t="s">
        <v>105</v>
      </c>
      <c r="C38" s="7">
        <f>SUM(C34:C37)</f>
        <v>3900110</v>
      </c>
    </row>
    <row r="39" spans="1:3" ht="14.25">
      <c r="A39" s="128" t="s">
        <v>687</v>
      </c>
      <c r="B39" s="130" t="s">
        <v>107</v>
      </c>
      <c r="C39" s="7"/>
    </row>
    <row r="40" spans="1:3" ht="14.25">
      <c r="A40" s="128" t="s">
        <v>688</v>
      </c>
      <c r="B40" s="130" t="s">
        <v>107</v>
      </c>
      <c r="C40" s="7"/>
    </row>
    <row r="41" spans="1:3" ht="14.25">
      <c r="A41" s="128" t="s">
        <v>689</v>
      </c>
      <c r="B41" s="130" t="s">
        <v>107</v>
      </c>
      <c r="C41" s="7"/>
    </row>
    <row r="42" spans="1:3" ht="14.25">
      <c r="A42" s="130" t="s">
        <v>690</v>
      </c>
      <c r="B42" s="130" t="s">
        <v>107</v>
      </c>
      <c r="C42" s="7"/>
    </row>
    <row r="43" spans="1:3" ht="14.25">
      <c r="A43" s="130" t="s">
        <v>691</v>
      </c>
      <c r="B43" s="130" t="s">
        <v>107</v>
      </c>
      <c r="C43" s="7"/>
    </row>
    <row r="44" spans="1:3" ht="14.25">
      <c r="A44" s="130" t="s">
        <v>692</v>
      </c>
      <c r="B44" s="130" t="s">
        <v>107</v>
      </c>
      <c r="C44" s="7"/>
    </row>
    <row r="45" spans="1:3" ht="14.25">
      <c r="A45" s="128" t="s">
        <v>693</v>
      </c>
      <c r="B45" s="130" t="s">
        <v>107</v>
      </c>
      <c r="C45" s="7"/>
    </row>
    <row r="46" spans="1:3" ht="14.25">
      <c r="A46" s="128" t="s">
        <v>694</v>
      </c>
      <c r="B46" s="130" t="s">
        <v>107</v>
      </c>
      <c r="C46" s="7"/>
    </row>
    <row r="47" spans="1:3" ht="14.25">
      <c r="A47" s="128" t="s">
        <v>695</v>
      </c>
      <c r="B47" s="130" t="s">
        <v>107</v>
      </c>
      <c r="C47" s="7"/>
    </row>
    <row r="48" spans="1:3" ht="14.25">
      <c r="A48" s="128" t="s">
        <v>696</v>
      </c>
      <c r="B48" s="130" t="s">
        <v>107</v>
      </c>
      <c r="C48" s="7"/>
    </row>
    <row r="49" spans="1:3" ht="26.25">
      <c r="A49" s="217" t="s">
        <v>697</v>
      </c>
      <c r="B49" s="204" t="s">
        <v>107</v>
      </c>
      <c r="C49" s="7"/>
    </row>
    <row r="50" spans="1:3" ht="14.25">
      <c r="A50" s="128" t="s">
        <v>687</v>
      </c>
      <c r="B50" s="130" t="s">
        <v>112</v>
      </c>
      <c r="C50" s="7"/>
    </row>
    <row r="51" spans="1:3" ht="14.25">
      <c r="A51" s="128" t="s">
        <v>688</v>
      </c>
      <c r="B51" s="130" t="s">
        <v>112</v>
      </c>
      <c r="C51" s="7">
        <v>12353426</v>
      </c>
    </row>
    <row r="52" spans="1:3" ht="14.25">
      <c r="A52" s="128" t="s">
        <v>689</v>
      </c>
      <c r="B52" s="130" t="s">
        <v>112</v>
      </c>
      <c r="C52" s="7"/>
    </row>
    <row r="53" spans="1:3" ht="14.25">
      <c r="A53" s="130" t="s">
        <v>690</v>
      </c>
      <c r="B53" s="130" t="s">
        <v>112</v>
      </c>
      <c r="C53" s="7"/>
    </row>
    <row r="54" spans="1:3" ht="14.25">
      <c r="A54" s="130" t="s">
        <v>691</v>
      </c>
      <c r="B54" s="130" t="s">
        <v>112</v>
      </c>
      <c r="C54" s="7"/>
    </row>
    <row r="55" spans="1:3" ht="14.25">
      <c r="A55" s="130" t="s">
        <v>692</v>
      </c>
      <c r="B55" s="130" t="s">
        <v>112</v>
      </c>
      <c r="C55" s="7"/>
    </row>
    <row r="56" spans="1:3" ht="14.25">
      <c r="A56" s="128" t="s">
        <v>693</v>
      </c>
      <c r="B56" s="130" t="s">
        <v>112</v>
      </c>
      <c r="C56" s="7"/>
    </row>
    <row r="57" spans="1:3" ht="14.25">
      <c r="A57" s="128" t="s">
        <v>698</v>
      </c>
      <c r="B57" s="130" t="s">
        <v>112</v>
      </c>
      <c r="C57" s="7"/>
    </row>
    <row r="58" spans="1:3" ht="14.25">
      <c r="A58" s="128" t="s">
        <v>695</v>
      </c>
      <c r="B58" s="130" t="s">
        <v>112</v>
      </c>
      <c r="C58" s="7"/>
    </row>
    <row r="59" spans="1:3" ht="14.25">
      <c r="A59" s="128" t="s">
        <v>696</v>
      </c>
      <c r="B59" s="130" t="s">
        <v>112</v>
      </c>
      <c r="C59" s="7"/>
    </row>
    <row r="60" spans="1:3" ht="14.25">
      <c r="A60" s="208" t="s">
        <v>699</v>
      </c>
      <c r="B60" s="204" t="s">
        <v>112</v>
      </c>
      <c r="C60" s="7">
        <f>SUM(C50:C59)</f>
        <v>12353426</v>
      </c>
    </row>
    <row r="61" spans="1:3" ht="14.25">
      <c r="A61" s="128" t="s">
        <v>676</v>
      </c>
      <c r="B61" s="129" t="s">
        <v>140</v>
      </c>
      <c r="C61" s="7"/>
    </row>
    <row r="62" spans="1:3" ht="14.25">
      <c r="A62" s="128" t="s">
        <v>677</v>
      </c>
      <c r="B62" s="129" t="s">
        <v>140</v>
      </c>
      <c r="C62" s="7"/>
    </row>
    <row r="63" spans="1:3" ht="14.25">
      <c r="A63" s="128" t="s">
        <v>678</v>
      </c>
      <c r="B63" s="129" t="s">
        <v>140</v>
      </c>
      <c r="C63" s="7"/>
    </row>
    <row r="64" spans="1:3" ht="14.25">
      <c r="A64" s="128" t="s">
        <v>679</v>
      </c>
      <c r="B64" s="129" t="s">
        <v>140</v>
      </c>
      <c r="C64" s="7"/>
    </row>
    <row r="65" spans="1:3" ht="14.25">
      <c r="A65" s="128" t="s">
        <v>680</v>
      </c>
      <c r="B65" s="129" t="s">
        <v>140</v>
      </c>
      <c r="C65" s="7"/>
    </row>
    <row r="66" spans="1:3" ht="14.25">
      <c r="A66" s="128" t="s">
        <v>681</v>
      </c>
      <c r="B66" s="129" t="s">
        <v>140</v>
      </c>
      <c r="C66" s="7"/>
    </row>
    <row r="67" spans="1:3" ht="14.25">
      <c r="A67" s="128" t="s">
        <v>682</v>
      </c>
      <c r="B67" s="129" t="s">
        <v>140</v>
      </c>
      <c r="C67" s="7"/>
    </row>
    <row r="68" spans="1:3" ht="14.25">
      <c r="A68" s="128" t="s">
        <v>683</v>
      </c>
      <c r="B68" s="129" t="s">
        <v>140</v>
      </c>
      <c r="C68" s="7"/>
    </row>
    <row r="69" spans="1:3" ht="14.25">
      <c r="A69" s="128" t="s">
        <v>684</v>
      </c>
      <c r="B69" s="129" t="s">
        <v>140</v>
      </c>
      <c r="C69" s="7"/>
    </row>
    <row r="70" spans="1:3" ht="14.25">
      <c r="A70" s="128" t="s">
        <v>685</v>
      </c>
      <c r="B70" s="129" t="s">
        <v>140</v>
      </c>
      <c r="C70" s="7"/>
    </row>
    <row r="71" spans="1:3" ht="26.25">
      <c r="A71" s="217" t="s">
        <v>700</v>
      </c>
      <c r="B71" s="204" t="s">
        <v>140</v>
      </c>
      <c r="C71" s="7"/>
    </row>
    <row r="72" spans="1:3" ht="14.25">
      <c r="A72" s="128" t="s">
        <v>676</v>
      </c>
      <c r="B72" s="129" t="s">
        <v>141</v>
      </c>
      <c r="C72" s="7"/>
    </row>
    <row r="73" spans="1:3" ht="14.25">
      <c r="A73" s="128" t="s">
        <v>677</v>
      </c>
      <c r="B73" s="129" t="s">
        <v>141</v>
      </c>
      <c r="C73" s="7"/>
    </row>
    <row r="74" spans="1:3" ht="14.25">
      <c r="A74" s="128" t="s">
        <v>678</v>
      </c>
      <c r="B74" s="129" t="s">
        <v>141</v>
      </c>
      <c r="C74" s="7"/>
    </row>
    <row r="75" spans="1:3" ht="14.25">
      <c r="A75" s="128" t="s">
        <v>679</v>
      </c>
      <c r="B75" s="129" t="s">
        <v>141</v>
      </c>
      <c r="C75" s="7"/>
    </row>
    <row r="76" spans="1:3" ht="14.25">
      <c r="A76" s="128" t="s">
        <v>680</v>
      </c>
      <c r="B76" s="129" t="s">
        <v>141</v>
      </c>
      <c r="C76" s="7"/>
    </row>
    <row r="77" spans="1:3" ht="14.25">
      <c r="A77" s="128" t="s">
        <v>681</v>
      </c>
      <c r="B77" s="129" t="s">
        <v>141</v>
      </c>
      <c r="C77" s="7"/>
    </row>
    <row r="78" spans="1:3" ht="14.25">
      <c r="A78" s="128" t="s">
        <v>682</v>
      </c>
      <c r="B78" s="129" t="s">
        <v>141</v>
      </c>
      <c r="C78" s="7"/>
    </row>
    <row r="79" spans="1:3" ht="14.25">
      <c r="A79" s="128" t="s">
        <v>683</v>
      </c>
      <c r="B79" s="129" t="s">
        <v>141</v>
      </c>
      <c r="C79" s="7"/>
    </row>
    <row r="80" spans="1:3" ht="14.25">
      <c r="A80" s="128" t="s">
        <v>684</v>
      </c>
      <c r="B80" s="129" t="s">
        <v>141</v>
      </c>
      <c r="C80" s="7"/>
    </row>
    <row r="81" spans="1:3" ht="14.25">
      <c r="A81" s="128" t="s">
        <v>685</v>
      </c>
      <c r="B81" s="129" t="s">
        <v>141</v>
      </c>
      <c r="C81" s="7"/>
    </row>
    <row r="82" spans="1:3" ht="26.25">
      <c r="A82" s="217" t="s">
        <v>701</v>
      </c>
      <c r="B82" s="204" t="s">
        <v>141</v>
      </c>
      <c r="C82" s="7"/>
    </row>
    <row r="83" spans="1:3" ht="14.25">
      <c r="A83" s="128" t="s">
        <v>676</v>
      </c>
      <c r="B83" s="129" t="s">
        <v>142</v>
      </c>
      <c r="C83" s="7"/>
    </row>
    <row r="84" spans="1:3" ht="14.25">
      <c r="A84" s="128" t="s">
        <v>677</v>
      </c>
      <c r="B84" s="129" t="s">
        <v>142</v>
      </c>
      <c r="C84" s="7"/>
    </row>
    <row r="85" spans="1:3" ht="14.25">
      <c r="A85" s="128" t="s">
        <v>678</v>
      </c>
      <c r="B85" s="129" t="s">
        <v>142</v>
      </c>
      <c r="C85" s="7"/>
    </row>
    <row r="86" spans="1:3" ht="14.25">
      <c r="A86" s="128" t="s">
        <v>679</v>
      </c>
      <c r="B86" s="129" t="s">
        <v>142</v>
      </c>
      <c r="C86" s="7"/>
    </row>
    <row r="87" spans="1:3" ht="14.25">
      <c r="A87" s="128" t="s">
        <v>680</v>
      </c>
      <c r="B87" s="129" t="s">
        <v>142</v>
      </c>
      <c r="C87" s="7"/>
    </row>
    <row r="88" spans="1:3" ht="14.25">
      <c r="A88" s="128" t="s">
        <v>681</v>
      </c>
      <c r="B88" s="129" t="s">
        <v>142</v>
      </c>
      <c r="C88" s="7"/>
    </row>
    <row r="89" spans="1:3" ht="14.25">
      <c r="A89" s="128" t="s">
        <v>682</v>
      </c>
      <c r="B89" s="129" t="s">
        <v>142</v>
      </c>
      <c r="C89" s="7"/>
    </row>
    <row r="90" spans="1:3" ht="14.25">
      <c r="A90" s="128" t="s">
        <v>683</v>
      </c>
      <c r="B90" s="129" t="s">
        <v>142</v>
      </c>
      <c r="C90" s="7"/>
    </row>
    <row r="91" spans="1:3" ht="14.25">
      <c r="A91" s="128" t="s">
        <v>684</v>
      </c>
      <c r="B91" s="129" t="s">
        <v>142</v>
      </c>
      <c r="C91" s="7"/>
    </row>
    <row r="92" spans="1:3" ht="14.25">
      <c r="A92" s="128" t="s">
        <v>685</v>
      </c>
      <c r="B92" s="129" t="s">
        <v>142</v>
      </c>
      <c r="C92" s="7"/>
    </row>
    <row r="93" spans="1:3" ht="14.25">
      <c r="A93" s="217" t="s">
        <v>702</v>
      </c>
      <c r="B93" s="204" t="s">
        <v>142</v>
      </c>
      <c r="C93" s="7"/>
    </row>
    <row r="94" spans="1:3" ht="14.25">
      <c r="A94" s="128" t="s">
        <v>687</v>
      </c>
      <c r="B94" s="130" t="s">
        <v>144</v>
      </c>
      <c r="C94" s="7"/>
    </row>
    <row r="95" spans="1:3" ht="14.25">
      <c r="A95" s="128" t="s">
        <v>688</v>
      </c>
      <c r="B95" s="129" t="s">
        <v>144</v>
      </c>
      <c r="C95" s="7"/>
    </row>
    <row r="96" spans="1:3" ht="14.25">
      <c r="A96" s="128" t="s">
        <v>689</v>
      </c>
      <c r="B96" s="130" t="s">
        <v>144</v>
      </c>
      <c r="C96" s="7"/>
    </row>
    <row r="97" spans="1:3" ht="14.25">
      <c r="A97" s="130" t="s">
        <v>690</v>
      </c>
      <c r="B97" s="129" t="s">
        <v>144</v>
      </c>
      <c r="C97" s="7"/>
    </row>
    <row r="98" spans="1:3" ht="14.25">
      <c r="A98" s="130" t="s">
        <v>691</v>
      </c>
      <c r="B98" s="130" t="s">
        <v>144</v>
      </c>
      <c r="C98" s="7"/>
    </row>
    <row r="99" spans="1:3" ht="14.25">
      <c r="A99" s="130" t="s">
        <v>692</v>
      </c>
      <c r="B99" s="129" t="s">
        <v>144</v>
      </c>
      <c r="C99" s="7"/>
    </row>
    <row r="100" spans="1:3" ht="14.25">
      <c r="A100" s="128" t="s">
        <v>693</v>
      </c>
      <c r="B100" s="130" t="s">
        <v>144</v>
      </c>
      <c r="C100" s="7"/>
    </row>
    <row r="101" spans="1:3" ht="14.25">
      <c r="A101" s="128" t="s">
        <v>698</v>
      </c>
      <c r="B101" s="129" t="s">
        <v>144</v>
      </c>
      <c r="C101" s="7"/>
    </row>
    <row r="102" spans="1:3" ht="14.25">
      <c r="A102" s="128" t="s">
        <v>695</v>
      </c>
      <c r="B102" s="130" t="s">
        <v>144</v>
      </c>
      <c r="C102" s="7"/>
    </row>
    <row r="103" spans="1:3" ht="14.25">
      <c r="A103" s="128" t="s">
        <v>696</v>
      </c>
      <c r="B103" s="129" t="s">
        <v>144</v>
      </c>
      <c r="C103" s="7"/>
    </row>
    <row r="104" spans="1:3" ht="26.25">
      <c r="A104" s="217" t="s">
        <v>703</v>
      </c>
      <c r="B104" s="204" t="s">
        <v>144</v>
      </c>
      <c r="C104" s="7"/>
    </row>
    <row r="105" spans="1:3" ht="14.25">
      <c r="A105" s="128" t="s">
        <v>687</v>
      </c>
      <c r="B105" s="130" t="s">
        <v>147</v>
      </c>
      <c r="C105" s="7"/>
    </row>
    <row r="106" spans="1:3" ht="14.25">
      <c r="A106" s="128" t="s">
        <v>688</v>
      </c>
      <c r="B106" s="130" t="s">
        <v>147</v>
      </c>
      <c r="C106" s="7"/>
    </row>
    <row r="107" spans="1:3" ht="14.25">
      <c r="A107" s="128" t="s">
        <v>689</v>
      </c>
      <c r="B107" s="130" t="s">
        <v>147</v>
      </c>
      <c r="C107" s="7"/>
    </row>
    <row r="108" spans="1:3" ht="14.25">
      <c r="A108" s="130" t="s">
        <v>690</v>
      </c>
      <c r="B108" s="130" t="s">
        <v>147</v>
      </c>
      <c r="C108" s="7"/>
    </row>
    <row r="109" spans="1:3" ht="14.25">
      <c r="A109" s="130" t="s">
        <v>691</v>
      </c>
      <c r="B109" s="130" t="s">
        <v>147</v>
      </c>
      <c r="C109" s="7"/>
    </row>
    <row r="110" spans="1:3" ht="14.25">
      <c r="A110" s="130" t="s">
        <v>692</v>
      </c>
      <c r="B110" s="130" t="s">
        <v>147</v>
      </c>
      <c r="C110" s="7"/>
    </row>
    <row r="111" spans="1:3" ht="14.25">
      <c r="A111" s="128" t="s">
        <v>693</v>
      </c>
      <c r="B111" s="130" t="s">
        <v>147</v>
      </c>
      <c r="C111" s="7"/>
    </row>
    <row r="112" spans="1:3" ht="14.25">
      <c r="A112" s="128" t="s">
        <v>698</v>
      </c>
      <c r="B112" s="130" t="s">
        <v>147</v>
      </c>
      <c r="C112" s="7"/>
    </row>
    <row r="113" spans="1:3" ht="14.25">
      <c r="A113" s="128" t="s">
        <v>695</v>
      </c>
      <c r="B113" s="130" t="s">
        <v>147</v>
      </c>
      <c r="C113" s="7"/>
    </row>
    <row r="114" spans="1:3" ht="14.25">
      <c r="A114" s="128" t="s">
        <v>696</v>
      </c>
      <c r="B114" s="130" t="s">
        <v>147</v>
      </c>
      <c r="C114" s="7"/>
    </row>
    <row r="115" spans="1:3" ht="14.25">
      <c r="A115" s="208" t="s">
        <v>343</v>
      </c>
      <c r="B115" s="204" t="s">
        <v>147</v>
      </c>
      <c r="C115" s="7"/>
    </row>
  </sheetData>
  <sheetProtection/>
  <mergeCells count="2">
    <mergeCell ref="A2:C2"/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0.57421875" style="185" customWidth="1"/>
    <col min="2" max="2" width="14.57421875" style="185" customWidth="1"/>
    <col min="3" max="3" width="15.28125" style="185" customWidth="1"/>
    <col min="4" max="4" width="13.7109375" style="185" customWidth="1"/>
    <col min="5" max="5" width="9.8515625" style="185" bestFit="1" customWidth="1"/>
    <col min="6" max="16384" width="8.8515625" style="185" customWidth="1"/>
  </cols>
  <sheetData>
    <row r="1" spans="1:6" ht="57.75" customHeight="1">
      <c r="A1" s="497" t="s">
        <v>502</v>
      </c>
      <c r="B1" s="497"/>
      <c r="C1" s="497"/>
      <c r="D1" s="497"/>
      <c r="E1" s="214"/>
      <c r="F1" s="214"/>
    </row>
    <row r="2" ht="14.25">
      <c r="B2" s="173" t="s">
        <v>739</v>
      </c>
    </row>
    <row r="3" ht="15" thickBot="1">
      <c r="D3" s="185" t="s">
        <v>1017</v>
      </c>
    </row>
    <row r="4" spans="1:4" ht="36" customHeight="1" thickBot="1">
      <c r="A4" s="93" t="s">
        <v>442</v>
      </c>
      <c r="B4" s="94" t="s">
        <v>740</v>
      </c>
      <c r="C4" s="79" t="s">
        <v>741</v>
      </c>
      <c r="D4" s="79" t="s">
        <v>3</v>
      </c>
    </row>
    <row r="5" spans="1:4" ht="15" thickBot="1">
      <c r="A5" s="95">
        <v>1</v>
      </c>
      <c r="B5" s="96"/>
      <c r="C5" s="97">
        <v>2</v>
      </c>
      <c r="D5" s="98">
        <v>3</v>
      </c>
    </row>
    <row r="6" spans="1:4" ht="14.25">
      <c r="A6" s="99" t="s">
        <v>503</v>
      </c>
      <c r="B6" s="100"/>
      <c r="C6" s="101"/>
      <c r="D6" s="101">
        <f>C7+C8+C9+C10</f>
        <v>3900110</v>
      </c>
    </row>
    <row r="7" spans="1:4" ht="14.25">
      <c r="A7" s="102" t="s">
        <v>504</v>
      </c>
      <c r="B7" s="103"/>
      <c r="C7" s="105">
        <v>753600</v>
      </c>
      <c r="D7" s="104"/>
    </row>
    <row r="8" spans="1:4" ht="14.25">
      <c r="A8" s="102" t="s">
        <v>505</v>
      </c>
      <c r="B8" s="103"/>
      <c r="C8" s="105">
        <v>2800000</v>
      </c>
      <c r="D8" s="104"/>
    </row>
    <row r="9" spans="1:4" ht="14.25">
      <c r="A9" s="106" t="s">
        <v>589</v>
      </c>
      <c r="B9" s="107"/>
      <c r="C9" s="105">
        <v>114210</v>
      </c>
      <c r="D9" s="104"/>
    </row>
    <row r="10" spans="1:5" ht="14.25">
      <c r="A10" s="102" t="s">
        <v>784</v>
      </c>
      <c r="B10" s="165"/>
      <c r="C10" s="285">
        <v>232300</v>
      </c>
      <c r="D10" s="166"/>
      <c r="E10" s="195"/>
    </row>
    <row r="11" spans="1:5" ht="14.25">
      <c r="A11" s="164" t="s">
        <v>785</v>
      </c>
      <c r="B11" s="165"/>
      <c r="C11" s="284">
        <v>9000000</v>
      </c>
      <c r="D11" s="166"/>
      <c r="E11" s="195">
        <f>C11+C22</f>
        <v>12353426</v>
      </c>
    </row>
    <row r="12" spans="1:4" ht="14.25">
      <c r="A12" s="106" t="s">
        <v>506</v>
      </c>
      <c r="B12" s="200">
        <v>600000</v>
      </c>
      <c r="C12" s="166"/>
      <c r="D12" s="104"/>
    </row>
    <row r="13" spans="1:4" ht="14.25">
      <c r="A13" s="106" t="s">
        <v>507</v>
      </c>
      <c r="B13" s="200" t="s">
        <v>600</v>
      </c>
      <c r="C13" s="166"/>
      <c r="D13" s="104"/>
    </row>
    <row r="14" spans="1:4" ht="14.25">
      <c r="A14" s="106" t="s">
        <v>508</v>
      </c>
      <c r="B14" s="200" t="s">
        <v>601</v>
      </c>
      <c r="C14" s="166"/>
      <c r="D14" s="104"/>
    </row>
    <row r="15" spans="1:4" ht="14.25">
      <c r="A15" s="106" t="s">
        <v>509</v>
      </c>
      <c r="B15" s="200" t="s">
        <v>603</v>
      </c>
      <c r="C15" s="166"/>
      <c r="D15" s="104"/>
    </row>
    <row r="16" spans="1:4" ht="14.25">
      <c r="A16" s="106" t="s">
        <v>604</v>
      </c>
      <c r="B16" s="200" t="s">
        <v>605</v>
      </c>
      <c r="C16" s="166"/>
      <c r="D16" s="104"/>
    </row>
    <row r="17" spans="1:4" ht="14.25">
      <c r="A17" s="106" t="s">
        <v>606</v>
      </c>
      <c r="B17" s="200">
        <v>1660000</v>
      </c>
      <c r="C17" s="166"/>
      <c r="D17" s="104"/>
    </row>
    <row r="18" spans="1:4" ht="14.25">
      <c r="A18" s="106" t="s">
        <v>599</v>
      </c>
      <c r="B18" s="200">
        <v>1300000</v>
      </c>
      <c r="C18" s="166"/>
      <c r="D18" s="104"/>
    </row>
    <row r="19" spans="1:4" ht="14.25">
      <c r="A19" s="106" t="s">
        <v>607</v>
      </c>
      <c r="B19" s="200"/>
      <c r="C19" s="166"/>
      <c r="D19" s="104"/>
    </row>
    <row r="20" spans="1:4" ht="14.25">
      <c r="A20" s="106" t="s">
        <v>545</v>
      </c>
      <c r="B20" s="108">
        <v>0</v>
      </c>
      <c r="C20" s="166">
        <v>0</v>
      </c>
      <c r="D20" s="104"/>
    </row>
    <row r="21" spans="1:4" ht="28.5">
      <c r="A21" s="106" t="s">
        <v>608</v>
      </c>
      <c r="B21" s="108" t="s">
        <v>602</v>
      </c>
      <c r="C21" s="166"/>
      <c r="D21" s="104"/>
    </row>
    <row r="22" spans="1:4" ht="54.75">
      <c r="A22" s="106" t="s">
        <v>590</v>
      </c>
      <c r="B22" s="108">
        <v>2841785</v>
      </c>
      <c r="C22" s="167">
        <v>3353426</v>
      </c>
      <c r="D22" s="168"/>
    </row>
    <row r="23" spans="1:4" ht="14.25">
      <c r="A23" s="99" t="s">
        <v>510</v>
      </c>
      <c r="B23" s="100"/>
      <c r="C23" s="101"/>
      <c r="D23" s="101">
        <f>SUM(D24)</f>
        <v>4726000</v>
      </c>
    </row>
    <row r="24" spans="1:4" ht="14.25">
      <c r="A24" s="109" t="s">
        <v>511</v>
      </c>
      <c r="B24" s="110"/>
      <c r="C24" s="111"/>
      <c r="D24" s="104">
        <f>SUM(C25:C27)</f>
        <v>4726000</v>
      </c>
    </row>
    <row r="25" spans="1:4" ht="36">
      <c r="A25" s="112" t="s">
        <v>591</v>
      </c>
      <c r="B25" s="113"/>
      <c r="C25" s="111">
        <v>726000</v>
      </c>
      <c r="D25" s="104"/>
    </row>
    <row r="26" spans="1:4" ht="14.25">
      <c r="A26" s="112" t="s">
        <v>512</v>
      </c>
      <c r="B26" s="113"/>
      <c r="C26" s="111">
        <v>3000000</v>
      </c>
      <c r="D26" s="104"/>
    </row>
    <row r="27" spans="1:4" ht="14.25">
      <c r="A27" s="112" t="s">
        <v>513</v>
      </c>
      <c r="B27" s="113"/>
      <c r="C27" s="111">
        <v>1000000</v>
      </c>
      <c r="D27" s="104"/>
    </row>
    <row r="28" spans="1:4" ht="14.25">
      <c r="A28" s="112"/>
      <c r="B28" s="113"/>
      <c r="C28" s="111"/>
      <c r="D28" s="104"/>
    </row>
    <row r="29" spans="1:4" ht="14.25">
      <c r="A29" s="114"/>
      <c r="B29" s="115"/>
      <c r="C29" s="116"/>
      <c r="D29" s="104"/>
    </row>
    <row r="30" spans="1:4" ht="15" thickBot="1">
      <c r="A30" s="169" t="s">
        <v>551</v>
      </c>
      <c r="B30" s="170"/>
      <c r="C30" s="171"/>
      <c r="D30" s="17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82.57421875" style="185" customWidth="1"/>
    <col min="2" max="2" width="9.140625" style="185" customWidth="1"/>
    <col min="3" max="3" width="16.28125" style="195" customWidth="1"/>
    <col min="4" max="16384" width="9.140625" style="185" customWidth="1"/>
  </cols>
  <sheetData>
    <row r="1" spans="1:11" ht="27" customHeight="1">
      <c r="A1" s="496" t="s">
        <v>735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3" ht="25.5" customHeight="1">
      <c r="A2" s="227" t="s">
        <v>704</v>
      </c>
      <c r="B2" s="213"/>
      <c r="C2" s="225"/>
    </row>
    <row r="3" spans="1:3" ht="15.75" customHeight="1">
      <c r="A3" s="211"/>
      <c r="B3" s="212"/>
      <c r="C3" s="226"/>
    </row>
    <row r="4" spans="1:3" ht="21" customHeight="1">
      <c r="A4" s="135" t="s">
        <v>547</v>
      </c>
      <c r="C4" s="81" t="s">
        <v>1018</v>
      </c>
    </row>
    <row r="5" spans="1:3" ht="26.25">
      <c r="A5" s="201" t="s">
        <v>442</v>
      </c>
      <c r="B5" s="125" t="s">
        <v>14</v>
      </c>
      <c r="C5" s="202" t="s">
        <v>610</v>
      </c>
    </row>
    <row r="6" spans="1:3" ht="14.25">
      <c r="A6" s="128" t="s">
        <v>705</v>
      </c>
      <c r="B6" s="129" t="s">
        <v>201</v>
      </c>
      <c r="C6" s="7"/>
    </row>
    <row r="7" spans="1:3" ht="14.25">
      <c r="A7" s="128" t="s">
        <v>706</v>
      </c>
      <c r="B7" s="129" t="s">
        <v>201</v>
      </c>
      <c r="C7" s="7"/>
    </row>
    <row r="8" spans="1:3" ht="14.25">
      <c r="A8" s="128" t="s">
        <v>707</v>
      </c>
      <c r="B8" s="129" t="s">
        <v>201</v>
      </c>
      <c r="C8" s="7"/>
    </row>
    <row r="9" spans="1:3" ht="14.25">
      <c r="A9" s="128" t="s">
        <v>708</v>
      </c>
      <c r="B9" s="129" t="s">
        <v>201</v>
      </c>
      <c r="C9" s="7"/>
    </row>
    <row r="10" spans="1:3" ht="14.25">
      <c r="A10" s="128" t="s">
        <v>709</v>
      </c>
      <c r="B10" s="129" t="s">
        <v>201</v>
      </c>
      <c r="C10" s="7"/>
    </row>
    <row r="11" spans="1:3" ht="14.25">
      <c r="A11" s="128" t="s">
        <v>710</v>
      </c>
      <c r="B11" s="129" t="s">
        <v>201</v>
      </c>
      <c r="C11" s="7"/>
    </row>
    <row r="12" spans="1:3" ht="14.25">
      <c r="A12" s="128" t="s">
        <v>711</v>
      </c>
      <c r="B12" s="129" t="s">
        <v>201</v>
      </c>
      <c r="C12" s="7"/>
    </row>
    <row r="13" spans="1:3" ht="14.25">
      <c r="A13" s="128" t="s">
        <v>712</v>
      </c>
      <c r="B13" s="129" t="s">
        <v>201</v>
      </c>
      <c r="C13" s="7"/>
    </row>
    <row r="14" spans="1:3" ht="14.25">
      <c r="A14" s="128" t="s">
        <v>713</v>
      </c>
      <c r="B14" s="129" t="s">
        <v>201</v>
      </c>
      <c r="C14" s="7"/>
    </row>
    <row r="15" spans="1:3" ht="14.25">
      <c r="A15" s="128" t="s">
        <v>714</v>
      </c>
      <c r="B15" s="129" t="s">
        <v>201</v>
      </c>
      <c r="C15" s="7"/>
    </row>
    <row r="16" spans="1:3" ht="26.25">
      <c r="A16" s="203" t="s">
        <v>353</v>
      </c>
      <c r="B16" s="204" t="s">
        <v>201</v>
      </c>
      <c r="C16" s="7"/>
    </row>
    <row r="17" spans="1:3" ht="14.25">
      <c r="A17" s="128" t="s">
        <v>705</v>
      </c>
      <c r="B17" s="129" t="s">
        <v>202</v>
      </c>
      <c r="C17" s="7"/>
    </row>
    <row r="18" spans="1:3" ht="14.25">
      <c r="A18" s="128" t="s">
        <v>706</v>
      </c>
      <c r="B18" s="129" t="s">
        <v>202</v>
      </c>
      <c r="C18" s="7"/>
    </row>
    <row r="19" spans="1:3" ht="14.25">
      <c r="A19" s="128" t="s">
        <v>707</v>
      </c>
      <c r="B19" s="129" t="s">
        <v>202</v>
      </c>
      <c r="C19" s="7"/>
    </row>
    <row r="20" spans="1:3" ht="14.25">
      <c r="A20" s="128" t="s">
        <v>708</v>
      </c>
      <c r="B20" s="129" t="s">
        <v>202</v>
      </c>
      <c r="C20" s="7"/>
    </row>
    <row r="21" spans="1:3" ht="14.25">
      <c r="A21" s="128" t="s">
        <v>709</v>
      </c>
      <c r="B21" s="129" t="s">
        <v>202</v>
      </c>
      <c r="C21" s="7"/>
    </row>
    <row r="22" spans="1:3" ht="14.25">
      <c r="A22" s="128" t="s">
        <v>710</v>
      </c>
      <c r="B22" s="129" t="s">
        <v>202</v>
      </c>
      <c r="C22" s="7"/>
    </row>
    <row r="23" spans="1:3" ht="14.25">
      <c r="A23" s="128" t="s">
        <v>711</v>
      </c>
      <c r="B23" s="129" t="s">
        <v>202</v>
      </c>
      <c r="C23" s="7"/>
    </row>
    <row r="24" spans="1:3" ht="14.25">
      <c r="A24" s="128" t="s">
        <v>712</v>
      </c>
      <c r="B24" s="129" t="s">
        <v>202</v>
      </c>
      <c r="C24" s="7"/>
    </row>
    <row r="25" spans="1:3" ht="14.25">
      <c r="A25" s="128" t="s">
        <v>713</v>
      </c>
      <c r="B25" s="129" t="s">
        <v>202</v>
      </c>
      <c r="C25" s="7"/>
    </row>
    <row r="26" spans="1:3" ht="14.25">
      <c r="A26" s="128" t="s">
        <v>714</v>
      </c>
      <c r="B26" s="129" t="s">
        <v>202</v>
      </c>
      <c r="C26" s="7"/>
    </row>
    <row r="27" spans="1:3" ht="26.25">
      <c r="A27" s="203" t="s">
        <v>715</v>
      </c>
      <c r="B27" s="204" t="s">
        <v>202</v>
      </c>
      <c r="C27" s="7"/>
    </row>
    <row r="28" spans="1:3" ht="14.25">
      <c r="A28" s="128" t="s">
        <v>705</v>
      </c>
      <c r="B28" s="129" t="s">
        <v>203</v>
      </c>
      <c r="C28" s="7"/>
    </row>
    <row r="29" spans="1:3" ht="14.25">
      <c r="A29" s="128" t="s">
        <v>706</v>
      </c>
      <c r="B29" s="129" t="s">
        <v>203</v>
      </c>
      <c r="C29" s="7"/>
    </row>
    <row r="30" spans="1:3" ht="14.25">
      <c r="A30" s="128" t="s">
        <v>707</v>
      </c>
      <c r="B30" s="129" t="s">
        <v>203</v>
      </c>
      <c r="C30" s="7"/>
    </row>
    <row r="31" spans="1:3" ht="14.25">
      <c r="A31" s="128" t="s">
        <v>708</v>
      </c>
      <c r="B31" s="129" t="s">
        <v>203</v>
      </c>
      <c r="C31" s="7"/>
    </row>
    <row r="32" spans="1:3" ht="14.25">
      <c r="A32" s="128" t="s">
        <v>709</v>
      </c>
      <c r="B32" s="129" t="s">
        <v>203</v>
      </c>
      <c r="C32" s="7">
        <v>126000</v>
      </c>
    </row>
    <row r="33" spans="1:3" ht="14.25">
      <c r="A33" s="128" t="s">
        <v>710</v>
      </c>
      <c r="B33" s="129" t="s">
        <v>203</v>
      </c>
      <c r="C33" s="7"/>
    </row>
    <row r="34" spans="1:3" ht="14.25">
      <c r="A34" s="128" t="s">
        <v>711</v>
      </c>
      <c r="B34" s="129" t="s">
        <v>203</v>
      </c>
      <c r="C34" s="7">
        <v>13160000</v>
      </c>
    </row>
    <row r="35" spans="1:3" ht="14.25">
      <c r="A35" s="128" t="s">
        <v>712</v>
      </c>
      <c r="B35" s="129" t="s">
        <v>203</v>
      </c>
      <c r="C35" s="7"/>
    </row>
    <row r="36" spans="1:3" ht="14.25">
      <c r="A36" s="128" t="s">
        <v>713</v>
      </c>
      <c r="B36" s="129" t="s">
        <v>203</v>
      </c>
      <c r="C36" s="7"/>
    </row>
    <row r="37" spans="1:3" ht="14.25">
      <c r="A37" s="128" t="s">
        <v>714</v>
      </c>
      <c r="B37" s="129" t="s">
        <v>203</v>
      </c>
      <c r="C37" s="7"/>
    </row>
    <row r="38" spans="1:3" ht="14.25">
      <c r="A38" s="203" t="s">
        <v>716</v>
      </c>
      <c r="B38" s="204" t="s">
        <v>203</v>
      </c>
      <c r="C38" s="7">
        <f>SUM(C28:C37)</f>
        <v>13286000</v>
      </c>
    </row>
    <row r="39" spans="1:3" ht="14.25">
      <c r="A39" s="128" t="s">
        <v>705</v>
      </c>
      <c r="B39" s="129" t="s">
        <v>209</v>
      </c>
      <c r="C39" s="7"/>
    </row>
    <row r="40" spans="1:3" ht="14.25">
      <c r="A40" s="128" t="s">
        <v>706</v>
      </c>
      <c r="B40" s="129" t="s">
        <v>209</v>
      </c>
      <c r="C40" s="7"/>
    </row>
    <row r="41" spans="1:3" ht="14.25">
      <c r="A41" s="128" t="s">
        <v>707</v>
      </c>
      <c r="B41" s="129" t="s">
        <v>209</v>
      </c>
      <c r="C41" s="7"/>
    </row>
    <row r="42" spans="1:3" ht="14.25">
      <c r="A42" s="128" t="s">
        <v>708</v>
      </c>
      <c r="B42" s="129" t="s">
        <v>209</v>
      </c>
      <c r="C42" s="7"/>
    </row>
    <row r="43" spans="1:3" ht="14.25">
      <c r="A43" s="128" t="s">
        <v>709</v>
      </c>
      <c r="B43" s="129" t="s">
        <v>209</v>
      </c>
      <c r="C43" s="7"/>
    </row>
    <row r="44" spans="1:3" ht="14.25">
      <c r="A44" s="128" t="s">
        <v>710</v>
      </c>
      <c r="B44" s="129" t="s">
        <v>209</v>
      </c>
      <c r="C44" s="7"/>
    </row>
    <row r="45" spans="1:3" ht="14.25">
      <c r="A45" s="128" t="s">
        <v>711</v>
      </c>
      <c r="B45" s="129" t="s">
        <v>209</v>
      </c>
      <c r="C45" s="7"/>
    </row>
    <row r="46" spans="1:3" ht="14.25">
      <c r="A46" s="128" t="s">
        <v>712</v>
      </c>
      <c r="B46" s="129" t="s">
        <v>209</v>
      </c>
      <c r="C46" s="7"/>
    </row>
    <row r="47" spans="1:3" ht="14.25">
      <c r="A47" s="128" t="s">
        <v>713</v>
      </c>
      <c r="B47" s="129" t="s">
        <v>209</v>
      </c>
      <c r="C47" s="7"/>
    </row>
    <row r="48" spans="1:3" ht="14.25">
      <c r="A48" s="128" t="s">
        <v>714</v>
      </c>
      <c r="B48" s="129" t="s">
        <v>209</v>
      </c>
      <c r="C48" s="7"/>
    </row>
    <row r="49" spans="1:3" ht="26.25">
      <c r="A49" s="203" t="s">
        <v>717</v>
      </c>
      <c r="B49" s="204" t="s">
        <v>209</v>
      </c>
      <c r="C49" s="7"/>
    </row>
    <row r="50" spans="1:3" ht="14.25">
      <c r="A50" s="128" t="s">
        <v>718</v>
      </c>
      <c r="B50" s="129" t="s">
        <v>210</v>
      </c>
      <c r="C50" s="7"/>
    </row>
    <row r="51" spans="1:3" ht="14.25">
      <c r="A51" s="128" t="s">
        <v>706</v>
      </c>
      <c r="B51" s="129" t="s">
        <v>210</v>
      </c>
      <c r="C51" s="7"/>
    </row>
    <row r="52" spans="1:3" ht="14.25">
      <c r="A52" s="128" t="s">
        <v>707</v>
      </c>
      <c r="B52" s="129" t="s">
        <v>210</v>
      </c>
      <c r="C52" s="7"/>
    </row>
    <row r="53" spans="1:3" ht="14.25">
      <c r="A53" s="128" t="s">
        <v>708</v>
      </c>
      <c r="B53" s="129" t="s">
        <v>210</v>
      </c>
      <c r="C53" s="7"/>
    </row>
    <row r="54" spans="1:3" ht="14.25">
      <c r="A54" s="128" t="s">
        <v>709</v>
      </c>
      <c r="B54" s="129" t="s">
        <v>210</v>
      </c>
      <c r="C54" s="7"/>
    </row>
    <row r="55" spans="1:3" ht="14.25">
      <c r="A55" s="128" t="s">
        <v>710</v>
      </c>
      <c r="B55" s="129" t="s">
        <v>210</v>
      </c>
      <c r="C55" s="7"/>
    </row>
    <row r="56" spans="1:3" ht="14.25">
      <c r="A56" s="128" t="s">
        <v>711</v>
      </c>
      <c r="B56" s="129" t="s">
        <v>210</v>
      </c>
      <c r="C56" s="7"/>
    </row>
    <row r="57" spans="1:3" ht="14.25">
      <c r="A57" s="128" t="s">
        <v>712</v>
      </c>
      <c r="B57" s="129" t="s">
        <v>210</v>
      </c>
      <c r="C57" s="7"/>
    </row>
    <row r="58" spans="1:3" ht="14.25">
      <c r="A58" s="128" t="s">
        <v>713</v>
      </c>
      <c r="B58" s="129" t="s">
        <v>210</v>
      </c>
      <c r="C58" s="7"/>
    </row>
    <row r="59" spans="1:3" ht="14.25">
      <c r="A59" s="128" t="s">
        <v>714</v>
      </c>
      <c r="B59" s="129" t="s">
        <v>210</v>
      </c>
      <c r="C59" s="7"/>
    </row>
    <row r="60" spans="1:3" ht="26.25">
      <c r="A60" s="203" t="s">
        <v>719</v>
      </c>
      <c r="B60" s="204" t="s">
        <v>210</v>
      </c>
      <c r="C60" s="7"/>
    </row>
    <row r="61" spans="1:3" ht="14.25">
      <c r="A61" s="128" t="s">
        <v>705</v>
      </c>
      <c r="B61" s="129" t="s">
        <v>211</v>
      </c>
      <c r="C61" s="7"/>
    </row>
    <row r="62" spans="1:3" ht="14.25">
      <c r="A62" s="128" t="s">
        <v>706</v>
      </c>
      <c r="B62" s="129" t="s">
        <v>211</v>
      </c>
      <c r="C62" s="7"/>
    </row>
    <row r="63" spans="1:3" ht="14.25">
      <c r="A63" s="128" t="s">
        <v>707</v>
      </c>
      <c r="B63" s="129" t="s">
        <v>211</v>
      </c>
      <c r="C63" s="7"/>
    </row>
    <row r="64" spans="1:3" ht="14.25">
      <c r="A64" s="128" t="s">
        <v>708</v>
      </c>
      <c r="B64" s="129" t="s">
        <v>211</v>
      </c>
      <c r="C64" s="7"/>
    </row>
    <row r="65" spans="1:3" ht="14.25">
      <c r="A65" s="128" t="s">
        <v>709</v>
      </c>
      <c r="B65" s="129" t="s">
        <v>211</v>
      </c>
      <c r="C65" s="7"/>
    </row>
    <row r="66" spans="1:3" ht="14.25">
      <c r="A66" s="128" t="s">
        <v>710</v>
      </c>
      <c r="B66" s="129" t="s">
        <v>211</v>
      </c>
      <c r="C66" s="7"/>
    </row>
    <row r="67" spans="1:3" ht="14.25">
      <c r="A67" s="128" t="s">
        <v>711</v>
      </c>
      <c r="B67" s="129" t="s">
        <v>211</v>
      </c>
      <c r="C67" s="7"/>
    </row>
    <row r="68" spans="1:3" ht="14.25">
      <c r="A68" s="128" t="s">
        <v>712</v>
      </c>
      <c r="B68" s="129" t="s">
        <v>211</v>
      </c>
      <c r="C68" s="7"/>
    </row>
    <row r="69" spans="1:3" ht="14.25">
      <c r="A69" s="128" t="s">
        <v>713</v>
      </c>
      <c r="B69" s="129" t="s">
        <v>211</v>
      </c>
      <c r="C69" s="7"/>
    </row>
    <row r="70" spans="1:3" ht="14.25">
      <c r="A70" s="128" t="s">
        <v>714</v>
      </c>
      <c r="B70" s="129" t="s">
        <v>211</v>
      </c>
      <c r="C70" s="7"/>
    </row>
    <row r="71" spans="1:3" ht="14.25">
      <c r="A71" s="203" t="s">
        <v>358</v>
      </c>
      <c r="B71" s="204" t="s">
        <v>211</v>
      </c>
      <c r="C71" s="7"/>
    </row>
    <row r="72" spans="1:3" ht="14.25">
      <c r="A72" s="128" t="s">
        <v>720</v>
      </c>
      <c r="B72" s="130" t="s">
        <v>253</v>
      </c>
      <c r="C72" s="7"/>
    </row>
    <row r="73" spans="1:3" ht="14.25">
      <c r="A73" s="128" t="s">
        <v>721</v>
      </c>
      <c r="B73" s="130" t="s">
        <v>253</v>
      </c>
      <c r="C73" s="7"/>
    </row>
    <row r="74" spans="1:3" ht="14.25">
      <c r="A74" s="128" t="s">
        <v>722</v>
      </c>
      <c r="B74" s="130" t="s">
        <v>253</v>
      </c>
      <c r="C74" s="7"/>
    </row>
    <row r="75" spans="1:3" ht="14.25">
      <c r="A75" s="130" t="s">
        <v>723</v>
      </c>
      <c r="B75" s="130" t="s">
        <v>253</v>
      </c>
      <c r="C75" s="7"/>
    </row>
    <row r="76" spans="1:3" ht="14.25">
      <c r="A76" s="130" t="s">
        <v>724</v>
      </c>
      <c r="B76" s="130" t="s">
        <v>253</v>
      </c>
      <c r="C76" s="7"/>
    </row>
    <row r="77" spans="1:3" ht="14.25">
      <c r="A77" s="130" t="s">
        <v>725</v>
      </c>
      <c r="B77" s="130" t="s">
        <v>253</v>
      </c>
      <c r="C77" s="7"/>
    </row>
    <row r="78" spans="1:3" ht="14.25">
      <c r="A78" s="128" t="s">
        <v>726</v>
      </c>
      <c r="B78" s="130" t="s">
        <v>253</v>
      </c>
      <c r="C78" s="7"/>
    </row>
    <row r="79" spans="1:3" ht="14.25">
      <c r="A79" s="128" t="s">
        <v>727</v>
      </c>
      <c r="B79" s="130" t="s">
        <v>253</v>
      </c>
      <c r="C79" s="7"/>
    </row>
    <row r="80" spans="1:3" ht="14.25">
      <c r="A80" s="128" t="s">
        <v>728</v>
      </c>
      <c r="B80" s="130" t="s">
        <v>253</v>
      </c>
      <c r="C80" s="7"/>
    </row>
    <row r="81" spans="1:3" ht="14.25">
      <c r="A81" s="128" t="s">
        <v>729</v>
      </c>
      <c r="B81" s="130" t="s">
        <v>253</v>
      </c>
      <c r="C81" s="7"/>
    </row>
    <row r="82" spans="1:3" ht="26.25">
      <c r="A82" s="203" t="s">
        <v>730</v>
      </c>
      <c r="B82" s="204" t="s">
        <v>253</v>
      </c>
      <c r="C82" s="7"/>
    </row>
    <row r="83" spans="1:3" ht="14.25">
      <c r="A83" s="128" t="s">
        <v>720</v>
      </c>
      <c r="B83" s="130" t="s">
        <v>254</v>
      </c>
      <c r="C83" s="7"/>
    </row>
    <row r="84" spans="1:3" ht="14.25">
      <c r="A84" s="128" t="s">
        <v>721</v>
      </c>
      <c r="B84" s="130" t="s">
        <v>254</v>
      </c>
      <c r="C84" s="7"/>
    </row>
    <row r="85" spans="1:3" ht="14.25">
      <c r="A85" s="128" t="s">
        <v>722</v>
      </c>
      <c r="B85" s="130" t="s">
        <v>254</v>
      </c>
      <c r="C85" s="7"/>
    </row>
    <row r="86" spans="1:3" ht="14.25">
      <c r="A86" s="130" t="s">
        <v>723</v>
      </c>
      <c r="B86" s="130" t="s">
        <v>254</v>
      </c>
      <c r="C86" s="7"/>
    </row>
    <row r="87" spans="1:3" ht="14.25">
      <c r="A87" s="130" t="s">
        <v>724</v>
      </c>
      <c r="B87" s="130" t="s">
        <v>254</v>
      </c>
      <c r="C87" s="7"/>
    </row>
    <row r="88" spans="1:3" ht="14.25">
      <c r="A88" s="130" t="s">
        <v>725</v>
      </c>
      <c r="B88" s="130" t="s">
        <v>254</v>
      </c>
      <c r="C88" s="7"/>
    </row>
    <row r="89" spans="1:3" ht="14.25">
      <c r="A89" s="128" t="s">
        <v>726</v>
      </c>
      <c r="B89" s="130" t="s">
        <v>254</v>
      </c>
      <c r="C89" s="7"/>
    </row>
    <row r="90" spans="1:3" ht="14.25">
      <c r="A90" s="128" t="s">
        <v>731</v>
      </c>
      <c r="B90" s="130" t="s">
        <v>254</v>
      </c>
      <c r="C90" s="7"/>
    </row>
    <row r="91" spans="1:3" ht="14.25">
      <c r="A91" s="128" t="s">
        <v>728</v>
      </c>
      <c r="B91" s="130" t="s">
        <v>254</v>
      </c>
      <c r="C91" s="7"/>
    </row>
    <row r="92" spans="1:3" ht="14.25">
      <c r="A92" s="128" t="s">
        <v>729</v>
      </c>
      <c r="B92" s="130" t="s">
        <v>254</v>
      </c>
      <c r="C92" s="7"/>
    </row>
    <row r="93" spans="1:3" ht="14.25">
      <c r="A93" s="208" t="s">
        <v>732</v>
      </c>
      <c r="B93" s="204" t="s">
        <v>254</v>
      </c>
      <c r="C93" s="7"/>
    </row>
    <row r="94" spans="1:3" ht="14.25">
      <c r="A94" s="128" t="s">
        <v>720</v>
      </c>
      <c r="B94" s="130" t="s">
        <v>258</v>
      </c>
      <c r="C94" s="7"/>
    </row>
    <row r="95" spans="1:3" ht="14.25">
      <c r="A95" s="128" t="s">
        <v>721</v>
      </c>
      <c r="B95" s="130" t="s">
        <v>258</v>
      </c>
      <c r="C95" s="7"/>
    </row>
    <row r="96" spans="1:3" ht="14.25">
      <c r="A96" s="128" t="s">
        <v>722</v>
      </c>
      <c r="B96" s="130" t="s">
        <v>258</v>
      </c>
      <c r="C96" s="7"/>
    </row>
    <row r="97" spans="1:3" ht="14.25">
      <c r="A97" s="130" t="s">
        <v>723</v>
      </c>
      <c r="B97" s="130" t="s">
        <v>258</v>
      </c>
      <c r="C97" s="7"/>
    </row>
    <row r="98" spans="1:3" ht="14.25">
      <c r="A98" s="130" t="s">
        <v>724</v>
      </c>
      <c r="B98" s="130" t="s">
        <v>258</v>
      </c>
      <c r="C98" s="7"/>
    </row>
    <row r="99" spans="1:3" ht="14.25">
      <c r="A99" s="130" t="s">
        <v>725</v>
      </c>
      <c r="B99" s="130" t="s">
        <v>258</v>
      </c>
      <c r="C99" s="7"/>
    </row>
    <row r="100" spans="1:3" ht="14.25">
      <c r="A100" s="128" t="s">
        <v>726</v>
      </c>
      <c r="B100" s="130" t="s">
        <v>258</v>
      </c>
      <c r="C100" s="7"/>
    </row>
    <row r="101" spans="1:3" ht="14.25">
      <c r="A101" s="128" t="s">
        <v>727</v>
      </c>
      <c r="B101" s="130" t="s">
        <v>258</v>
      </c>
      <c r="C101" s="7"/>
    </row>
    <row r="102" spans="1:3" ht="14.25">
      <c r="A102" s="128" t="s">
        <v>728</v>
      </c>
      <c r="B102" s="130" t="s">
        <v>258</v>
      </c>
      <c r="C102" s="7"/>
    </row>
    <row r="103" spans="1:3" ht="14.25">
      <c r="A103" s="128" t="s">
        <v>729</v>
      </c>
      <c r="B103" s="130" t="s">
        <v>258</v>
      </c>
      <c r="C103" s="7"/>
    </row>
    <row r="104" spans="1:3" ht="26.25">
      <c r="A104" s="203" t="s">
        <v>733</v>
      </c>
      <c r="B104" s="204" t="s">
        <v>258</v>
      </c>
      <c r="C104" s="7"/>
    </row>
    <row r="105" spans="1:3" ht="14.25">
      <c r="A105" s="128" t="s">
        <v>720</v>
      </c>
      <c r="B105" s="130" t="s">
        <v>259</v>
      </c>
      <c r="C105" s="7"/>
    </row>
    <row r="106" spans="1:3" ht="14.25">
      <c r="A106" s="128" t="s">
        <v>721</v>
      </c>
      <c r="B106" s="130" t="s">
        <v>259</v>
      </c>
      <c r="C106" s="7"/>
    </row>
    <row r="107" spans="1:3" ht="14.25">
      <c r="A107" s="128" t="s">
        <v>722</v>
      </c>
      <c r="B107" s="130" t="s">
        <v>259</v>
      </c>
      <c r="C107" s="7">
        <v>101000</v>
      </c>
    </row>
    <row r="108" spans="1:3" ht="14.25">
      <c r="A108" s="130" t="s">
        <v>723</v>
      </c>
      <c r="B108" s="130" t="s">
        <v>259</v>
      </c>
      <c r="C108" s="7"/>
    </row>
    <row r="109" spans="1:3" ht="14.25">
      <c r="A109" s="130" t="s">
        <v>724</v>
      </c>
      <c r="B109" s="130" t="s">
        <v>259</v>
      </c>
      <c r="C109" s="7"/>
    </row>
    <row r="110" spans="1:3" ht="14.25">
      <c r="A110" s="130" t="s">
        <v>725</v>
      </c>
      <c r="B110" s="130" t="s">
        <v>259</v>
      </c>
      <c r="C110" s="7"/>
    </row>
    <row r="111" spans="1:3" ht="14.25">
      <c r="A111" s="128" t="s">
        <v>726</v>
      </c>
      <c r="B111" s="130" t="s">
        <v>259</v>
      </c>
      <c r="C111" s="7"/>
    </row>
    <row r="112" spans="1:3" ht="14.25">
      <c r="A112" s="128" t="s">
        <v>731</v>
      </c>
      <c r="B112" s="130" t="s">
        <v>259</v>
      </c>
      <c r="C112" s="7"/>
    </row>
    <row r="113" spans="1:3" ht="14.25">
      <c r="A113" s="128" t="s">
        <v>728</v>
      </c>
      <c r="B113" s="130" t="s">
        <v>259</v>
      </c>
      <c r="C113" s="7"/>
    </row>
    <row r="114" spans="1:3" ht="14.25">
      <c r="A114" s="128" t="s">
        <v>729</v>
      </c>
      <c r="B114" s="130" t="s">
        <v>259</v>
      </c>
      <c r="C114" s="7"/>
    </row>
    <row r="115" spans="1:3" ht="14.25">
      <c r="A115" s="208" t="s">
        <v>734</v>
      </c>
      <c r="B115" s="204" t="s">
        <v>259</v>
      </c>
      <c r="C115" s="7">
        <v>101000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5.00390625" style="185" customWidth="1"/>
    <col min="2" max="2" width="9.140625" style="185" customWidth="1"/>
    <col min="3" max="3" width="16.8515625" style="195" customWidth="1"/>
    <col min="4" max="16384" width="9.140625" style="185" customWidth="1"/>
  </cols>
  <sheetData>
    <row r="1" spans="1:3" ht="24" customHeight="1">
      <c r="A1" s="495" t="s">
        <v>742</v>
      </c>
      <c r="B1" s="489"/>
      <c r="C1" s="489"/>
    </row>
    <row r="2" spans="1:3" ht="26.25" customHeight="1">
      <c r="A2" s="488" t="s">
        <v>609</v>
      </c>
      <c r="B2" s="489"/>
      <c r="C2" s="489"/>
    </row>
    <row r="3" ht="14.25">
      <c r="C3" s="81" t="s">
        <v>1019</v>
      </c>
    </row>
    <row r="4" spans="1:3" ht="26.25">
      <c r="A4" s="201" t="s">
        <v>442</v>
      </c>
      <c r="B4" s="125" t="s">
        <v>14</v>
      </c>
      <c r="C4" s="202" t="s">
        <v>610</v>
      </c>
    </row>
    <row r="5" spans="1:3" ht="14.25">
      <c r="A5" s="130" t="s">
        <v>611</v>
      </c>
      <c r="B5" s="130" t="s">
        <v>218</v>
      </c>
      <c r="C5" s="7"/>
    </row>
    <row r="6" spans="1:3" ht="14.25">
      <c r="A6" s="130" t="s">
        <v>612</v>
      </c>
      <c r="B6" s="130" t="s">
        <v>218</v>
      </c>
      <c r="C6" s="7"/>
    </row>
    <row r="7" spans="1:3" ht="14.25">
      <c r="A7" s="130" t="s">
        <v>613</v>
      </c>
      <c r="B7" s="130" t="s">
        <v>218</v>
      </c>
      <c r="C7" s="7"/>
    </row>
    <row r="8" spans="1:3" ht="14.25">
      <c r="A8" s="130" t="s">
        <v>614</v>
      </c>
      <c r="B8" s="130" t="s">
        <v>218</v>
      </c>
      <c r="C8" s="7"/>
    </row>
    <row r="9" spans="1:3" ht="14.25">
      <c r="A9" s="203" t="s">
        <v>363</v>
      </c>
      <c r="B9" s="204" t="s">
        <v>218</v>
      </c>
      <c r="C9" s="7"/>
    </row>
    <row r="10" spans="1:3" ht="14.25">
      <c r="A10" s="130" t="s">
        <v>364</v>
      </c>
      <c r="B10" s="129" t="s">
        <v>219</v>
      </c>
      <c r="C10" s="7">
        <v>350000000</v>
      </c>
    </row>
    <row r="11" spans="1:3" ht="27">
      <c r="A11" s="205" t="s">
        <v>615</v>
      </c>
      <c r="B11" s="205" t="s">
        <v>219</v>
      </c>
      <c r="C11" s="7">
        <v>350000000</v>
      </c>
    </row>
    <row r="12" spans="1:3" ht="27">
      <c r="A12" s="205" t="s">
        <v>616</v>
      </c>
      <c r="B12" s="205" t="s">
        <v>219</v>
      </c>
      <c r="C12" s="7"/>
    </row>
    <row r="13" spans="1:3" ht="14.25">
      <c r="A13" s="130" t="s">
        <v>366</v>
      </c>
      <c r="B13" s="129" t="s">
        <v>223</v>
      </c>
      <c r="C13" s="7">
        <v>5000000</v>
      </c>
    </row>
    <row r="14" spans="1:3" ht="27">
      <c r="A14" s="205" t="s">
        <v>617</v>
      </c>
      <c r="B14" s="205" t="s">
        <v>223</v>
      </c>
      <c r="C14" s="7"/>
    </row>
    <row r="15" spans="1:3" ht="27">
      <c r="A15" s="205" t="s">
        <v>618</v>
      </c>
      <c r="B15" s="205" t="s">
        <v>223</v>
      </c>
      <c r="C15" s="7">
        <v>5000000</v>
      </c>
    </row>
    <row r="16" spans="1:3" ht="14.25">
      <c r="A16" s="205" t="s">
        <v>619</v>
      </c>
      <c r="B16" s="205" t="s">
        <v>223</v>
      </c>
      <c r="C16" s="7"/>
    </row>
    <row r="17" spans="1:3" ht="14.25">
      <c r="A17" s="205" t="s">
        <v>620</v>
      </c>
      <c r="B17" s="205" t="s">
        <v>223</v>
      </c>
      <c r="C17" s="7"/>
    </row>
    <row r="18" spans="1:3" ht="14.25">
      <c r="A18" s="130" t="s">
        <v>621</v>
      </c>
      <c r="B18" s="129" t="s">
        <v>224</v>
      </c>
      <c r="C18" s="7"/>
    </row>
    <row r="19" spans="1:3" ht="14.25">
      <c r="A19" s="205" t="s">
        <v>622</v>
      </c>
      <c r="B19" s="205" t="s">
        <v>224</v>
      </c>
      <c r="C19" s="7"/>
    </row>
    <row r="20" spans="1:3" ht="14.25">
      <c r="A20" s="205" t="s">
        <v>623</v>
      </c>
      <c r="B20" s="205" t="s">
        <v>224</v>
      </c>
      <c r="C20" s="7"/>
    </row>
    <row r="21" spans="1:3" ht="14.25">
      <c r="A21" s="203" t="s">
        <v>394</v>
      </c>
      <c r="B21" s="204" t="s">
        <v>225</v>
      </c>
      <c r="C21" s="7">
        <f>C10+C13</f>
        <v>355000000</v>
      </c>
    </row>
    <row r="22" spans="1:3" ht="14.25">
      <c r="A22" s="130" t="s">
        <v>624</v>
      </c>
      <c r="B22" s="130" t="s">
        <v>226</v>
      </c>
      <c r="C22" s="7"/>
    </row>
    <row r="23" spans="1:3" ht="14.25">
      <c r="A23" s="130" t="s">
        <v>625</v>
      </c>
      <c r="B23" s="130" t="s">
        <v>226</v>
      </c>
      <c r="C23" s="7"/>
    </row>
    <row r="24" spans="1:3" ht="14.25">
      <c r="A24" s="130" t="s">
        <v>626</v>
      </c>
      <c r="B24" s="130" t="s">
        <v>226</v>
      </c>
      <c r="C24" s="7"/>
    </row>
    <row r="25" spans="1:3" ht="14.25">
      <c r="A25" s="130" t="s">
        <v>627</v>
      </c>
      <c r="B25" s="130" t="s">
        <v>226</v>
      </c>
      <c r="C25" s="7"/>
    </row>
    <row r="26" spans="1:3" ht="14.25">
      <c r="A26" s="130" t="s">
        <v>628</v>
      </c>
      <c r="B26" s="130" t="s">
        <v>226</v>
      </c>
      <c r="C26" s="7"/>
    </row>
    <row r="27" spans="1:3" ht="14.25">
      <c r="A27" s="130" t="s">
        <v>629</v>
      </c>
      <c r="B27" s="130" t="s">
        <v>226</v>
      </c>
      <c r="C27" s="7"/>
    </row>
    <row r="28" spans="1:3" ht="14.25">
      <c r="A28" s="130" t="s">
        <v>630</v>
      </c>
      <c r="B28" s="130" t="s">
        <v>226</v>
      </c>
      <c r="C28" s="7"/>
    </row>
    <row r="29" spans="1:3" ht="14.25">
      <c r="A29" s="130" t="s">
        <v>631</v>
      </c>
      <c r="B29" s="130" t="s">
        <v>226</v>
      </c>
      <c r="C29" s="7"/>
    </row>
    <row r="30" spans="1:3" ht="39">
      <c r="A30" s="130" t="s">
        <v>632</v>
      </c>
      <c r="B30" s="130" t="s">
        <v>226</v>
      </c>
      <c r="C30" s="7"/>
    </row>
    <row r="31" spans="1:3" ht="14.25">
      <c r="A31" s="130" t="s">
        <v>633</v>
      </c>
      <c r="B31" s="130" t="s">
        <v>226</v>
      </c>
      <c r="C31" s="7"/>
    </row>
    <row r="32" spans="1:3" ht="14.25">
      <c r="A32" s="203" t="s">
        <v>368</v>
      </c>
      <c r="B32" s="204" t="s">
        <v>226</v>
      </c>
      <c r="C32" s="7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B1">
      <selection activeCell="E82" sqref="E82"/>
    </sheetView>
  </sheetViews>
  <sheetFormatPr defaultColWidth="9.140625" defaultRowHeight="15"/>
  <cols>
    <col min="1" max="1" width="101.28125" style="185" customWidth="1"/>
    <col min="2" max="2" width="9.140625" style="185" customWidth="1"/>
    <col min="3" max="3" width="19.28125" style="339" customWidth="1"/>
    <col min="4" max="4" width="19.00390625" style="338" customWidth="1"/>
    <col min="5" max="5" width="18.421875" style="338" customWidth="1"/>
    <col min="6" max="6" width="17.57421875" style="338" customWidth="1"/>
    <col min="7" max="7" width="16.00390625" style="338" customWidth="1"/>
    <col min="8" max="8" width="15.8515625" style="338" customWidth="1"/>
    <col min="9" max="9" width="15.7109375" style="338" customWidth="1"/>
    <col min="10" max="10" width="17.421875" style="338" customWidth="1"/>
    <col min="11" max="11" width="16.00390625" style="338" customWidth="1"/>
    <col min="12" max="16384" width="9.140625" style="185" customWidth="1"/>
  </cols>
  <sheetData>
    <row r="1" spans="1:11" ht="14.25">
      <c r="A1" s="333" t="s">
        <v>860</v>
      </c>
      <c r="B1" s="334"/>
      <c r="C1" s="335"/>
      <c r="D1" s="336"/>
      <c r="E1" s="336"/>
      <c r="F1" s="336"/>
      <c r="G1" s="336"/>
      <c r="H1" s="336"/>
      <c r="I1" s="336"/>
      <c r="J1" s="336"/>
      <c r="K1" s="336"/>
    </row>
    <row r="2" spans="1:5" ht="26.25" customHeight="1">
      <c r="A2" s="495" t="s">
        <v>742</v>
      </c>
      <c r="B2" s="489"/>
      <c r="C2" s="489"/>
      <c r="D2" s="489"/>
      <c r="E2" s="337"/>
    </row>
    <row r="3" spans="1:5" ht="30" customHeight="1">
      <c r="A3" s="488" t="s">
        <v>861</v>
      </c>
      <c r="B3" s="489"/>
      <c r="C3" s="489"/>
      <c r="D3" s="489"/>
      <c r="E3" s="337"/>
    </row>
    <row r="4" spans="10:11" ht="14.25">
      <c r="J4" s="340" t="s">
        <v>862</v>
      </c>
      <c r="K4" s="340"/>
    </row>
    <row r="5" spans="1:11" ht="14.25">
      <c r="A5" s="135" t="s">
        <v>547</v>
      </c>
      <c r="C5" s="498" t="s">
        <v>444</v>
      </c>
      <c r="D5" s="499"/>
      <c r="E5" s="500"/>
      <c r="F5" s="498" t="s">
        <v>863</v>
      </c>
      <c r="G5" s="499"/>
      <c r="H5" s="500"/>
      <c r="I5" s="498" t="s">
        <v>864</v>
      </c>
      <c r="J5" s="499"/>
      <c r="K5" s="500"/>
    </row>
    <row r="6" spans="1:11" ht="39">
      <c r="A6" s="124" t="s">
        <v>13</v>
      </c>
      <c r="B6" s="125" t="s">
        <v>14</v>
      </c>
      <c r="C6" s="341" t="s">
        <v>865</v>
      </c>
      <c r="D6" s="341" t="s">
        <v>866</v>
      </c>
      <c r="E6" s="342" t="s">
        <v>867</v>
      </c>
      <c r="F6" s="341" t="s">
        <v>868</v>
      </c>
      <c r="G6" s="341" t="s">
        <v>869</v>
      </c>
      <c r="H6" s="341" t="s">
        <v>870</v>
      </c>
      <c r="I6" s="341" t="s">
        <v>868</v>
      </c>
      <c r="J6" s="341" t="s">
        <v>871</v>
      </c>
      <c r="K6" s="341" t="s">
        <v>872</v>
      </c>
    </row>
    <row r="7" spans="1:11" ht="14.25">
      <c r="A7" s="343" t="s">
        <v>298</v>
      </c>
      <c r="B7" s="344" t="s">
        <v>40</v>
      </c>
      <c r="C7" s="345">
        <v>17469000</v>
      </c>
      <c r="D7" s="315">
        <v>21372901</v>
      </c>
      <c r="E7" s="346">
        <v>20023000</v>
      </c>
      <c r="F7" s="315">
        <v>45750000</v>
      </c>
      <c r="G7" s="315">
        <v>49990702</v>
      </c>
      <c r="H7" s="315">
        <v>53660000</v>
      </c>
      <c r="I7" s="315">
        <v>38028400</v>
      </c>
      <c r="J7" s="315">
        <v>38666316</v>
      </c>
      <c r="K7" s="315">
        <v>39900000</v>
      </c>
    </row>
    <row r="8" spans="1:11" ht="14.25">
      <c r="A8" s="130" t="s">
        <v>299</v>
      </c>
      <c r="B8" s="344" t="s">
        <v>47</v>
      </c>
      <c r="C8" s="345">
        <v>12462000</v>
      </c>
      <c r="D8" s="315">
        <v>15995732</v>
      </c>
      <c r="E8" s="346">
        <v>15912000</v>
      </c>
      <c r="F8" s="315">
        <v>250000</v>
      </c>
      <c r="G8" s="315">
        <v>3006412</v>
      </c>
      <c r="H8" s="315">
        <v>800000</v>
      </c>
      <c r="I8" s="315">
        <v>50000</v>
      </c>
      <c r="J8" s="315">
        <v>481573</v>
      </c>
      <c r="K8" s="315">
        <v>2820000</v>
      </c>
    </row>
    <row r="9" spans="1:11" ht="14.25">
      <c r="A9" s="347" t="s">
        <v>349</v>
      </c>
      <c r="B9" s="348" t="s">
        <v>48</v>
      </c>
      <c r="C9" s="315">
        <f aca="true" t="shared" si="0" ref="C9:K9">SUM(C7:C8)</f>
        <v>29931000</v>
      </c>
      <c r="D9" s="315">
        <f t="shared" si="0"/>
        <v>37368633</v>
      </c>
      <c r="E9" s="315">
        <f t="shared" si="0"/>
        <v>35935000</v>
      </c>
      <c r="F9" s="315">
        <f t="shared" si="0"/>
        <v>46000000</v>
      </c>
      <c r="G9" s="315">
        <f t="shared" si="0"/>
        <v>52997114</v>
      </c>
      <c r="H9" s="315">
        <f t="shared" si="0"/>
        <v>54460000</v>
      </c>
      <c r="I9" s="315">
        <f t="shared" si="0"/>
        <v>38078400</v>
      </c>
      <c r="J9" s="315">
        <f t="shared" si="0"/>
        <v>39147889</v>
      </c>
      <c r="K9" s="315">
        <f t="shared" si="0"/>
        <v>42720000</v>
      </c>
    </row>
    <row r="10" spans="1:11" ht="14.25">
      <c r="A10" s="307" t="s">
        <v>320</v>
      </c>
      <c r="B10" s="348" t="s">
        <v>49</v>
      </c>
      <c r="C10" s="345">
        <v>7112000</v>
      </c>
      <c r="D10" s="315">
        <v>8090879</v>
      </c>
      <c r="E10" s="346">
        <v>7268000</v>
      </c>
      <c r="F10" s="315">
        <v>9198000</v>
      </c>
      <c r="G10" s="315">
        <v>10118354</v>
      </c>
      <c r="H10" s="315">
        <v>10195000</v>
      </c>
      <c r="I10" s="315">
        <v>8679000</v>
      </c>
      <c r="J10" s="315">
        <v>7781908</v>
      </c>
      <c r="K10" s="315">
        <v>7718000</v>
      </c>
    </row>
    <row r="11" spans="1:11" ht="14.25">
      <c r="A11" s="130" t="s">
        <v>300</v>
      </c>
      <c r="B11" s="344" t="s">
        <v>56</v>
      </c>
      <c r="C11" s="345">
        <v>4101000</v>
      </c>
      <c r="D11" s="315">
        <v>5059409</v>
      </c>
      <c r="E11" s="346">
        <v>3605000</v>
      </c>
      <c r="F11" s="315">
        <v>950000</v>
      </c>
      <c r="G11" s="315">
        <v>1692605</v>
      </c>
      <c r="H11" s="315">
        <v>1550000</v>
      </c>
      <c r="I11" s="315">
        <v>1496000</v>
      </c>
      <c r="J11" s="315">
        <v>1109528</v>
      </c>
      <c r="K11" s="315">
        <v>1570000</v>
      </c>
    </row>
    <row r="12" spans="1:11" ht="14.25">
      <c r="A12" s="130" t="s">
        <v>350</v>
      </c>
      <c r="B12" s="344" t="s">
        <v>61</v>
      </c>
      <c r="C12" s="345">
        <v>1155000</v>
      </c>
      <c r="D12" s="315">
        <v>2179903</v>
      </c>
      <c r="E12" s="346">
        <v>2224000</v>
      </c>
      <c r="F12" s="315">
        <v>250000</v>
      </c>
      <c r="G12" s="315">
        <v>313867</v>
      </c>
      <c r="H12" s="315">
        <v>350000</v>
      </c>
      <c r="I12" s="315">
        <v>195000</v>
      </c>
      <c r="J12" s="315">
        <v>160047</v>
      </c>
      <c r="K12" s="315">
        <v>168000</v>
      </c>
    </row>
    <row r="13" spans="1:11" ht="14.25">
      <c r="A13" s="130" t="s">
        <v>301</v>
      </c>
      <c r="B13" s="344" t="s">
        <v>73</v>
      </c>
      <c r="C13" s="345">
        <v>67661000</v>
      </c>
      <c r="D13" s="315">
        <v>78505362</v>
      </c>
      <c r="E13" s="346">
        <v>81164000</v>
      </c>
      <c r="F13" s="315">
        <v>3350000</v>
      </c>
      <c r="G13" s="315">
        <v>6487992</v>
      </c>
      <c r="H13" s="315">
        <v>5100000</v>
      </c>
      <c r="I13" s="315">
        <v>10930000</v>
      </c>
      <c r="J13" s="315">
        <v>12316606</v>
      </c>
      <c r="K13" s="315">
        <v>13046000</v>
      </c>
    </row>
    <row r="14" spans="1:11" ht="14.25">
      <c r="A14" s="130" t="s">
        <v>302</v>
      </c>
      <c r="B14" s="344" t="s">
        <v>78</v>
      </c>
      <c r="C14" s="345">
        <v>15000</v>
      </c>
      <c r="D14" s="315">
        <v>58785</v>
      </c>
      <c r="E14" s="346">
        <v>30000</v>
      </c>
      <c r="F14" s="315">
        <v>250000</v>
      </c>
      <c r="G14" s="315">
        <v>176961</v>
      </c>
      <c r="H14" s="315">
        <v>250000</v>
      </c>
      <c r="I14" s="315">
        <v>30000</v>
      </c>
      <c r="J14" s="315">
        <v>76505</v>
      </c>
      <c r="K14" s="315">
        <v>50000</v>
      </c>
    </row>
    <row r="15" spans="1:11" ht="14.25">
      <c r="A15" s="130" t="s">
        <v>303</v>
      </c>
      <c r="B15" s="344" t="s">
        <v>87</v>
      </c>
      <c r="C15" s="345">
        <v>27100000</v>
      </c>
      <c r="D15" s="315">
        <v>58763261</v>
      </c>
      <c r="E15" s="346">
        <v>31396000</v>
      </c>
      <c r="F15" s="315">
        <v>980000</v>
      </c>
      <c r="G15" s="315">
        <v>1539218</v>
      </c>
      <c r="H15" s="315">
        <v>1700000</v>
      </c>
      <c r="I15" s="315">
        <v>3258000</v>
      </c>
      <c r="J15" s="315">
        <v>3385540</v>
      </c>
      <c r="K15" s="315">
        <v>3951000</v>
      </c>
    </row>
    <row r="16" spans="1:11" ht="14.25">
      <c r="A16" s="307" t="s">
        <v>304</v>
      </c>
      <c r="B16" s="348" t="s">
        <v>88</v>
      </c>
      <c r="C16" s="315">
        <f aca="true" t="shared" si="1" ref="C16:J16">SUM(C11:C15)</f>
        <v>100032000</v>
      </c>
      <c r="D16" s="315">
        <f>SUM(D11:D15)</f>
        <v>144566720</v>
      </c>
      <c r="E16" s="315">
        <f>SUM(E11:E15)</f>
        <v>118419000</v>
      </c>
      <c r="F16" s="315">
        <f t="shared" si="1"/>
        <v>5780000</v>
      </c>
      <c r="G16" s="315">
        <f t="shared" si="1"/>
        <v>10210643</v>
      </c>
      <c r="H16" s="315">
        <f t="shared" si="1"/>
        <v>8950000</v>
      </c>
      <c r="I16" s="315">
        <f t="shared" si="1"/>
        <v>15909000</v>
      </c>
      <c r="J16" s="315">
        <f t="shared" si="1"/>
        <v>17048226</v>
      </c>
      <c r="K16" s="315">
        <f>SUM(K11:K15)</f>
        <v>18785000</v>
      </c>
    </row>
    <row r="17" spans="1:11" ht="14.25">
      <c r="A17" s="128" t="s">
        <v>89</v>
      </c>
      <c r="B17" s="344" t="s">
        <v>90</v>
      </c>
      <c r="C17" s="345"/>
      <c r="D17" s="315"/>
      <c r="E17" s="315"/>
      <c r="F17" s="315"/>
      <c r="G17" s="315"/>
      <c r="H17" s="315"/>
      <c r="I17" s="315"/>
      <c r="J17" s="315"/>
      <c r="K17" s="315"/>
    </row>
    <row r="18" spans="1:11" ht="14.25">
      <c r="A18" s="128" t="s">
        <v>305</v>
      </c>
      <c r="B18" s="344" t="s">
        <v>91</v>
      </c>
      <c r="C18" s="345"/>
      <c r="D18" s="315"/>
      <c r="E18" s="315"/>
      <c r="F18" s="315"/>
      <c r="G18" s="315"/>
      <c r="H18" s="315"/>
      <c r="I18" s="315"/>
      <c r="J18" s="315"/>
      <c r="K18" s="315"/>
    </row>
    <row r="19" spans="1:11" ht="14.25">
      <c r="A19" s="206" t="s">
        <v>326</v>
      </c>
      <c r="B19" s="344" t="s">
        <v>92</v>
      </c>
      <c r="C19" s="345"/>
      <c r="D19" s="315"/>
      <c r="E19" s="315"/>
      <c r="F19" s="315"/>
      <c r="G19" s="315"/>
      <c r="H19" s="315"/>
      <c r="I19" s="315"/>
      <c r="J19" s="315"/>
      <c r="K19" s="315"/>
    </row>
    <row r="20" spans="1:11" ht="14.25">
      <c r="A20" s="206" t="s">
        <v>327</v>
      </c>
      <c r="B20" s="344" t="s">
        <v>93</v>
      </c>
      <c r="C20" s="345"/>
      <c r="D20" s="315"/>
      <c r="E20" s="315"/>
      <c r="F20" s="315"/>
      <c r="G20" s="315"/>
      <c r="H20" s="315"/>
      <c r="I20" s="315"/>
      <c r="J20" s="315"/>
      <c r="K20" s="315"/>
    </row>
    <row r="21" spans="1:11" ht="14.25">
      <c r="A21" s="206" t="s">
        <v>328</v>
      </c>
      <c r="B21" s="344" t="s">
        <v>94</v>
      </c>
      <c r="C21" s="345"/>
      <c r="D21" s="315"/>
      <c r="E21" s="315"/>
      <c r="F21" s="315"/>
      <c r="G21" s="315"/>
      <c r="H21" s="315"/>
      <c r="I21" s="315"/>
      <c r="J21" s="315"/>
      <c r="K21" s="315"/>
    </row>
    <row r="22" spans="1:11" ht="14.25">
      <c r="A22" s="128" t="s">
        <v>329</v>
      </c>
      <c r="B22" s="344" t="s">
        <v>95</v>
      </c>
      <c r="C22" s="345"/>
      <c r="D22" s="315"/>
      <c r="E22" s="315"/>
      <c r="F22" s="315"/>
      <c r="G22" s="315"/>
      <c r="H22" s="315"/>
      <c r="I22" s="315"/>
      <c r="J22" s="315"/>
      <c r="K22" s="315"/>
    </row>
    <row r="23" spans="1:11" ht="14.25">
      <c r="A23" s="128" t="s">
        <v>330</v>
      </c>
      <c r="B23" s="344" t="s">
        <v>96</v>
      </c>
      <c r="C23" s="345"/>
      <c r="D23" s="315"/>
      <c r="E23" s="315"/>
      <c r="F23" s="315"/>
      <c r="G23" s="315"/>
      <c r="H23" s="315"/>
      <c r="I23" s="315"/>
      <c r="J23" s="315"/>
      <c r="K23" s="315"/>
    </row>
    <row r="24" spans="1:11" ht="14.25">
      <c r="A24" s="128" t="s">
        <v>331</v>
      </c>
      <c r="B24" s="344" t="s">
        <v>97</v>
      </c>
      <c r="C24" s="345">
        <v>5000000</v>
      </c>
      <c r="D24" s="315">
        <v>7874160</v>
      </c>
      <c r="E24" s="315">
        <v>4726000</v>
      </c>
      <c r="F24" s="315"/>
      <c r="G24" s="315"/>
      <c r="H24" s="315"/>
      <c r="I24" s="315"/>
      <c r="J24" s="315"/>
      <c r="K24" s="315"/>
    </row>
    <row r="25" spans="1:11" ht="14.25">
      <c r="A25" s="321" t="s">
        <v>306</v>
      </c>
      <c r="B25" s="348" t="s">
        <v>98</v>
      </c>
      <c r="C25" s="315">
        <f aca="true" t="shared" si="2" ref="C25:J25">SUM(C17:C24)</f>
        <v>5000000</v>
      </c>
      <c r="D25" s="315">
        <f t="shared" si="2"/>
        <v>7874160</v>
      </c>
      <c r="E25" s="315">
        <f t="shared" si="2"/>
        <v>4726000</v>
      </c>
      <c r="F25" s="315"/>
      <c r="G25" s="315">
        <f t="shared" si="2"/>
        <v>0</v>
      </c>
      <c r="H25" s="315"/>
      <c r="I25" s="315">
        <f t="shared" si="2"/>
        <v>0</v>
      </c>
      <c r="J25" s="315">
        <f t="shared" si="2"/>
        <v>0</v>
      </c>
      <c r="K25" s="315"/>
    </row>
    <row r="26" spans="1:11" ht="14.25">
      <c r="A26" s="207" t="s">
        <v>332</v>
      </c>
      <c r="B26" s="344" t="s">
        <v>99</v>
      </c>
      <c r="C26" s="345"/>
      <c r="D26" s="315"/>
      <c r="E26" s="315"/>
      <c r="F26" s="315"/>
      <c r="G26" s="315"/>
      <c r="H26" s="315"/>
      <c r="I26" s="315"/>
      <c r="J26" s="315"/>
      <c r="K26" s="315"/>
    </row>
    <row r="27" spans="1:11" ht="14.25">
      <c r="A27" s="207" t="s">
        <v>873</v>
      </c>
      <c r="B27" s="344" t="s">
        <v>100</v>
      </c>
      <c r="C27" s="345">
        <v>68432475</v>
      </c>
      <c r="D27" s="315">
        <v>82951695</v>
      </c>
      <c r="E27" s="346">
        <v>79329113</v>
      </c>
      <c r="F27" s="315"/>
      <c r="G27" s="315"/>
      <c r="H27" s="315"/>
      <c r="I27" s="315"/>
      <c r="J27" s="315"/>
      <c r="K27" s="315"/>
    </row>
    <row r="28" spans="1:11" ht="14.25">
      <c r="A28" s="207" t="s">
        <v>101</v>
      </c>
      <c r="B28" s="344" t="s">
        <v>102</v>
      </c>
      <c r="C28" s="345"/>
      <c r="D28" s="315"/>
      <c r="E28" s="315"/>
      <c r="F28" s="315"/>
      <c r="G28" s="315"/>
      <c r="H28" s="315"/>
      <c r="I28" s="315"/>
      <c r="J28" s="315"/>
      <c r="K28" s="315"/>
    </row>
    <row r="29" spans="1:11" ht="14.25">
      <c r="A29" s="207" t="s">
        <v>307</v>
      </c>
      <c r="B29" s="344" t="s">
        <v>103</v>
      </c>
      <c r="C29" s="345"/>
      <c r="D29" s="315"/>
      <c r="E29" s="315"/>
      <c r="F29" s="315"/>
      <c r="G29" s="315"/>
      <c r="H29" s="315"/>
      <c r="I29" s="315"/>
      <c r="J29" s="315"/>
      <c r="K29" s="315"/>
    </row>
    <row r="30" spans="1:11" ht="14.25">
      <c r="A30" s="207" t="s">
        <v>333</v>
      </c>
      <c r="B30" s="344" t="s">
        <v>104</v>
      </c>
      <c r="C30" s="345"/>
      <c r="D30" s="315"/>
      <c r="E30" s="315"/>
      <c r="F30" s="315"/>
      <c r="G30" s="315"/>
      <c r="H30" s="315"/>
      <c r="I30" s="315"/>
      <c r="J30" s="315"/>
      <c r="K30" s="315"/>
    </row>
    <row r="31" spans="1:11" ht="14.25">
      <c r="A31" s="207" t="s">
        <v>308</v>
      </c>
      <c r="B31" s="344" t="s">
        <v>105</v>
      </c>
      <c r="C31" s="345">
        <v>3559400</v>
      </c>
      <c r="D31" s="315">
        <v>6699795</v>
      </c>
      <c r="E31" s="346">
        <v>3900110</v>
      </c>
      <c r="F31" s="315"/>
      <c r="G31" s="315"/>
      <c r="H31" s="315"/>
      <c r="I31" s="315"/>
      <c r="J31" s="315"/>
      <c r="K31" s="315"/>
    </row>
    <row r="32" spans="1:11" ht="14.25">
      <c r="A32" s="207" t="s">
        <v>334</v>
      </c>
      <c r="B32" s="344" t="s">
        <v>106</v>
      </c>
      <c r="C32" s="345"/>
      <c r="D32" s="315"/>
      <c r="E32" s="315"/>
      <c r="F32" s="315"/>
      <c r="G32" s="315"/>
      <c r="H32" s="315"/>
      <c r="I32" s="315"/>
      <c r="J32" s="315"/>
      <c r="K32" s="315"/>
    </row>
    <row r="33" spans="1:11" ht="14.25">
      <c r="A33" s="207" t="s">
        <v>335</v>
      </c>
      <c r="B33" s="344" t="s">
        <v>107</v>
      </c>
      <c r="C33" s="345"/>
      <c r="D33" s="315"/>
      <c r="E33" s="315"/>
      <c r="F33" s="315"/>
      <c r="G33" s="315"/>
      <c r="H33" s="315"/>
      <c r="I33" s="315"/>
      <c r="J33" s="315"/>
      <c r="K33" s="315"/>
    </row>
    <row r="34" spans="1:11" ht="14.25">
      <c r="A34" s="207" t="s">
        <v>108</v>
      </c>
      <c r="B34" s="344" t="s">
        <v>109</v>
      </c>
      <c r="C34" s="345"/>
      <c r="D34" s="315"/>
      <c r="E34" s="315"/>
      <c r="F34" s="315"/>
      <c r="G34" s="315"/>
      <c r="H34" s="315"/>
      <c r="I34" s="315"/>
      <c r="J34" s="315"/>
      <c r="K34" s="315"/>
    </row>
    <row r="35" spans="1:11" ht="14.25">
      <c r="A35" s="301" t="s">
        <v>110</v>
      </c>
      <c r="B35" s="344" t="s">
        <v>111</v>
      </c>
      <c r="C35" s="345"/>
      <c r="D35" s="315"/>
      <c r="E35" s="315"/>
      <c r="F35" s="315"/>
      <c r="G35" s="315"/>
      <c r="H35" s="315"/>
      <c r="I35" s="315"/>
      <c r="J35" s="315"/>
      <c r="K35" s="315"/>
    </row>
    <row r="36" spans="1:11" ht="14.25">
      <c r="A36" s="207" t="s">
        <v>336</v>
      </c>
      <c r="B36" s="344" t="s">
        <v>112</v>
      </c>
      <c r="C36" s="345"/>
      <c r="D36" s="315"/>
      <c r="E36" s="346">
        <v>12353426</v>
      </c>
      <c r="F36" s="315"/>
      <c r="G36" s="315"/>
      <c r="H36" s="315"/>
      <c r="I36" s="315"/>
      <c r="J36" s="315"/>
      <c r="K36" s="315"/>
    </row>
    <row r="37" spans="1:11" ht="14.25">
      <c r="A37" s="301" t="s">
        <v>440</v>
      </c>
      <c r="B37" s="344" t="s">
        <v>113</v>
      </c>
      <c r="C37" s="345">
        <v>13000000</v>
      </c>
      <c r="D37" s="315">
        <v>18222399</v>
      </c>
      <c r="E37" s="315"/>
      <c r="F37" s="315"/>
      <c r="G37" s="315"/>
      <c r="H37" s="315"/>
      <c r="I37" s="315"/>
      <c r="J37" s="315"/>
      <c r="K37" s="315"/>
    </row>
    <row r="38" spans="1:11" ht="14.25">
      <c r="A38" s="301" t="s">
        <v>441</v>
      </c>
      <c r="B38" s="344" t="s">
        <v>874</v>
      </c>
      <c r="C38" s="345">
        <v>5495541</v>
      </c>
      <c r="D38" s="315"/>
      <c r="E38" s="315">
        <v>2558826</v>
      </c>
      <c r="F38" s="315"/>
      <c r="G38" s="315"/>
      <c r="H38" s="315"/>
      <c r="I38" s="315"/>
      <c r="J38" s="315"/>
      <c r="K38" s="315"/>
    </row>
    <row r="39" spans="1:11" ht="14.25">
      <c r="A39" s="321" t="s">
        <v>309</v>
      </c>
      <c r="B39" s="348" t="s">
        <v>114</v>
      </c>
      <c r="C39" s="315">
        <f aca="true" t="shared" si="3" ref="C39:J39">SUM(C26:C38)</f>
        <v>90487416</v>
      </c>
      <c r="D39" s="315">
        <f t="shared" si="3"/>
        <v>107873889</v>
      </c>
      <c r="E39" s="315">
        <f>SUM(E26:E38)</f>
        <v>98141475</v>
      </c>
      <c r="F39" s="315">
        <f t="shared" si="3"/>
        <v>0</v>
      </c>
      <c r="G39" s="315">
        <f t="shared" si="3"/>
        <v>0</v>
      </c>
      <c r="H39" s="315"/>
      <c r="I39" s="315">
        <f t="shared" si="3"/>
        <v>0</v>
      </c>
      <c r="J39" s="315">
        <f t="shared" si="3"/>
        <v>0</v>
      </c>
      <c r="K39" s="315"/>
    </row>
    <row r="40" spans="1:11" ht="15">
      <c r="A40" s="349" t="s">
        <v>875</v>
      </c>
      <c r="B40" s="350"/>
      <c r="C40" s="351">
        <f>C39+C25+C16+C10+C9</f>
        <v>232562416</v>
      </c>
      <c r="D40" s="351">
        <f>D9+D10+D16+D25+D39</f>
        <v>305774281</v>
      </c>
      <c r="E40" s="351">
        <f>E9+E10+E16+E25+E39</f>
        <v>264489475</v>
      </c>
      <c r="F40" s="351">
        <f>+F25+F16+F10+F9+G39</f>
        <v>60978000</v>
      </c>
      <c r="G40" s="351">
        <f>+G25+G16+G10+G9+H39</f>
        <v>73326111</v>
      </c>
      <c r="H40" s="351">
        <f>+H25+H16+H10+H9+I39</f>
        <v>73605000</v>
      </c>
      <c r="I40" s="351">
        <f>I9+I16+I10</f>
        <v>62666400</v>
      </c>
      <c r="J40" s="351">
        <f>J9+J10+J16</f>
        <v>63978023</v>
      </c>
      <c r="K40" s="351">
        <f>K9+K10+K16</f>
        <v>69223000</v>
      </c>
    </row>
    <row r="41" spans="1:11" ht="14.25">
      <c r="A41" s="352" t="s">
        <v>115</v>
      </c>
      <c r="B41" s="344" t="s">
        <v>116</v>
      </c>
      <c r="C41" s="345">
        <v>0</v>
      </c>
      <c r="D41" s="315">
        <v>190000</v>
      </c>
      <c r="E41" s="315"/>
      <c r="F41" s="315"/>
      <c r="G41" s="315"/>
      <c r="H41" s="315"/>
      <c r="I41" s="315"/>
      <c r="J41" s="315"/>
      <c r="K41" s="315"/>
    </row>
    <row r="42" spans="1:11" ht="14.25">
      <c r="A42" s="352" t="s">
        <v>337</v>
      </c>
      <c r="B42" s="344" t="s">
        <v>117</v>
      </c>
      <c r="C42" s="345">
        <v>223663000</v>
      </c>
      <c r="D42" s="315">
        <v>168389585</v>
      </c>
      <c r="E42" s="353">
        <v>86846457</v>
      </c>
      <c r="F42" s="315"/>
      <c r="G42" s="315"/>
      <c r="H42" s="315"/>
      <c r="I42" s="315"/>
      <c r="J42" s="315"/>
      <c r="K42" s="315"/>
    </row>
    <row r="43" spans="1:11" ht="14.25">
      <c r="A43" s="352" t="s">
        <v>118</v>
      </c>
      <c r="B43" s="344" t="s">
        <v>119</v>
      </c>
      <c r="C43" s="345"/>
      <c r="D43" s="315">
        <v>0</v>
      </c>
      <c r="E43" s="315"/>
      <c r="F43" s="315"/>
      <c r="G43" s="315">
        <v>197700</v>
      </c>
      <c r="H43" s="315"/>
      <c r="I43" s="315"/>
      <c r="J43" s="315"/>
      <c r="K43" s="315"/>
    </row>
    <row r="44" spans="1:11" ht="14.25">
      <c r="A44" s="352" t="s">
        <v>120</v>
      </c>
      <c r="B44" s="344" t="s">
        <v>121</v>
      </c>
      <c r="C44" s="345">
        <v>2219000</v>
      </c>
      <c r="D44" s="315">
        <v>11675410</v>
      </c>
      <c r="E44" s="353">
        <v>420000</v>
      </c>
      <c r="F44" s="315"/>
      <c r="G44" s="315">
        <v>23500</v>
      </c>
      <c r="H44" s="315"/>
      <c r="I44" s="315">
        <v>100000</v>
      </c>
      <c r="J44" s="315">
        <v>38898</v>
      </c>
      <c r="K44" s="315"/>
    </row>
    <row r="45" spans="1:11" ht="14.25">
      <c r="A45" s="129" t="s">
        <v>122</v>
      </c>
      <c r="B45" s="344" t="s">
        <v>123</v>
      </c>
      <c r="C45" s="345"/>
      <c r="D45" s="315"/>
      <c r="E45" s="315"/>
      <c r="F45" s="315"/>
      <c r="G45" s="315"/>
      <c r="H45" s="315"/>
      <c r="I45" s="315"/>
      <c r="J45" s="315"/>
      <c r="K45" s="315">
        <v>8074016</v>
      </c>
    </row>
    <row r="46" spans="1:11" ht="14.25">
      <c r="A46" s="129" t="s">
        <v>124</v>
      </c>
      <c r="B46" s="344" t="s">
        <v>125</v>
      </c>
      <c r="C46" s="345"/>
      <c r="D46" s="315"/>
      <c r="E46" s="315"/>
      <c r="F46" s="315"/>
      <c r="G46" s="315"/>
      <c r="H46" s="315"/>
      <c r="I46" s="315"/>
      <c r="J46" s="315"/>
      <c r="K46" s="315"/>
    </row>
    <row r="47" spans="1:11" ht="14.25">
      <c r="A47" s="129" t="s">
        <v>126</v>
      </c>
      <c r="B47" s="344" t="s">
        <v>127</v>
      </c>
      <c r="C47" s="345">
        <v>56937000</v>
      </c>
      <c r="D47" s="315">
        <v>17716983</v>
      </c>
      <c r="E47" s="12">
        <v>9079653</v>
      </c>
      <c r="F47" s="315"/>
      <c r="G47" s="315">
        <v>59724</v>
      </c>
      <c r="H47" s="315"/>
      <c r="I47" s="315">
        <v>27000</v>
      </c>
      <c r="J47" s="315">
        <v>10502</v>
      </c>
      <c r="K47" s="315">
        <v>2179984</v>
      </c>
    </row>
    <row r="48" spans="1:11" ht="14.25">
      <c r="A48" s="354" t="s">
        <v>310</v>
      </c>
      <c r="B48" s="348" t="s">
        <v>128</v>
      </c>
      <c r="C48" s="315">
        <f aca="true" t="shared" si="4" ref="C48:K48">SUM(C41:C47)</f>
        <v>282819000</v>
      </c>
      <c r="D48" s="315">
        <f t="shared" si="4"/>
        <v>197971978</v>
      </c>
      <c r="E48" s="315">
        <f>SUM(E41:E47)</f>
        <v>96346110</v>
      </c>
      <c r="F48" s="315">
        <f t="shared" si="4"/>
        <v>0</v>
      </c>
      <c r="G48" s="315">
        <f t="shared" si="4"/>
        <v>280924</v>
      </c>
      <c r="H48" s="315"/>
      <c r="I48" s="315">
        <f t="shared" si="4"/>
        <v>127000</v>
      </c>
      <c r="J48" s="315">
        <f t="shared" si="4"/>
        <v>49400</v>
      </c>
      <c r="K48" s="315">
        <f t="shared" si="4"/>
        <v>10254000</v>
      </c>
    </row>
    <row r="49" spans="1:11" ht="14.25">
      <c r="A49" s="128" t="s">
        <v>129</v>
      </c>
      <c r="B49" s="344" t="s">
        <v>130</v>
      </c>
      <c r="C49" s="345">
        <v>163905000</v>
      </c>
      <c r="D49" s="315">
        <v>19303071</v>
      </c>
      <c r="E49" s="315">
        <v>72159709</v>
      </c>
      <c r="F49" s="315"/>
      <c r="G49" s="315"/>
      <c r="H49" s="315"/>
      <c r="I49" s="315"/>
      <c r="J49" s="315"/>
      <c r="K49" s="315"/>
    </row>
    <row r="50" spans="1:11" ht="14.25">
      <c r="A50" s="128" t="s">
        <v>131</v>
      </c>
      <c r="B50" s="344" t="s">
        <v>132</v>
      </c>
      <c r="C50" s="345"/>
      <c r="E50" s="315"/>
      <c r="F50" s="315"/>
      <c r="G50" s="315"/>
      <c r="H50" s="315"/>
      <c r="I50" s="315"/>
      <c r="J50" s="315"/>
      <c r="K50" s="315"/>
    </row>
    <row r="51" spans="1:11" ht="14.25">
      <c r="A51" s="128" t="s">
        <v>133</v>
      </c>
      <c r="B51" s="344" t="s">
        <v>134</v>
      </c>
      <c r="C51" s="345"/>
      <c r="D51" s="315"/>
      <c r="E51" s="315"/>
      <c r="F51" s="315"/>
      <c r="G51" s="315"/>
      <c r="H51" s="315"/>
      <c r="I51" s="315"/>
      <c r="J51" s="315"/>
      <c r="K51" s="315"/>
    </row>
    <row r="52" spans="1:11" ht="14.25">
      <c r="A52" s="128" t="s">
        <v>135</v>
      </c>
      <c r="B52" s="344" t="s">
        <v>136</v>
      </c>
      <c r="C52" s="345">
        <v>43117000</v>
      </c>
      <c r="D52" s="315">
        <v>5588193</v>
      </c>
      <c r="E52" s="315">
        <v>19110181</v>
      </c>
      <c r="F52" s="315"/>
      <c r="G52" s="315"/>
      <c r="H52" s="315"/>
      <c r="I52" s="315"/>
      <c r="J52" s="315"/>
      <c r="K52" s="315"/>
    </row>
    <row r="53" spans="1:11" ht="14.25">
      <c r="A53" s="321" t="s">
        <v>311</v>
      </c>
      <c r="B53" s="348" t="s">
        <v>137</v>
      </c>
      <c r="C53" s="315">
        <f aca="true" t="shared" si="5" ref="C53:J53">SUM(C49:C52)</f>
        <v>207022000</v>
      </c>
      <c r="D53" s="315">
        <f>SUM(D49:D52)</f>
        <v>24891264</v>
      </c>
      <c r="E53" s="315">
        <f>SUM(E49:E52)</f>
        <v>91269890</v>
      </c>
      <c r="F53" s="315">
        <f t="shared" si="5"/>
        <v>0</v>
      </c>
      <c r="G53" s="315">
        <f t="shared" si="5"/>
        <v>0</v>
      </c>
      <c r="H53" s="315"/>
      <c r="I53" s="315">
        <f t="shared" si="5"/>
        <v>0</v>
      </c>
      <c r="J53" s="315">
        <f t="shared" si="5"/>
        <v>0</v>
      </c>
      <c r="K53" s="315"/>
    </row>
    <row r="54" spans="1:11" ht="14.25">
      <c r="A54" s="128" t="s">
        <v>138</v>
      </c>
      <c r="B54" s="344" t="s">
        <v>139</v>
      </c>
      <c r="C54" s="345"/>
      <c r="D54" s="315"/>
      <c r="E54" s="315"/>
      <c r="F54" s="315"/>
      <c r="G54" s="315"/>
      <c r="H54" s="315"/>
      <c r="I54" s="315"/>
      <c r="J54" s="315"/>
      <c r="K54" s="315"/>
    </row>
    <row r="55" spans="1:11" ht="14.25">
      <c r="A55" s="128" t="s">
        <v>338</v>
      </c>
      <c r="B55" s="344" t="s">
        <v>140</v>
      </c>
      <c r="C55" s="345"/>
      <c r="D55" s="315"/>
      <c r="E55" s="315"/>
      <c r="F55" s="315"/>
      <c r="G55" s="315"/>
      <c r="H55" s="315"/>
      <c r="I55" s="315"/>
      <c r="J55" s="315"/>
      <c r="K55" s="315"/>
    </row>
    <row r="56" spans="1:11" ht="14.25">
      <c r="A56" s="128" t="s">
        <v>339</v>
      </c>
      <c r="B56" s="344" t="s">
        <v>141</v>
      </c>
      <c r="C56" s="345"/>
      <c r="D56" s="315"/>
      <c r="E56" s="315"/>
      <c r="F56" s="315"/>
      <c r="G56" s="315"/>
      <c r="H56" s="315"/>
      <c r="I56" s="315"/>
      <c r="J56" s="315"/>
      <c r="K56" s="315"/>
    </row>
    <row r="57" spans="1:11" ht="14.25">
      <c r="A57" s="128" t="s">
        <v>340</v>
      </c>
      <c r="B57" s="344" t="s">
        <v>142</v>
      </c>
      <c r="C57" s="345"/>
      <c r="D57" s="315">
        <v>4766920</v>
      </c>
      <c r="E57" s="315"/>
      <c r="F57" s="315"/>
      <c r="G57" s="315"/>
      <c r="H57" s="315"/>
      <c r="I57" s="315"/>
      <c r="J57" s="315"/>
      <c r="K57" s="315"/>
    </row>
    <row r="58" spans="1:11" ht="14.25">
      <c r="A58" s="128" t="s">
        <v>341</v>
      </c>
      <c r="B58" s="344" t="s">
        <v>143</v>
      </c>
      <c r="C58" s="345"/>
      <c r="D58" s="315"/>
      <c r="E58" s="315"/>
      <c r="F58" s="315"/>
      <c r="G58" s="315"/>
      <c r="H58" s="315"/>
      <c r="I58" s="315"/>
      <c r="J58" s="315"/>
      <c r="K58" s="315"/>
    </row>
    <row r="59" spans="1:11" ht="14.25">
      <c r="A59" s="128" t="s">
        <v>342</v>
      </c>
      <c r="B59" s="344" t="s">
        <v>144</v>
      </c>
      <c r="C59" s="345"/>
      <c r="D59" s="315">
        <v>150000</v>
      </c>
      <c r="E59" s="315"/>
      <c r="F59" s="315"/>
      <c r="G59" s="315"/>
      <c r="H59" s="315"/>
      <c r="I59" s="315"/>
      <c r="J59" s="315"/>
      <c r="K59" s="315"/>
    </row>
    <row r="60" spans="1:11" ht="14.25">
      <c r="A60" s="128" t="s">
        <v>145</v>
      </c>
      <c r="B60" s="344" t="s">
        <v>146</v>
      </c>
      <c r="C60" s="345"/>
      <c r="D60" s="315"/>
      <c r="E60" s="315"/>
      <c r="F60" s="315"/>
      <c r="G60" s="315"/>
      <c r="H60" s="315"/>
      <c r="I60" s="315"/>
      <c r="J60" s="315"/>
      <c r="K60" s="315"/>
    </row>
    <row r="61" spans="1:11" ht="14.25">
      <c r="A61" s="128" t="s">
        <v>343</v>
      </c>
      <c r="B61" s="344" t="s">
        <v>876</v>
      </c>
      <c r="C61" s="345"/>
      <c r="D61" s="315"/>
      <c r="E61" s="315"/>
      <c r="F61" s="315"/>
      <c r="G61" s="315"/>
      <c r="H61" s="315"/>
      <c r="I61" s="315"/>
      <c r="J61" s="315"/>
      <c r="K61" s="315"/>
    </row>
    <row r="62" spans="1:11" ht="14.25">
      <c r="A62" s="321" t="s">
        <v>312</v>
      </c>
      <c r="B62" s="348" t="s">
        <v>148</v>
      </c>
      <c r="C62" s="345"/>
      <c r="D62" s="315">
        <f>SUM(D54:D61)</f>
        <v>4916920</v>
      </c>
      <c r="E62" s="315"/>
      <c r="F62" s="315"/>
      <c r="G62" s="315"/>
      <c r="H62" s="315"/>
      <c r="I62" s="315"/>
      <c r="J62" s="315"/>
      <c r="K62" s="315"/>
    </row>
    <row r="63" spans="1:11" ht="15">
      <c r="A63" s="349" t="s">
        <v>877</v>
      </c>
      <c r="B63" s="350"/>
      <c r="C63" s="351">
        <f aca="true" t="shared" si="6" ref="C63:K63">C62+C53+C48</f>
        <v>489841000</v>
      </c>
      <c r="D63" s="351">
        <f t="shared" si="6"/>
        <v>227780162</v>
      </c>
      <c r="E63" s="351">
        <f t="shared" si="6"/>
        <v>187616000</v>
      </c>
      <c r="F63" s="351">
        <f t="shared" si="6"/>
        <v>0</v>
      </c>
      <c r="G63" s="351">
        <f t="shared" si="6"/>
        <v>280924</v>
      </c>
      <c r="H63" s="351">
        <f t="shared" si="6"/>
        <v>0</v>
      </c>
      <c r="I63" s="351">
        <f t="shared" si="6"/>
        <v>127000</v>
      </c>
      <c r="J63" s="351">
        <f t="shared" si="6"/>
        <v>49400</v>
      </c>
      <c r="K63" s="351">
        <f t="shared" si="6"/>
        <v>10254000</v>
      </c>
    </row>
    <row r="64" spans="1:11" ht="15">
      <c r="A64" s="355" t="s">
        <v>351</v>
      </c>
      <c r="B64" s="356" t="s">
        <v>149</v>
      </c>
      <c r="C64" s="357">
        <f aca="true" t="shared" si="7" ref="C64:K64">C63+C40</f>
        <v>722403416</v>
      </c>
      <c r="D64" s="357">
        <f t="shared" si="7"/>
        <v>533554443</v>
      </c>
      <c r="E64" s="358">
        <f t="shared" si="7"/>
        <v>452105475</v>
      </c>
      <c r="F64" s="357">
        <f t="shared" si="7"/>
        <v>60978000</v>
      </c>
      <c r="G64" s="357">
        <f t="shared" si="7"/>
        <v>73607035</v>
      </c>
      <c r="H64" s="357">
        <f t="shared" si="7"/>
        <v>73605000</v>
      </c>
      <c r="I64" s="357">
        <f t="shared" si="7"/>
        <v>62793400</v>
      </c>
      <c r="J64" s="357">
        <f t="shared" si="7"/>
        <v>64027423</v>
      </c>
      <c r="K64" s="357">
        <f t="shared" si="7"/>
        <v>79477000</v>
      </c>
    </row>
    <row r="65" spans="1:11" ht="14.25">
      <c r="A65" s="208" t="s">
        <v>313</v>
      </c>
      <c r="B65" s="203" t="s">
        <v>154</v>
      </c>
      <c r="C65" s="359"/>
      <c r="D65" s="359"/>
      <c r="E65" s="360"/>
      <c r="F65" s="361"/>
      <c r="G65" s="361"/>
      <c r="H65" s="361"/>
      <c r="I65" s="361"/>
      <c r="J65" s="361"/>
      <c r="K65" s="361"/>
    </row>
    <row r="66" spans="1:11" ht="14.25">
      <c r="A66" s="209" t="s">
        <v>314</v>
      </c>
      <c r="B66" s="203" t="s">
        <v>160</v>
      </c>
      <c r="C66" s="362"/>
      <c r="D66" s="363"/>
      <c r="E66" s="364">
        <v>85000000</v>
      </c>
      <c r="F66" s="365"/>
      <c r="G66" s="365"/>
      <c r="H66" s="365"/>
      <c r="I66" s="365"/>
      <c r="J66" s="365"/>
      <c r="K66" s="365"/>
    </row>
    <row r="67" spans="1:11" ht="14.25">
      <c r="A67" s="366" t="s">
        <v>161</v>
      </c>
      <c r="B67" s="130" t="s">
        <v>162</v>
      </c>
      <c r="C67" s="363"/>
      <c r="D67" s="363"/>
      <c r="E67" s="364"/>
      <c r="F67" s="367"/>
      <c r="G67" s="367"/>
      <c r="H67" s="367"/>
      <c r="I67" s="367"/>
      <c r="J67" s="367"/>
      <c r="K67" s="367"/>
    </row>
    <row r="68" spans="1:11" ht="14.25">
      <c r="A68" s="366" t="s">
        <v>163</v>
      </c>
      <c r="B68" s="130" t="s">
        <v>164</v>
      </c>
      <c r="C68" s="363">
        <v>1747983</v>
      </c>
      <c r="D68" s="363">
        <v>2022239</v>
      </c>
      <c r="E68" s="364">
        <v>2906689</v>
      </c>
      <c r="F68" s="367"/>
      <c r="G68" s="367"/>
      <c r="H68" s="367"/>
      <c r="I68" s="367"/>
      <c r="J68" s="367"/>
      <c r="K68" s="367"/>
    </row>
    <row r="69" spans="1:11" ht="14.25">
      <c r="A69" s="209" t="s">
        <v>165</v>
      </c>
      <c r="B69" s="203" t="s">
        <v>166</v>
      </c>
      <c r="C69" s="363">
        <v>103962201</v>
      </c>
      <c r="D69" s="363">
        <v>126919387</v>
      </c>
      <c r="E69" s="364">
        <v>147548959</v>
      </c>
      <c r="F69" s="367"/>
      <c r="G69" s="367"/>
      <c r="H69" s="367"/>
      <c r="I69" s="367"/>
      <c r="J69" s="367"/>
      <c r="K69" s="367"/>
    </row>
    <row r="70" spans="1:11" ht="14.25">
      <c r="A70" s="366" t="s">
        <v>167</v>
      </c>
      <c r="B70" s="130" t="s">
        <v>168</v>
      </c>
      <c r="C70" s="363"/>
      <c r="D70" s="363"/>
      <c r="E70" s="364"/>
      <c r="F70" s="367"/>
      <c r="G70" s="367"/>
      <c r="H70" s="367"/>
      <c r="I70" s="367"/>
      <c r="J70" s="367"/>
      <c r="K70" s="367"/>
    </row>
    <row r="71" spans="1:11" ht="14.25">
      <c r="A71" s="366" t="s">
        <v>169</v>
      </c>
      <c r="B71" s="130" t="s">
        <v>170</v>
      </c>
      <c r="C71" s="363"/>
      <c r="D71" s="363"/>
      <c r="E71" s="364"/>
      <c r="F71" s="367"/>
      <c r="G71" s="367"/>
      <c r="H71" s="367"/>
      <c r="I71" s="367"/>
      <c r="J71" s="367"/>
      <c r="K71" s="367"/>
    </row>
    <row r="72" spans="1:11" ht="14.25">
      <c r="A72" s="366" t="s">
        <v>171</v>
      </c>
      <c r="B72" s="130" t="s">
        <v>172</v>
      </c>
      <c r="C72" s="363"/>
      <c r="D72" s="363"/>
      <c r="E72" s="364"/>
      <c r="F72" s="367"/>
      <c r="G72" s="367"/>
      <c r="H72" s="367"/>
      <c r="I72" s="367"/>
      <c r="J72" s="367"/>
      <c r="K72" s="367"/>
    </row>
    <row r="73" spans="1:11" ht="14.25">
      <c r="A73" s="368" t="s">
        <v>315</v>
      </c>
      <c r="B73" s="307" t="s">
        <v>173</v>
      </c>
      <c r="C73" s="362">
        <f>SUM(C65:C72)</f>
        <v>105710184</v>
      </c>
      <c r="D73" s="362">
        <f>SUM(D65:D72)</f>
        <v>128941626</v>
      </c>
      <c r="E73" s="362">
        <f>SUM(E65:E72)</f>
        <v>235455648</v>
      </c>
      <c r="F73" s="362"/>
      <c r="G73" s="362"/>
      <c r="H73" s="362"/>
      <c r="I73" s="362"/>
      <c r="J73" s="362"/>
      <c r="K73" s="362"/>
    </row>
    <row r="74" spans="1:11" ht="14.25">
      <c r="A74" s="366" t="s">
        <v>174</v>
      </c>
      <c r="B74" s="130" t="s">
        <v>175</v>
      </c>
      <c r="C74" s="363"/>
      <c r="D74" s="363"/>
      <c r="E74" s="364"/>
      <c r="F74" s="367"/>
      <c r="G74" s="367"/>
      <c r="H74" s="367"/>
      <c r="I74" s="367"/>
      <c r="J74" s="367"/>
      <c r="K74" s="367"/>
    </row>
    <row r="75" spans="1:11" ht="14.25">
      <c r="A75" s="128" t="s">
        <v>176</v>
      </c>
      <c r="B75" s="130" t="s">
        <v>177</v>
      </c>
      <c r="C75" s="369"/>
      <c r="D75" s="369"/>
      <c r="E75" s="360"/>
      <c r="F75" s="370"/>
      <c r="G75" s="370"/>
      <c r="H75" s="370"/>
      <c r="I75" s="370"/>
      <c r="J75" s="370"/>
      <c r="K75" s="370"/>
    </row>
    <row r="76" spans="1:11" ht="14.25">
      <c r="A76" s="366" t="s">
        <v>348</v>
      </c>
      <c r="B76" s="130" t="s">
        <v>178</v>
      </c>
      <c r="C76" s="363"/>
      <c r="D76" s="363"/>
      <c r="E76" s="364"/>
      <c r="F76" s="367"/>
      <c r="G76" s="367"/>
      <c r="H76" s="367"/>
      <c r="I76" s="367"/>
      <c r="J76" s="367"/>
      <c r="K76" s="367"/>
    </row>
    <row r="77" spans="1:11" ht="14.25">
      <c r="A77" s="366" t="s">
        <v>317</v>
      </c>
      <c r="B77" s="130" t="s">
        <v>179</v>
      </c>
      <c r="C77" s="363"/>
      <c r="D77" s="363"/>
      <c r="E77" s="364"/>
      <c r="F77" s="367"/>
      <c r="G77" s="367"/>
      <c r="H77" s="367"/>
      <c r="I77" s="367"/>
      <c r="J77" s="367"/>
      <c r="K77" s="367"/>
    </row>
    <row r="78" spans="1:11" ht="14.25">
      <c r="A78" s="368" t="s">
        <v>318</v>
      </c>
      <c r="B78" s="307" t="s">
        <v>180</v>
      </c>
      <c r="C78" s="362"/>
      <c r="D78" s="362"/>
      <c r="E78" s="364"/>
      <c r="F78" s="365"/>
      <c r="G78" s="365"/>
      <c r="H78" s="365"/>
      <c r="I78" s="365"/>
      <c r="J78" s="365"/>
      <c r="K78" s="365"/>
    </row>
    <row r="79" spans="1:11" ht="14.25">
      <c r="A79" s="128" t="s">
        <v>181</v>
      </c>
      <c r="B79" s="130" t="s">
        <v>182</v>
      </c>
      <c r="C79" s="369"/>
      <c r="D79" s="369"/>
      <c r="E79" s="360"/>
      <c r="F79" s="370"/>
      <c r="G79" s="370"/>
      <c r="H79" s="370"/>
      <c r="I79" s="370"/>
      <c r="J79" s="370"/>
      <c r="K79" s="370"/>
    </row>
    <row r="80" spans="1:11" ht="15">
      <c r="A80" s="371" t="s">
        <v>352</v>
      </c>
      <c r="B80" s="372" t="s">
        <v>183</v>
      </c>
      <c r="C80" s="373">
        <f>C73</f>
        <v>105710184</v>
      </c>
      <c r="D80" s="374">
        <f>D73+D78</f>
        <v>128941626</v>
      </c>
      <c r="E80" s="375">
        <f>E73+E78</f>
        <v>235455648</v>
      </c>
      <c r="F80" s="373">
        <v>0</v>
      </c>
      <c r="G80" s="373">
        <v>0</v>
      </c>
      <c r="H80" s="373">
        <v>0</v>
      </c>
      <c r="I80" s="373">
        <v>0</v>
      </c>
      <c r="J80" s="373">
        <v>0</v>
      </c>
      <c r="K80" s="373">
        <v>0</v>
      </c>
    </row>
    <row r="81" spans="1:11" ht="15">
      <c r="A81" s="324" t="s">
        <v>388</v>
      </c>
      <c r="B81" s="376"/>
      <c r="C81" s="325">
        <f aca="true" t="shared" si="8" ref="C81:K81">C80+C64</f>
        <v>828113600</v>
      </c>
      <c r="D81" s="325">
        <f t="shared" si="8"/>
        <v>662496069</v>
      </c>
      <c r="E81" s="325">
        <f t="shared" si="8"/>
        <v>687561123</v>
      </c>
      <c r="F81" s="325">
        <f t="shared" si="8"/>
        <v>60978000</v>
      </c>
      <c r="G81" s="325">
        <f t="shared" si="8"/>
        <v>73607035</v>
      </c>
      <c r="H81" s="325">
        <f t="shared" si="8"/>
        <v>73605000</v>
      </c>
      <c r="I81" s="325">
        <f t="shared" si="8"/>
        <v>62793400</v>
      </c>
      <c r="J81" s="325">
        <f t="shared" si="8"/>
        <v>64027423</v>
      </c>
      <c r="K81" s="325">
        <f t="shared" si="8"/>
        <v>79477000</v>
      </c>
    </row>
    <row r="82" spans="1:11" ht="39">
      <c r="A82" s="124" t="s">
        <v>13</v>
      </c>
      <c r="B82" s="125" t="s">
        <v>2</v>
      </c>
      <c r="C82" s="341" t="s">
        <v>865</v>
      </c>
      <c r="D82" s="341" t="s">
        <v>866</v>
      </c>
      <c r="E82" s="342" t="s">
        <v>870</v>
      </c>
      <c r="F82" s="341" t="s">
        <v>868</v>
      </c>
      <c r="G82" s="341" t="s">
        <v>869</v>
      </c>
      <c r="H82" s="341" t="s">
        <v>870</v>
      </c>
      <c r="I82" s="341" t="s">
        <v>868</v>
      </c>
      <c r="J82" s="341" t="s">
        <v>871</v>
      </c>
      <c r="K82" s="341" t="s">
        <v>872</v>
      </c>
    </row>
    <row r="83" spans="1:11" ht="14.25">
      <c r="A83" s="130" t="s">
        <v>390</v>
      </c>
      <c r="B83" s="129" t="s">
        <v>196</v>
      </c>
      <c r="C83" s="377">
        <v>63429978</v>
      </c>
      <c r="D83" s="378">
        <v>72283426</v>
      </c>
      <c r="E83" s="353">
        <v>72667223</v>
      </c>
      <c r="F83" s="378"/>
      <c r="G83" s="378"/>
      <c r="H83" s="378"/>
      <c r="I83" s="378"/>
      <c r="J83" s="378"/>
      <c r="K83" s="378"/>
    </row>
    <row r="84" spans="1:11" ht="14.25">
      <c r="A84" s="130" t="s">
        <v>197</v>
      </c>
      <c r="B84" s="129" t="s">
        <v>198</v>
      </c>
      <c r="C84" s="377"/>
      <c r="D84" s="378"/>
      <c r="E84" s="378"/>
      <c r="F84" s="378"/>
      <c r="G84" s="378"/>
      <c r="H84" s="378"/>
      <c r="I84" s="378"/>
      <c r="J84" s="378"/>
      <c r="K84" s="378"/>
    </row>
    <row r="85" spans="1:11" ht="14.25">
      <c r="A85" s="130" t="s">
        <v>199</v>
      </c>
      <c r="B85" s="129" t="s">
        <v>200</v>
      </c>
      <c r="C85" s="377"/>
      <c r="D85" s="378"/>
      <c r="E85" s="378"/>
      <c r="F85" s="378"/>
      <c r="G85" s="378"/>
      <c r="H85" s="378"/>
      <c r="I85" s="378"/>
      <c r="J85" s="378"/>
      <c r="K85" s="378"/>
    </row>
    <row r="86" spans="1:11" ht="14.25">
      <c r="A86" s="130" t="s">
        <v>353</v>
      </c>
      <c r="B86" s="129" t="s">
        <v>201</v>
      </c>
      <c r="C86" s="377"/>
      <c r="D86" s="378"/>
      <c r="E86" s="378"/>
      <c r="F86" s="378"/>
      <c r="G86" s="378"/>
      <c r="H86" s="378"/>
      <c r="I86" s="378"/>
      <c r="J86" s="378"/>
      <c r="K86" s="378"/>
    </row>
    <row r="87" spans="1:11" ht="14.25">
      <c r="A87" s="130" t="s">
        <v>354</v>
      </c>
      <c r="B87" s="129" t="s">
        <v>202</v>
      </c>
      <c r="C87" s="377"/>
      <c r="D87" s="378"/>
      <c r="E87" s="378"/>
      <c r="F87" s="378"/>
      <c r="G87" s="378"/>
      <c r="H87" s="378"/>
      <c r="I87" s="378"/>
      <c r="J87" s="378"/>
      <c r="K87" s="378"/>
    </row>
    <row r="88" spans="1:11" ht="14.25">
      <c r="A88" s="130" t="s">
        <v>355</v>
      </c>
      <c r="B88" s="129" t="s">
        <v>203</v>
      </c>
      <c r="C88" s="377">
        <v>26305956</v>
      </c>
      <c r="D88" s="378">
        <v>18217199</v>
      </c>
      <c r="E88" s="353">
        <v>13286000</v>
      </c>
      <c r="F88" s="378">
        <v>15312342</v>
      </c>
      <c r="G88" s="378">
        <v>5430323</v>
      </c>
      <c r="H88" s="378"/>
      <c r="I88" s="378"/>
      <c r="J88" s="378"/>
      <c r="K88" s="378"/>
    </row>
    <row r="89" spans="1:11" ht="14.25">
      <c r="A89" s="307" t="s">
        <v>391</v>
      </c>
      <c r="B89" s="354" t="s">
        <v>204</v>
      </c>
      <c r="C89" s="378">
        <f aca="true" t="shared" si="9" ref="C89:H89">SUM(C83:C88)</f>
        <v>89735934</v>
      </c>
      <c r="D89" s="378">
        <f t="shared" si="9"/>
        <v>90500625</v>
      </c>
      <c r="E89" s="378">
        <f t="shared" si="9"/>
        <v>85953223</v>
      </c>
      <c r="F89" s="378">
        <f t="shared" si="9"/>
        <v>15312342</v>
      </c>
      <c r="G89" s="378">
        <f t="shared" si="9"/>
        <v>5430323</v>
      </c>
      <c r="H89" s="378">
        <f t="shared" si="9"/>
        <v>0</v>
      </c>
      <c r="I89" s="378"/>
      <c r="J89" s="378"/>
      <c r="K89" s="378"/>
    </row>
    <row r="90" spans="1:11" ht="14.25">
      <c r="A90" s="130" t="s">
        <v>393</v>
      </c>
      <c r="B90" s="129" t="s">
        <v>215</v>
      </c>
      <c r="C90" s="377"/>
      <c r="D90" s="378"/>
      <c r="E90" s="378"/>
      <c r="F90" s="378"/>
      <c r="G90" s="378"/>
      <c r="H90" s="378"/>
      <c r="I90" s="378"/>
      <c r="J90" s="378"/>
      <c r="K90" s="378"/>
    </row>
    <row r="91" spans="1:11" ht="14.25">
      <c r="A91" s="130" t="s">
        <v>361</v>
      </c>
      <c r="B91" s="129" t="s">
        <v>216</v>
      </c>
      <c r="C91" s="377"/>
      <c r="D91" s="378"/>
      <c r="E91" s="378"/>
      <c r="F91" s="378"/>
      <c r="G91" s="378"/>
      <c r="H91" s="378"/>
      <c r="I91" s="378"/>
      <c r="J91" s="378"/>
      <c r="K91" s="378"/>
    </row>
    <row r="92" spans="1:11" ht="14.25">
      <c r="A92" s="130" t="s">
        <v>362</v>
      </c>
      <c r="B92" s="129" t="s">
        <v>217</v>
      </c>
      <c r="C92" s="377"/>
      <c r="D92" s="378"/>
      <c r="E92" s="378"/>
      <c r="F92" s="378"/>
      <c r="G92" s="378"/>
      <c r="H92" s="378"/>
      <c r="I92" s="378"/>
      <c r="J92" s="378"/>
      <c r="K92" s="378"/>
    </row>
    <row r="93" spans="1:11" ht="14.25">
      <c r="A93" s="130" t="s">
        <v>363</v>
      </c>
      <c r="B93" s="129" t="s">
        <v>218</v>
      </c>
      <c r="C93" s="377"/>
      <c r="D93" s="378"/>
      <c r="E93" s="378"/>
      <c r="F93" s="378"/>
      <c r="G93" s="378"/>
      <c r="H93" s="378"/>
      <c r="I93" s="378"/>
      <c r="J93" s="378"/>
      <c r="K93" s="378"/>
    </row>
    <row r="94" spans="1:11" ht="14.25">
      <c r="A94" s="130" t="s">
        <v>394</v>
      </c>
      <c r="B94" s="129" t="s">
        <v>225</v>
      </c>
      <c r="C94" s="377">
        <v>334400000</v>
      </c>
      <c r="D94" s="378">
        <v>426168051</v>
      </c>
      <c r="E94" s="353">
        <v>355000000</v>
      </c>
      <c r="F94" s="378"/>
      <c r="G94" s="378"/>
      <c r="H94" s="378"/>
      <c r="I94" s="378"/>
      <c r="J94" s="378"/>
      <c r="K94" s="378"/>
    </row>
    <row r="95" spans="1:11" ht="14.25">
      <c r="A95" s="130" t="s">
        <v>368</v>
      </c>
      <c r="B95" s="129" t="s">
        <v>226</v>
      </c>
      <c r="C95" s="377">
        <v>505000</v>
      </c>
      <c r="D95" s="378">
        <v>214377</v>
      </c>
      <c r="E95" s="378">
        <v>60000</v>
      </c>
      <c r="F95" s="378"/>
      <c r="G95" s="378"/>
      <c r="H95" s="378"/>
      <c r="I95" s="378"/>
      <c r="J95" s="378"/>
      <c r="K95" s="378"/>
    </row>
    <row r="96" spans="1:11" ht="14.25">
      <c r="A96" s="307" t="s">
        <v>395</v>
      </c>
      <c r="B96" s="354" t="s">
        <v>227</v>
      </c>
      <c r="C96" s="378">
        <f>SUM(C90:C95)</f>
        <v>334905000</v>
      </c>
      <c r="D96" s="378">
        <f>D94+D95</f>
        <v>426382428</v>
      </c>
      <c r="E96" s="378">
        <f>SUM(E90:E95)</f>
        <v>355060000</v>
      </c>
      <c r="F96" s="378">
        <f>F94+F95</f>
        <v>0</v>
      </c>
      <c r="G96" s="378"/>
      <c r="H96" s="378"/>
      <c r="I96" s="378"/>
      <c r="J96" s="378"/>
      <c r="K96" s="378"/>
    </row>
    <row r="97" spans="1:11" ht="14.25">
      <c r="A97" s="128" t="s">
        <v>228</v>
      </c>
      <c r="B97" s="129" t="s">
        <v>229</v>
      </c>
      <c r="C97" s="377">
        <v>2000000</v>
      </c>
      <c r="D97" s="378">
        <v>2233593</v>
      </c>
      <c r="E97" s="378">
        <v>1000000</v>
      </c>
      <c r="F97" s="378"/>
      <c r="G97" s="378"/>
      <c r="H97" s="378"/>
      <c r="I97" s="378"/>
      <c r="J97" s="378"/>
      <c r="K97" s="378"/>
    </row>
    <row r="98" spans="1:11" ht="14.25">
      <c r="A98" s="128" t="s">
        <v>369</v>
      </c>
      <c r="B98" s="129" t="s">
        <v>230</v>
      </c>
      <c r="C98" s="377">
        <v>9376000</v>
      </c>
      <c r="D98" s="378">
        <v>7376360</v>
      </c>
      <c r="E98" s="378">
        <v>9159000</v>
      </c>
      <c r="F98" s="378"/>
      <c r="G98" s="378">
        <v>35000</v>
      </c>
      <c r="H98" s="378">
        <v>40000</v>
      </c>
      <c r="I98" s="378"/>
      <c r="J98" s="378">
        <v>120000</v>
      </c>
      <c r="K98" s="378"/>
    </row>
    <row r="99" spans="1:11" ht="14.25">
      <c r="A99" s="128" t="s">
        <v>370</v>
      </c>
      <c r="B99" s="129" t="s">
        <v>231</v>
      </c>
      <c r="C99" s="377">
        <v>270000</v>
      </c>
      <c r="D99" s="378">
        <v>2744712</v>
      </c>
      <c r="E99" s="378">
        <v>1309000</v>
      </c>
      <c r="F99" s="378"/>
      <c r="G99" s="378"/>
      <c r="H99" s="378"/>
      <c r="I99" s="378"/>
      <c r="J99" s="378"/>
      <c r="K99" s="378"/>
    </row>
    <row r="100" spans="1:11" ht="14.25">
      <c r="A100" s="128" t="s">
        <v>371</v>
      </c>
      <c r="B100" s="129" t="s">
        <v>232</v>
      </c>
      <c r="C100" s="377">
        <v>14387000</v>
      </c>
      <c r="D100" s="378">
        <v>11328324</v>
      </c>
      <c r="E100" s="378">
        <v>11329000</v>
      </c>
      <c r="F100" s="378"/>
      <c r="G100" s="378"/>
      <c r="H100" s="378"/>
      <c r="I100" s="378"/>
      <c r="J100" s="378"/>
      <c r="K100" s="378"/>
    </row>
    <row r="101" spans="1:11" ht="14.25">
      <c r="A101" s="128" t="s">
        <v>233</v>
      </c>
      <c r="B101" s="129" t="s">
        <v>234</v>
      </c>
      <c r="C101" s="377">
        <v>9455001</v>
      </c>
      <c r="D101" s="378">
        <v>9882326</v>
      </c>
      <c r="E101" s="378">
        <v>10474000</v>
      </c>
      <c r="F101" s="378"/>
      <c r="G101" s="378"/>
      <c r="H101" s="378"/>
      <c r="I101" s="378">
        <v>2580000</v>
      </c>
      <c r="J101" s="378">
        <v>2971685</v>
      </c>
      <c r="K101" s="378">
        <v>3200000</v>
      </c>
    </row>
    <row r="102" spans="1:11" ht="14.25">
      <c r="A102" s="128" t="s">
        <v>235</v>
      </c>
      <c r="B102" s="129" t="s">
        <v>236</v>
      </c>
      <c r="C102" s="377">
        <v>23267000</v>
      </c>
      <c r="D102" s="378">
        <v>14555741</v>
      </c>
      <c r="E102" s="378">
        <v>12508900</v>
      </c>
      <c r="F102" s="378"/>
      <c r="G102" s="378"/>
      <c r="H102" s="378"/>
      <c r="I102" s="378">
        <v>697000</v>
      </c>
      <c r="J102" s="378">
        <v>802355</v>
      </c>
      <c r="K102" s="378">
        <v>1619000</v>
      </c>
    </row>
    <row r="103" spans="1:11" ht="14.25">
      <c r="A103" s="128" t="s">
        <v>237</v>
      </c>
      <c r="B103" s="129" t="s">
        <v>238</v>
      </c>
      <c r="C103" s="377"/>
      <c r="D103" s="378">
        <v>1673072</v>
      </c>
      <c r="E103" s="378">
        <v>1748000</v>
      </c>
      <c r="F103" s="378"/>
      <c r="G103" s="378"/>
      <c r="H103" s="378"/>
      <c r="I103" s="378">
        <v>0</v>
      </c>
      <c r="J103" s="378">
        <v>755000</v>
      </c>
      <c r="K103" s="378"/>
    </row>
    <row r="104" spans="1:11" ht="14.25">
      <c r="A104" s="128" t="s">
        <v>372</v>
      </c>
      <c r="B104" s="129" t="s">
        <v>239</v>
      </c>
      <c r="C104" s="377"/>
      <c r="D104" s="378">
        <v>222621</v>
      </c>
      <c r="E104" s="378">
        <v>90000</v>
      </c>
      <c r="F104" s="378">
        <v>5000</v>
      </c>
      <c r="G104" s="378">
        <v>3607</v>
      </c>
      <c r="H104" s="378"/>
      <c r="I104" s="378">
        <v>100</v>
      </c>
      <c r="J104" s="378">
        <v>1</v>
      </c>
      <c r="K104" s="378">
        <v>100</v>
      </c>
    </row>
    <row r="105" spans="1:11" ht="14.25">
      <c r="A105" s="128" t="s">
        <v>373</v>
      </c>
      <c r="B105" s="129" t="s">
        <v>240</v>
      </c>
      <c r="C105" s="377"/>
      <c r="D105" s="378"/>
      <c r="E105" s="378"/>
      <c r="F105" s="378"/>
      <c r="G105" s="378"/>
      <c r="H105" s="378">
        <v>5000</v>
      </c>
      <c r="I105" s="378"/>
      <c r="J105" s="378"/>
      <c r="K105" s="378"/>
    </row>
    <row r="106" spans="1:11" ht="14.25">
      <c r="A106" s="128" t="s">
        <v>374</v>
      </c>
      <c r="B106" s="129" t="s">
        <v>241</v>
      </c>
      <c r="C106" s="377"/>
      <c r="D106" s="378">
        <v>1556459</v>
      </c>
      <c r="E106" s="378">
        <v>80000</v>
      </c>
      <c r="F106" s="378"/>
      <c r="G106" s="378">
        <v>2643</v>
      </c>
      <c r="H106" s="378"/>
      <c r="I106" s="378"/>
      <c r="J106" s="378"/>
      <c r="K106" s="378"/>
    </row>
    <row r="107" spans="1:11" ht="14.25">
      <c r="A107" s="321" t="s">
        <v>396</v>
      </c>
      <c r="B107" s="354" t="s">
        <v>242</v>
      </c>
      <c r="C107" s="378">
        <f>SUM(C97:C106)</f>
        <v>58755001</v>
      </c>
      <c r="D107" s="378">
        <f aca="true" t="shared" si="10" ref="D107:K107">SUM(D97:D106)</f>
        <v>51573208</v>
      </c>
      <c r="E107" s="378">
        <f>SUM(E97:E106)</f>
        <v>47697900</v>
      </c>
      <c r="F107" s="378">
        <f t="shared" si="10"/>
        <v>5000</v>
      </c>
      <c r="G107" s="378">
        <f t="shared" si="10"/>
        <v>41250</v>
      </c>
      <c r="H107" s="378">
        <f t="shared" si="10"/>
        <v>45000</v>
      </c>
      <c r="I107" s="378">
        <f t="shared" si="10"/>
        <v>3277100</v>
      </c>
      <c r="J107" s="378">
        <f t="shared" si="10"/>
        <v>4649041</v>
      </c>
      <c r="K107" s="378">
        <f t="shared" si="10"/>
        <v>4819100</v>
      </c>
    </row>
    <row r="108" spans="1:11" ht="14.25">
      <c r="A108" s="128" t="s">
        <v>251</v>
      </c>
      <c r="B108" s="129" t="s">
        <v>252</v>
      </c>
      <c r="C108" s="377"/>
      <c r="D108" s="378"/>
      <c r="E108" s="378">
        <v>150000</v>
      </c>
      <c r="F108" s="378"/>
      <c r="G108" s="378"/>
      <c r="H108" s="378"/>
      <c r="I108" s="378"/>
      <c r="J108" s="378"/>
      <c r="K108" s="378"/>
    </row>
    <row r="109" spans="1:11" ht="14.25">
      <c r="A109" s="130" t="s">
        <v>378</v>
      </c>
      <c r="B109" s="129" t="s">
        <v>878</v>
      </c>
      <c r="C109" s="377"/>
      <c r="D109" s="378">
        <v>40449</v>
      </c>
      <c r="E109" s="378"/>
      <c r="F109" s="378"/>
      <c r="G109" s="378"/>
      <c r="H109" s="378"/>
      <c r="I109" s="378"/>
      <c r="J109" s="378"/>
      <c r="K109" s="378"/>
    </row>
    <row r="110" spans="1:11" ht="14.25">
      <c r="A110" s="128" t="s">
        <v>379</v>
      </c>
      <c r="B110" s="129" t="s">
        <v>879</v>
      </c>
      <c r="C110" s="377">
        <v>0</v>
      </c>
      <c r="D110" s="378">
        <v>1160156</v>
      </c>
      <c r="E110" s="378"/>
      <c r="F110" s="378"/>
      <c r="G110" s="378"/>
      <c r="H110" s="378"/>
      <c r="I110" s="378"/>
      <c r="J110" s="378">
        <v>106680</v>
      </c>
      <c r="K110" s="378"/>
    </row>
    <row r="111" spans="1:11" ht="14.25">
      <c r="A111" s="307" t="s">
        <v>398</v>
      </c>
      <c r="B111" s="354" t="s">
        <v>255</v>
      </c>
      <c r="C111" s="378">
        <f aca="true" t="shared" si="11" ref="C111:J111">SUM(C108:C110)</f>
        <v>0</v>
      </c>
      <c r="D111" s="378">
        <f t="shared" si="11"/>
        <v>1200605</v>
      </c>
      <c r="E111" s="378">
        <f t="shared" si="11"/>
        <v>150000</v>
      </c>
      <c r="F111" s="378">
        <f t="shared" si="11"/>
        <v>0</v>
      </c>
      <c r="G111" s="378">
        <f t="shared" si="11"/>
        <v>0</v>
      </c>
      <c r="H111" s="378"/>
      <c r="I111" s="378">
        <f t="shared" si="11"/>
        <v>0</v>
      </c>
      <c r="J111" s="378">
        <f t="shared" si="11"/>
        <v>106680</v>
      </c>
      <c r="K111" s="378"/>
    </row>
    <row r="112" spans="1:11" ht="15">
      <c r="A112" s="349" t="s">
        <v>880</v>
      </c>
      <c r="B112" s="379"/>
      <c r="C112" s="380">
        <f aca="true" t="shared" si="12" ref="C112:K112">C111+C107+C96+C89</f>
        <v>483395935</v>
      </c>
      <c r="D112" s="380">
        <f t="shared" si="12"/>
        <v>569656866</v>
      </c>
      <c r="E112" s="380">
        <f t="shared" si="12"/>
        <v>488861123</v>
      </c>
      <c r="F112" s="380">
        <f t="shared" si="12"/>
        <v>15317342</v>
      </c>
      <c r="G112" s="380">
        <f t="shared" si="12"/>
        <v>5471573</v>
      </c>
      <c r="H112" s="380">
        <f t="shared" si="12"/>
        <v>45000</v>
      </c>
      <c r="I112" s="380">
        <f t="shared" si="12"/>
        <v>3277100</v>
      </c>
      <c r="J112" s="380">
        <f t="shared" si="12"/>
        <v>4755721</v>
      </c>
      <c r="K112" s="380">
        <f t="shared" si="12"/>
        <v>4819100</v>
      </c>
    </row>
    <row r="113" spans="1:11" ht="14.25">
      <c r="A113" s="130" t="s">
        <v>205</v>
      </c>
      <c r="B113" s="129" t="s">
        <v>206</v>
      </c>
      <c r="C113" s="377">
        <v>5915888</v>
      </c>
      <c r="D113" s="378">
        <v>15000000</v>
      </c>
      <c r="E113" s="378"/>
      <c r="F113" s="378"/>
      <c r="G113" s="378"/>
      <c r="H113" s="378"/>
      <c r="I113" s="378"/>
      <c r="J113" s="378"/>
      <c r="K113" s="378"/>
    </row>
    <row r="114" spans="1:11" ht="14.25">
      <c r="A114" s="130" t="s">
        <v>207</v>
      </c>
      <c r="B114" s="129" t="s">
        <v>208</v>
      </c>
      <c r="C114" s="377"/>
      <c r="D114" s="378"/>
      <c r="E114" s="378"/>
      <c r="F114" s="378"/>
      <c r="G114" s="378"/>
      <c r="H114" s="378"/>
      <c r="I114" s="378"/>
      <c r="J114" s="378"/>
      <c r="K114" s="378"/>
    </row>
    <row r="115" spans="1:11" ht="14.25">
      <c r="A115" s="130" t="s">
        <v>356</v>
      </c>
      <c r="B115" s="129" t="s">
        <v>209</v>
      </c>
      <c r="C115" s="377">
        <v>112500</v>
      </c>
      <c r="D115" s="378"/>
      <c r="E115" s="378"/>
      <c r="F115" s="378"/>
      <c r="G115" s="378"/>
      <c r="H115" s="378"/>
      <c r="I115" s="378"/>
      <c r="J115" s="378"/>
      <c r="K115" s="378"/>
    </row>
    <row r="116" spans="1:11" ht="14.25">
      <c r="A116" s="130" t="s">
        <v>357</v>
      </c>
      <c r="B116" s="129" t="s">
        <v>210</v>
      </c>
      <c r="C116" s="377"/>
      <c r="D116" s="378"/>
      <c r="E116" s="378"/>
      <c r="F116" s="378"/>
      <c r="G116" s="378"/>
      <c r="H116" s="378"/>
      <c r="I116" s="378"/>
      <c r="J116" s="378"/>
      <c r="K116" s="378"/>
    </row>
    <row r="117" spans="1:11" ht="14.25">
      <c r="A117" s="130" t="s">
        <v>358</v>
      </c>
      <c r="B117" s="129" t="s">
        <v>211</v>
      </c>
      <c r="C117" s="377"/>
      <c r="D117" s="378">
        <v>35972402</v>
      </c>
      <c r="E117" s="378"/>
      <c r="F117" s="378"/>
      <c r="G117" s="378"/>
      <c r="H117" s="378"/>
      <c r="I117" s="378"/>
      <c r="J117" s="378"/>
      <c r="K117" s="378"/>
    </row>
    <row r="118" spans="1:11" ht="14.25">
      <c r="A118" s="307" t="s">
        <v>392</v>
      </c>
      <c r="B118" s="354" t="s">
        <v>212</v>
      </c>
      <c r="C118" s="378">
        <f>SUM(C113:C117)</f>
        <v>6028388</v>
      </c>
      <c r="D118" s="378">
        <f>SUM(D113:D117)</f>
        <v>50972402</v>
      </c>
      <c r="E118" s="378">
        <f>SUM(E113:E117)</f>
        <v>0</v>
      </c>
      <c r="F118" s="378"/>
      <c r="G118" s="378"/>
      <c r="H118" s="378"/>
      <c r="I118" s="378"/>
      <c r="J118" s="378"/>
      <c r="K118" s="378"/>
    </row>
    <row r="119" spans="1:11" ht="14.25">
      <c r="A119" s="128" t="s">
        <v>375</v>
      </c>
      <c r="B119" s="129" t="s">
        <v>243</v>
      </c>
      <c r="C119" s="377"/>
      <c r="D119" s="378"/>
      <c r="E119" s="378"/>
      <c r="F119" s="378"/>
      <c r="G119" s="378"/>
      <c r="H119" s="378"/>
      <c r="I119" s="378"/>
      <c r="J119" s="378"/>
      <c r="K119" s="378"/>
    </row>
    <row r="120" spans="1:11" ht="14.25">
      <c r="A120" s="128" t="s">
        <v>376</v>
      </c>
      <c r="B120" s="129" t="s">
        <v>244</v>
      </c>
      <c r="C120" s="377">
        <v>60000000</v>
      </c>
      <c r="D120" s="378">
        <v>28826807</v>
      </c>
      <c r="E120" s="378">
        <v>23700000</v>
      </c>
      <c r="F120" s="378"/>
      <c r="G120" s="378"/>
      <c r="H120" s="378"/>
      <c r="I120" s="378"/>
      <c r="J120" s="378"/>
      <c r="K120" s="378"/>
    </row>
    <row r="121" spans="1:11" ht="14.25">
      <c r="A121" s="128" t="s">
        <v>245</v>
      </c>
      <c r="B121" s="129" t="s">
        <v>246</v>
      </c>
      <c r="C121" s="377"/>
      <c r="D121" s="378"/>
      <c r="E121" s="378"/>
      <c r="F121" s="378"/>
      <c r="G121" s="378"/>
      <c r="H121" s="378"/>
      <c r="I121" s="378"/>
      <c r="J121" s="378"/>
      <c r="K121" s="378"/>
    </row>
    <row r="122" spans="1:11" ht="14.25">
      <c r="A122" s="128" t="s">
        <v>377</v>
      </c>
      <c r="B122" s="129" t="s">
        <v>247</v>
      </c>
      <c r="C122" s="377"/>
      <c r="D122" s="378"/>
      <c r="E122" s="378"/>
      <c r="F122" s="378"/>
      <c r="G122" s="378"/>
      <c r="H122" s="378"/>
      <c r="I122" s="378"/>
      <c r="J122" s="378"/>
      <c r="K122" s="378"/>
    </row>
    <row r="123" spans="1:11" ht="14.25">
      <c r="A123" s="128" t="s">
        <v>248</v>
      </c>
      <c r="B123" s="129" t="s">
        <v>249</v>
      </c>
      <c r="C123" s="377"/>
      <c r="D123" s="378"/>
      <c r="E123" s="378"/>
      <c r="F123" s="378"/>
      <c r="G123" s="378"/>
      <c r="H123" s="378"/>
      <c r="I123" s="378"/>
      <c r="J123" s="378"/>
      <c r="K123" s="378"/>
    </row>
    <row r="124" spans="1:11" ht="14.25">
      <c r="A124" s="307" t="s">
        <v>397</v>
      </c>
      <c r="B124" s="354" t="s">
        <v>250</v>
      </c>
      <c r="C124" s="378">
        <f>SUM(C119:C123)</f>
        <v>60000000</v>
      </c>
      <c r="D124" s="378">
        <f>SUM(D119:D123)</f>
        <v>28826807</v>
      </c>
      <c r="E124" s="378">
        <f>SUM(E119:E123)</f>
        <v>23700000</v>
      </c>
      <c r="F124" s="378"/>
      <c r="G124" s="378"/>
      <c r="H124" s="378"/>
      <c r="I124" s="378"/>
      <c r="J124" s="378"/>
      <c r="K124" s="378"/>
    </row>
    <row r="125" spans="1:11" ht="14.25">
      <c r="A125" s="128" t="s">
        <v>256</v>
      </c>
      <c r="B125" s="129" t="s">
        <v>257</v>
      </c>
      <c r="C125" s="377"/>
      <c r="D125" s="378"/>
      <c r="E125" s="378"/>
      <c r="F125" s="378"/>
      <c r="G125" s="378"/>
      <c r="H125" s="378"/>
      <c r="I125" s="378"/>
      <c r="J125" s="378"/>
      <c r="K125" s="378"/>
    </row>
    <row r="126" spans="1:11" ht="14.25">
      <c r="A126" s="130" t="s">
        <v>380</v>
      </c>
      <c r="B126" s="129" t="s">
        <v>258</v>
      </c>
      <c r="C126" s="377"/>
      <c r="D126" s="378"/>
      <c r="E126" s="378"/>
      <c r="F126" s="378"/>
      <c r="G126" s="378"/>
      <c r="H126" s="378"/>
      <c r="I126" s="378"/>
      <c r="J126" s="378"/>
      <c r="K126" s="378"/>
    </row>
    <row r="127" spans="1:11" ht="14.25">
      <c r="A127" s="128" t="s">
        <v>381</v>
      </c>
      <c r="B127" s="129" t="s">
        <v>881</v>
      </c>
      <c r="C127" s="377">
        <v>0</v>
      </c>
      <c r="D127" s="378"/>
      <c r="E127" s="378"/>
      <c r="F127" s="378"/>
      <c r="G127" s="378"/>
      <c r="H127" s="378"/>
      <c r="I127" s="378"/>
      <c r="J127" s="378"/>
      <c r="K127" s="378"/>
    </row>
    <row r="128" spans="1:11" ht="14.25">
      <c r="A128" s="307" t="s">
        <v>400</v>
      </c>
      <c r="B128" s="354" t="s">
        <v>260</v>
      </c>
      <c r="C128" s="377">
        <f>C125+C126+C127</f>
        <v>0</v>
      </c>
      <c r="D128" s="378"/>
      <c r="E128" s="378"/>
      <c r="F128" s="378"/>
      <c r="G128" s="378"/>
      <c r="H128" s="378"/>
      <c r="I128" s="378"/>
      <c r="J128" s="378"/>
      <c r="K128" s="378"/>
    </row>
    <row r="129" spans="1:11" ht="15">
      <c r="A129" s="349" t="s">
        <v>882</v>
      </c>
      <c r="B129" s="379"/>
      <c r="C129" s="380">
        <f>C118+C124+C128</f>
        <v>66028388</v>
      </c>
      <c r="D129" s="380">
        <f>D118+D124+D128</f>
        <v>79799209</v>
      </c>
      <c r="E129" s="380">
        <f>E118+E124+E128</f>
        <v>23700000</v>
      </c>
      <c r="F129" s="380"/>
      <c r="G129" s="380"/>
      <c r="H129" s="380"/>
      <c r="I129" s="380"/>
      <c r="J129" s="380"/>
      <c r="K129" s="380"/>
    </row>
    <row r="130" spans="1:11" ht="15">
      <c r="A130" s="381" t="s">
        <v>399</v>
      </c>
      <c r="B130" s="355" t="s">
        <v>261</v>
      </c>
      <c r="C130" s="382">
        <f>C129+C112</f>
        <v>549424323</v>
      </c>
      <c r="D130" s="382">
        <f aca="true" t="shared" si="13" ref="D130:K130">D129+D112</f>
        <v>649456075</v>
      </c>
      <c r="E130" s="383">
        <f t="shared" si="13"/>
        <v>512561123</v>
      </c>
      <c r="F130" s="382">
        <f t="shared" si="13"/>
        <v>15317342</v>
      </c>
      <c r="G130" s="382">
        <f t="shared" si="13"/>
        <v>5471573</v>
      </c>
      <c r="H130" s="382">
        <f t="shared" si="13"/>
        <v>45000</v>
      </c>
      <c r="I130" s="382">
        <f t="shared" si="13"/>
        <v>3277100</v>
      </c>
      <c r="J130" s="382">
        <f t="shared" si="13"/>
        <v>4755721</v>
      </c>
      <c r="K130" s="382">
        <f t="shared" si="13"/>
        <v>4819100</v>
      </c>
    </row>
    <row r="131" spans="1:11" ht="15">
      <c r="A131" s="384" t="s">
        <v>883</v>
      </c>
      <c r="B131" s="385"/>
      <c r="C131" s="386">
        <f>C112-C40</f>
        <v>250833519</v>
      </c>
      <c r="D131" s="386">
        <f>D112-D40</f>
        <v>263882585</v>
      </c>
      <c r="E131" s="387">
        <f>E112-E40</f>
        <v>224371648</v>
      </c>
      <c r="F131" s="386">
        <f>F112-F64</f>
        <v>-45660658</v>
      </c>
      <c r="G131" s="386">
        <f>G130-G64</f>
        <v>-68135462</v>
      </c>
      <c r="H131" s="386">
        <f>H112-H40</f>
        <v>-73560000</v>
      </c>
      <c r="I131" s="386">
        <f>I112-I40</f>
        <v>-59389300</v>
      </c>
      <c r="J131" s="386">
        <f>J112-J40</f>
        <v>-59222302</v>
      </c>
      <c r="K131" s="386">
        <f>K112-K40</f>
        <v>-64403900</v>
      </c>
    </row>
    <row r="132" spans="1:11" ht="15">
      <c r="A132" s="384" t="s">
        <v>884</v>
      </c>
      <c r="B132" s="385"/>
      <c r="C132" s="386">
        <f aca="true" t="shared" si="14" ref="C132:K132">C129-C63</f>
        <v>-423812612</v>
      </c>
      <c r="D132" s="386">
        <f t="shared" si="14"/>
        <v>-147980953</v>
      </c>
      <c r="E132" s="387">
        <f t="shared" si="14"/>
        <v>-163916000</v>
      </c>
      <c r="F132" s="386">
        <f t="shared" si="14"/>
        <v>0</v>
      </c>
      <c r="G132" s="386">
        <f t="shared" si="14"/>
        <v>-280924</v>
      </c>
      <c r="H132" s="386">
        <f t="shared" si="14"/>
        <v>0</v>
      </c>
      <c r="I132" s="386">
        <f t="shared" si="14"/>
        <v>-127000</v>
      </c>
      <c r="J132" s="386">
        <f t="shared" si="14"/>
        <v>-49400</v>
      </c>
      <c r="K132" s="386">
        <f t="shared" si="14"/>
        <v>-10254000</v>
      </c>
    </row>
    <row r="133" spans="1:11" ht="14.25">
      <c r="A133" s="208" t="s">
        <v>401</v>
      </c>
      <c r="B133" s="203" t="s">
        <v>266</v>
      </c>
      <c r="C133" s="377"/>
      <c r="D133" s="378"/>
      <c r="E133" s="378"/>
      <c r="F133" s="378"/>
      <c r="G133" s="378"/>
      <c r="H133" s="378"/>
      <c r="I133" s="378"/>
      <c r="J133" s="378"/>
      <c r="K133" s="378"/>
    </row>
    <row r="134" spans="1:11" ht="14.25">
      <c r="A134" s="209" t="s">
        <v>402</v>
      </c>
      <c r="B134" s="203" t="s">
        <v>273</v>
      </c>
      <c r="C134" s="377">
        <v>215000000</v>
      </c>
      <c r="D134" s="378">
        <v>50000000</v>
      </c>
      <c r="E134" s="378">
        <v>85000000</v>
      </c>
      <c r="F134" s="378"/>
      <c r="G134" s="378"/>
      <c r="H134" s="378"/>
      <c r="I134" s="378"/>
      <c r="J134" s="378"/>
      <c r="K134" s="378"/>
    </row>
    <row r="135" spans="1:11" ht="14.25">
      <c r="A135" s="130" t="s">
        <v>438</v>
      </c>
      <c r="B135" s="130" t="s">
        <v>274</v>
      </c>
      <c r="C135" s="377">
        <v>63689277</v>
      </c>
      <c r="D135" s="378">
        <v>63603453</v>
      </c>
      <c r="E135" s="378">
        <v>90000000</v>
      </c>
      <c r="F135" s="378">
        <v>1051458</v>
      </c>
      <c r="G135" s="378">
        <v>726441</v>
      </c>
      <c r="H135" s="378">
        <v>308277</v>
      </c>
      <c r="I135" s="378">
        <v>163299</v>
      </c>
      <c r="J135" s="378">
        <v>430277</v>
      </c>
      <c r="K135" s="378">
        <v>360664</v>
      </c>
    </row>
    <row r="136" spans="1:11" ht="14.25">
      <c r="A136" s="130" t="s">
        <v>439</v>
      </c>
      <c r="B136" s="130" t="s">
        <v>274</v>
      </c>
      <c r="C136" s="377"/>
      <c r="D136" s="378"/>
      <c r="E136" s="378"/>
      <c r="F136" s="378"/>
      <c r="G136" s="378"/>
      <c r="H136" s="378"/>
      <c r="I136" s="378"/>
      <c r="J136" s="378"/>
      <c r="K136" s="378"/>
    </row>
    <row r="137" spans="1:11" ht="14.25">
      <c r="A137" s="130" t="s">
        <v>436</v>
      </c>
      <c r="B137" s="130" t="s">
        <v>275</v>
      </c>
      <c r="C137" s="377"/>
      <c r="D137" s="378"/>
      <c r="E137" s="378"/>
      <c r="F137" s="378"/>
      <c r="G137" s="378"/>
      <c r="H137" s="378"/>
      <c r="I137" s="378"/>
      <c r="J137" s="378"/>
      <c r="K137" s="378"/>
    </row>
    <row r="138" spans="1:11" ht="14.25">
      <c r="A138" s="130" t="s">
        <v>437</v>
      </c>
      <c r="B138" s="130" t="s">
        <v>275</v>
      </c>
      <c r="C138" s="377"/>
      <c r="D138" s="378"/>
      <c r="E138" s="378"/>
      <c r="F138" s="378"/>
      <c r="G138" s="378"/>
      <c r="H138" s="378"/>
      <c r="I138" s="378"/>
      <c r="J138" s="378"/>
      <c r="K138" s="378"/>
    </row>
    <row r="139" spans="1:11" ht="14.25">
      <c r="A139" s="203" t="s">
        <v>403</v>
      </c>
      <c r="B139" s="203" t="s">
        <v>276</v>
      </c>
      <c r="C139" s="378">
        <f aca="true" t="shared" si="15" ref="C139:K139">SUM(C135:C138)</f>
        <v>63689277</v>
      </c>
      <c r="D139" s="378">
        <v>91315041</v>
      </c>
      <c r="E139" s="378">
        <f>SUM(E135:E138)</f>
        <v>90000000</v>
      </c>
      <c r="F139" s="378">
        <f t="shared" si="15"/>
        <v>1051458</v>
      </c>
      <c r="G139" s="378">
        <f t="shared" si="15"/>
        <v>726441</v>
      </c>
      <c r="H139" s="378">
        <f t="shared" si="15"/>
        <v>308277</v>
      </c>
      <c r="I139" s="378">
        <f t="shared" si="15"/>
        <v>163299</v>
      </c>
      <c r="J139" s="378">
        <f t="shared" si="15"/>
        <v>430277</v>
      </c>
      <c r="K139" s="378">
        <f t="shared" si="15"/>
        <v>360664</v>
      </c>
    </row>
    <row r="140" spans="1:11" ht="14.25">
      <c r="A140" s="366" t="s">
        <v>277</v>
      </c>
      <c r="B140" s="130" t="s">
        <v>278</v>
      </c>
      <c r="C140" s="377"/>
      <c r="D140" s="378">
        <v>2906689</v>
      </c>
      <c r="E140" s="378"/>
      <c r="F140" s="378"/>
      <c r="G140" s="378"/>
      <c r="H140" s="378"/>
      <c r="I140" s="378"/>
      <c r="J140" s="378"/>
      <c r="K140" s="378"/>
    </row>
    <row r="141" spans="1:11" ht="14.25">
      <c r="A141" s="366" t="s">
        <v>279</v>
      </c>
      <c r="B141" s="130" t="s">
        <v>280</v>
      </c>
      <c r="C141" s="377"/>
      <c r="D141" s="378"/>
      <c r="E141" s="378"/>
      <c r="F141" s="378"/>
      <c r="G141" s="378"/>
      <c r="H141" s="378"/>
      <c r="I141" s="378"/>
      <c r="J141" s="378"/>
      <c r="K141" s="378"/>
    </row>
    <row r="142" spans="1:11" ht="14.25">
      <c r="A142" s="366" t="s">
        <v>281</v>
      </c>
      <c r="B142" s="130" t="s">
        <v>282</v>
      </c>
      <c r="C142" s="377"/>
      <c r="D142" s="378"/>
      <c r="E142" s="378"/>
      <c r="F142" s="378">
        <v>44609200</v>
      </c>
      <c r="G142" s="378">
        <v>67717298</v>
      </c>
      <c r="H142" s="378">
        <v>73251723</v>
      </c>
      <c r="I142" s="378">
        <v>59353001</v>
      </c>
      <c r="J142" s="378">
        <v>59202089</v>
      </c>
      <c r="K142" s="378">
        <v>74297236</v>
      </c>
    </row>
    <row r="143" spans="1:11" ht="14.25">
      <c r="A143" s="366" t="s">
        <v>283</v>
      </c>
      <c r="B143" s="130" t="s">
        <v>284</v>
      </c>
      <c r="C143" s="377"/>
      <c r="D143" s="378"/>
      <c r="E143" s="378"/>
      <c r="F143" s="378"/>
      <c r="G143" s="378"/>
      <c r="H143" s="378"/>
      <c r="I143" s="378"/>
      <c r="J143" s="378"/>
      <c r="K143" s="378"/>
    </row>
    <row r="144" spans="1:11" ht="14.25">
      <c r="A144" s="128" t="s">
        <v>386</v>
      </c>
      <c r="B144" s="130" t="s">
        <v>285</v>
      </c>
      <c r="C144" s="377"/>
      <c r="D144" s="378"/>
      <c r="E144" s="378"/>
      <c r="F144" s="378"/>
      <c r="G144" s="378"/>
      <c r="H144" s="378"/>
      <c r="I144" s="378"/>
      <c r="J144" s="378"/>
      <c r="K144" s="378"/>
    </row>
    <row r="145" spans="1:11" ht="14.25">
      <c r="A145" s="208" t="s">
        <v>404</v>
      </c>
      <c r="B145" s="203" t="s">
        <v>286</v>
      </c>
      <c r="C145" s="378">
        <f>C134+C133+C139:D139+C140+C141+C142+C142+C143+C144</f>
        <v>278689277</v>
      </c>
      <c r="D145" s="378">
        <f>D134+D133+D139:E139+D140+D141+D142+D142+D143+D144</f>
        <v>144221730</v>
      </c>
      <c r="E145" s="378">
        <f>E134+E133+E139:F139+E140+E141+E142+E142+E143+E144</f>
        <v>175000000</v>
      </c>
      <c r="F145" s="378">
        <f>F133+F134+F139+F140+F138+G141+F142+F143+F144</f>
        <v>45660658</v>
      </c>
      <c r="G145" s="378">
        <f>G133+G134+G139+G140+G138+H141+G142+G143+G144</f>
        <v>68443739</v>
      </c>
      <c r="H145" s="378">
        <f>H133+H134+H139+H140+H138+I141+H142+H143+H144</f>
        <v>73560000</v>
      </c>
      <c r="I145" s="378">
        <f>I133+I134+I139+I140+I141+I142+I143+I144</f>
        <v>59516300</v>
      </c>
      <c r="J145" s="378">
        <f>J133+J134+J139+J140+J141+J142+J143+J144</f>
        <v>59632366</v>
      </c>
      <c r="K145" s="378">
        <f>K133+K134+K139+K140+K141+K142+K143+K144</f>
        <v>74657900</v>
      </c>
    </row>
    <row r="146" spans="1:11" ht="14.25">
      <c r="A146" s="128" t="s">
        <v>287</v>
      </c>
      <c r="B146" s="130" t="s">
        <v>288</v>
      </c>
      <c r="C146" s="377"/>
      <c r="D146" s="378"/>
      <c r="E146" s="378"/>
      <c r="F146" s="378"/>
      <c r="G146" s="378"/>
      <c r="H146" s="378"/>
      <c r="I146" s="378"/>
      <c r="J146" s="378"/>
      <c r="K146" s="378"/>
    </row>
    <row r="147" spans="1:11" ht="14.25">
      <c r="A147" s="128" t="s">
        <v>289</v>
      </c>
      <c r="B147" s="130" t="s">
        <v>290</v>
      </c>
      <c r="C147" s="377"/>
      <c r="D147" s="378"/>
      <c r="E147" s="378"/>
      <c r="F147" s="378"/>
      <c r="G147" s="378"/>
      <c r="H147" s="378"/>
      <c r="I147" s="378"/>
      <c r="J147" s="378"/>
      <c r="K147" s="378"/>
    </row>
    <row r="148" spans="1:11" ht="14.25">
      <c r="A148" s="366" t="s">
        <v>291</v>
      </c>
      <c r="B148" s="130" t="s">
        <v>292</v>
      </c>
      <c r="C148" s="377"/>
      <c r="D148" s="378"/>
      <c r="E148" s="378"/>
      <c r="F148" s="378"/>
      <c r="G148" s="378"/>
      <c r="H148" s="378"/>
      <c r="I148" s="378"/>
      <c r="J148" s="378"/>
      <c r="K148" s="378"/>
    </row>
    <row r="149" spans="1:11" ht="14.25">
      <c r="A149" s="366" t="s">
        <v>387</v>
      </c>
      <c r="B149" s="130" t="s">
        <v>293</v>
      </c>
      <c r="C149" s="377"/>
      <c r="D149" s="378"/>
      <c r="E149" s="378"/>
      <c r="F149" s="378"/>
      <c r="G149" s="378"/>
      <c r="H149" s="378"/>
      <c r="I149" s="378"/>
      <c r="J149" s="378"/>
      <c r="K149" s="378"/>
    </row>
    <row r="150" spans="1:11" ht="14.25">
      <c r="A150" s="209" t="s">
        <v>405</v>
      </c>
      <c r="B150" s="203" t="s">
        <v>294</v>
      </c>
      <c r="C150" s="377"/>
      <c r="D150" s="378"/>
      <c r="E150" s="378"/>
      <c r="F150" s="378"/>
      <c r="G150" s="378"/>
      <c r="H150" s="378"/>
      <c r="I150" s="378"/>
      <c r="J150" s="378"/>
      <c r="K150" s="378"/>
    </row>
    <row r="151" spans="1:11" ht="14.25">
      <c r="A151" s="208" t="s">
        <v>295</v>
      </c>
      <c r="B151" s="203" t="s">
        <v>296</v>
      </c>
      <c r="C151" s="377"/>
      <c r="D151" s="378"/>
      <c r="E151" s="378"/>
      <c r="F151" s="378"/>
      <c r="G151" s="378"/>
      <c r="H151" s="378"/>
      <c r="I151" s="378"/>
      <c r="J151" s="378"/>
      <c r="K151" s="378"/>
    </row>
    <row r="152" spans="1:11" ht="15">
      <c r="A152" s="371" t="s">
        <v>406</v>
      </c>
      <c r="B152" s="372" t="s">
        <v>297</v>
      </c>
      <c r="C152" s="388">
        <f>C145+C150+C151+C146</f>
        <v>278689277</v>
      </c>
      <c r="D152" s="388">
        <f aca="true" t="shared" si="16" ref="D152:K152">D145+D150+D151</f>
        <v>144221730</v>
      </c>
      <c r="E152" s="389">
        <f t="shared" si="16"/>
        <v>175000000</v>
      </c>
      <c r="F152" s="388">
        <f t="shared" si="16"/>
        <v>45660658</v>
      </c>
      <c r="G152" s="388">
        <f t="shared" si="16"/>
        <v>68443739</v>
      </c>
      <c r="H152" s="388">
        <f t="shared" si="16"/>
        <v>73560000</v>
      </c>
      <c r="I152" s="388">
        <f t="shared" si="16"/>
        <v>59516300</v>
      </c>
      <c r="J152" s="388">
        <f t="shared" si="16"/>
        <v>59632366</v>
      </c>
      <c r="K152" s="388">
        <f t="shared" si="16"/>
        <v>74657900</v>
      </c>
    </row>
    <row r="153" spans="1:11" ht="15">
      <c r="A153" s="324" t="s">
        <v>389</v>
      </c>
      <c r="B153" s="376"/>
      <c r="C153" s="390">
        <f>C152+C130</f>
        <v>828113600</v>
      </c>
      <c r="D153" s="390">
        <f aca="true" t="shared" si="17" ref="D153:K153">D152+D130</f>
        <v>793677805</v>
      </c>
      <c r="E153" s="391">
        <f t="shared" si="17"/>
        <v>687561123</v>
      </c>
      <c r="F153" s="390">
        <f t="shared" si="17"/>
        <v>60978000</v>
      </c>
      <c r="G153" s="390">
        <f t="shared" si="17"/>
        <v>73915312</v>
      </c>
      <c r="H153" s="390">
        <f t="shared" si="17"/>
        <v>73605000</v>
      </c>
      <c r="I153" s="390">
        <f t="shared" si="17"/>
        <v>62793400</v>
      </c>
      <c r="J153" s="390">
        <f t="shared" si="17"/>
        <v>64388087</v>
      </c>
      <c r="K153" s="390">
        <f t="shared" si="17"/>
        <v>79477000</v>
      </c>
    </row>
  </sheetData>
  <sheetProtection/>
  <mergeCells count="5">
    <mergeCell ref="A2:D2"/>
    <mergeCell ref="A3:D3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60" zoomScalePageLayoutView="0" workbookViewId="0" topLeftCell="A1">
      <selection activeCell="C5" sqref="C5"/>
    </sheetView>
  </sheetViews>
  <sheetFormatPr defaultColWidth="9.140625" defaultRowHeight="15"/>
  <cols>
    <col min="1" max="1" width="81.140625" style="177" customWidth="1"/>
    <col min="2" max="2" width="14.7109375" style="242" bestFit="1" customWidth="1"/>
    <col min="3" max="3" width="13.7109375" style="242" customWidth="1"/>
    <col min="4" max="4" width="13.57421875" style="242" customWidth="1"/>
    <col min="5" max="5" width="14.140625" style="242" customWidth="1"/>
    <col min="6" max="6" width="14.28125" style="242" customWidth="1"/>
    <col min="7" max="7" width="14.00390625" style="242" customWidth="1"/>
    <col min="8" max="8" width="15.7109375" style="242" customWidth="1"/>
    <col min="9" max="9" width="13.28125" style="242" customWidth="1"/>
    <col min="10" max="10" width="17.7109375" style="242" customWidth="1"/>
    <col min="11" max="11" width="16.140625" style="242" customWidth="1"/>
    <col min="12" max="12" width="13.421875" style="242" customWidth="1"/>
    <col min="13" max="13" width="12.57421875" style="242" customWidth="1"/>
    <col min="14" max="14" width="15.421875" style="242" customWidth="1"/>
    <col min="15" max="16384" width="9.140625" style="177" customWidth="1"/>
  </cols>
  <sheetData>
    <row r="1" spans="1:2" ht="13.5">
      <c r="A1" s="158" t="s">
        <v>736</v>
      </c>
      <c r="B1" s="175"/>
    </row>
    <row r="2" spans="1:2" ht="13.5">
      <c r="A2" s="160" t="s">
        <v>582</v>
      </c>
      <c r="B2" s="175"/>
    </row>
    <row r="3" ht="12.75">
      <c r="N3" s="175" t="s">
        <v>578</v>
      </c>
    </row>
    <row r="5" spans="1:14" s="254" customFormat="1" ht="109.5" customHeight="1">
      <c r="A5" s="252" t="s">
        <v>442</v>
      </c>
      <c r="B5" s="253" t="s">
        <v>3</v>
      </c>
      <c r="C5" s="268" t="s">
        <v>466</v>
      </c>
      <c r="D5" s="253" t="s">
        <v>467</v>
      </c>
      <c r="E5" s="253" t="s">
        <v>468</v>
      </c>
      <c r="F5" s="253" t="s">
        <v>469</v>
      </c>
      <c r="G5" s="253" t="s">
        <v>470</v>
      </c>
      <c r="H5" s="253" t="s">
        <v>471</v>
      </c>
      <c r="I5" s="253" t="s">
        <v>752</v>
      </c>
      <c r="J5" s="253" t="s">
        <v>474</v>
      </c>
      <c r="K5" s="253" t="s">
        <v>528</v>
      </c>
      <c r="L5" s="253" t="s">
        <v>479</v>
      </c>
      <c r="M5" s="253" t="s">
        <v>480</v>
      </c>
      <c r="N5" s="253" t="s">
        <v>534</v>
      </c>
    </row>
    <row r="6" spans="1:14" ht="19.5" customHeight="1">
      <c r="A6" s="178" t="s">
        <v>186</v>
      </c>
      <c r="B6" s="152">
        <v>51172430</v>
      </c>
      <c r="C6" s="152">
        <v>0</v>
      </c>
      <c r="D6" s="152">
        <v>0</v>
      </c>
      <c r="E6" s="152">
        <v>0</v>
      </c>
      <c r="F6" s="152">
        <v>51172430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>
        <v>0</v>
      </c>
      <c r="N6" s="152">
        <v>0</v>
      </c>
    </row>
    <row r="7" spans="1:14" ht="19.5" customHeight="1">
      <c r="A7" s="178" t="s">
        <v>539</v>
      </c>
      <c r="B7" s="152">
        <v>19694793</v>
      </c>
      <c r="C7" s="152">
        <v>0</v>
      </c>
      <c r="D7" s="152">
        <v>0</v>
      </c>
      <c r="E7" s="152">
        <v>0</v>
      </c>
      <c r="F7" s="152">
        <v>19694793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</row>
    <row r="8" spans="1:14" ht="19.5" customHeight="1">
      <c r="A8" s="178" t="s">
        <v>190</v>
      </c>
      <c r="B8" s="152">
        <v>1800000</v>
      </c>
      <c r="C8" s="152">
        <v>0</v>
      </c>
      <c r="D8" s="152">
        <v>0</v>
      </c>
      <c r="E8" s="152">
        <v>0</v>
      </c>
      <c r="F8" s="152">
        <v>1800000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</row>
    <row r="9" spans="1:14" s="181" customFormat="1" ht="19.5" customHeight="1">
      <c r="A9" s="179" t="s">
        <v>481</v>
      </c>
      <c r="B9" s="180">
        <v>72667223</v>
      </c>
      <c r="C9" s="180">
        <v>0</v>
      </c>
      <c r="D9" s="180">
        <v>0</v>
      </c>
      <c r="E9" s="180">
        <v>0</v>
      </c>
      <c r="F9" s="180">
        <v>72667223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</row>
    <row r="10" spans="1:14" ht="19.5" customHeight="1">
      <c r="A10" s="178" t="s">
        <v>355</v>
      </c>
      <c r="B10" s="152">
        <v>13286000</v>
      </c>
      <c r="C10" s="152">
        <v>0</v>
      </c>
      <c r="D10" s="152">
        <v>0</v>
      </c>
      <c r="E10" s="152">
        <v>0</v>
      </c>
      <c r="F10" s="152">
        <v>0</v>
      </c>
      <c r="G10" s="152">
        <v>13286000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</row>
    <row r="11" spans="1:14" s="181" customFormat="1" ht="19.5" customHeight="1">
      <c r="A11" s="179" t="s">
        <v>482</v>
      </c>
      <c r="B11" s="180">
        <v>85953223</v>
      </c>
      <c r="C11" s="180">
        <v>0</v>
      </c>
      <c r="D11" s="180">
        <v>0</v>
      </c>
      <c r="E11" s="180">
        <v>0</v>
      </c>
      <c r="F11" s="180">
        <v>72667223</v>
      </c>
      <c r="G11" s="180">
        <v>13286000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</row>
    <row r="12" spans="1:14" ht="19.5" customHeight="1">
      <c r="A12" s="178" t="s">
        <v>364</v>
      </c>
      <c r="B12" s="152">
        <v>350000000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350000000</v>
      </c>
    </row>
    <row r="13" spans="1:14" ht="19.5" customHeight="1">
      <c r="A13" s="178" t="s">
        <v>366</v>
      </c>
      <c r="B13" s="152">
        <v>5000000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5000000</v>
      </c>
    </row>
    <row r="14" spans="1:14" s="181" customFormat="1" ht="19.5" customHeight="1">
      <c r="A14" s="179" t="s">
        <v>483</v>
      </c>
      <c r="B14" s="180">
        <v>355000000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355000000</v>
      </c>
    </row>
    <row r="15" spans="1:14" ht="19.5" customHeight="1">
      <c r="A15" s="178" t="s">
        <v>368</v>
      </c>
      <c r="B15" s="152">
        <v>60000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60000</v>
      </c>
      <c r="K15" s="152">
        <v>0</v>
      </c>
      <c r="L15" s="152">
        <v>0</v>
      </c>
      <c r="M15" s="152">
        <v>0</v>
      </c>
      <c r="N15" s="152">
        <v>0</v>
      </c>
    </row>
    <row r="16" spans="1:14" s="181" customFormat="1" ht="19.5" customHeight="1">
      <c r="A16" s="179" t="s">
        <v>484</v>
      </c>
      <c r="B16" s="180">
        <v>355060000</v>
      </c>
      <c r="C16" s="180">
        <v>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60000</v>
      </c>
      <c r="K16" s="180">
        <v>0</v>
      </c>
      <c r="L16" s="180">
        <v>0</v>
      </c>
      <c r="M16" s="180">
        <v>0</v>
      </c>
      <c r="N16" s="180">
        <v>355000000</v>
      </c>
    </row>
    <row r="17" spans="1:14" ht="19.5" customHeight="1">
      <c r="A17" s="178" t="s">
        <v>538</v>
      </c>
      <c r="B17" s="152">
        <v>1000000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1000000</v>
      </c>
      <c r="K17" s="152">
        <v>0</v>
      </c>
      <c r="L17" s="152">
        <v>0</v>
      </c>
      <c r="M17" s="152">
        <v>0</v>
      </c>
      <c r="N17" s="152">
        <v>0</v>
      </c>
    </row>
    <row r="18" spans="1:14" ht="19.5" customHeight="1">
      <c r="A18" s="178" t="s">
        <v>369</v>
      </c>
      <c r="B18" s="152">
        <v>9159000</v>
      </c>
      <c r="C18" s="152">
        <v>300000</v>
      </c>
      <c r="D18" s="152">
        <v>70000</v>
      </c>
      <c r="E18" s="152">
        <v>4859000</v>
      </c>
      <c r="F18" s="152">
        <v>0</v>
      </c>
      <c r="G18" s="152">
        <v>0</v>
      </c>
      <c r="H18" s="152">
        <v>0</v>
      </c>
      <c r="I18" s="152">
        <v>0</v>
      </c>
      <c r="J18" s="152">
        <v>3930000</v>
      </c>
      <c r="K18" s="152">
        <v>0</v>
      </c>
      <c r="L18" s="152">
        <v>0</v>
      </c>
      <c r="M18" s="152">
        <v>0</v>
      </c>
      <c r="N18" s="152">
        <v>0</v>
      </c>
    </row>
    <row r="19" spans="1:14" ht="19.5" customHeight="1">
      <c r="A19" s="178" t="s">
        <v>565</v>
      </c>
      <c r="B19" s="152">
        <v>1309000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1309000</v>
      </c>
      <c r="K19" s="152">
        <v>0</v>
      </c>
      <c r="L19" s="152">
        <v>0</v>
      </c>
      <c r="M19" s="152">
        <v>0</v>
      </c>
      <c r="N19" s="152">
        <v>0</v>
      </c>
    </row>
    <row r="20" spans="1:14" ht="19.5" customHeight="1">
      <c r="A20" s="178" t="s">
        <v>371</v>
      </c>
      <c r="B20" s="152">
        <v>11329000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8573000</v>
      </c>
      <c r="I20" s="152">
        <v>2756000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</row>
    <row r="21" spans="1:14" ht="19.5" customHeight="1">
      <c r="A21" s="178" t="s">
        <v>233</v>
      </c>
      <c r="B21" s="152">
        <v>10474000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5000000</v>
      </c>
      <c r="L21" s="152">
        <v>614000</v>
      </c>
      <c r="M21" s="152">
        <v>4860000</v>
      </c>
      <c r="N21" s="152">
        <v>0</v>
      </c>
    </row>
    <row r="22" spans="1:14" ht="19.5" customHeight="1">
      <c r="A22" s="178" t="s">
        <v>235</v>
      </c>
      <c r="B22" s="152">
        <v>12508900</v>
      </c>
      <c r="C22" s="152">
        <v>22000</v>
      </c>
      <c r="D22" s="152">
        <v>18900</v>
      </c>
      <c r="E22" s="152">
        <v>0</v>
      </c>
      <c r="F22" s="152">
        <v>0</v>
      </c>
      <c r="G22" s="152">
        <v>0</v>
      </c>
      <c r="H22" s="152">
        <v>2315000</v>
      </c>
      <c r="I22" s="152">
        <v>744000</v>
      </c>
      <c r="J22" s="152">
        <v>6580800</v>
      </c>
      <c r="K22" s="152">
        <v>1350000</v>
      </c>
      <c r="L22" s="152">
        <v>166000</v>
      </c>
      <c r="M22" s="152">
        <v>1312200</v>
      </c>
      <c r="N22" s="152">
        <v>0</v>
      </c>
    </row>
    <row r="23" spans="1:14" ht="19.5" customHeight="1">
      <c r="A23" s="178" t="s">
        <v>237</v>
      </c>
      <c r="B23" s="152">
        <v>1748000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1418000</v>
      </c>
      <c r="L23" s="152">
        <v>95000</v>
      </c>
      <c r="M23" s="152">
        <v>235000</v>
      </c>
      <c r="N23" s="152">
        <v>0</v>
      </c>
    </row>
    <row r="24" spans="1:14" ht="19.5" customHeight="1">
      <c r="A24" s="178" t="s">
        <v>753</v>
      </c>
      <c r="B24" s="152">
        <v>90000</v>
      </c>
      <c r="C24" s="152">
        <v>90000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</row>
    <row r="25" spans="1:14" s="181" customFormat="1" ht="19.5" customHeight="1">
      <c r="A25" s="179" t="s">
        <v>567</v>
      </c>
      <c r="B25" s="180">
        <v>90000</v>
      </c>
      <c r="C25" s="180">
        <v>90000</v>
      </c>
      <c r="D25" s="180">
        <v>0</v>
      </c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</row>
    <row r="26" spans="1:14" ht="19.5" customHeight="1">
      <c r="A26" s="178" t="s">
        <v>374</v>
      </c>
      <c r="B26" s="152">
        <v>80000</v>
      </c>
      <c r="C26" s="152">
        <v>80000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</row>
    <row r="27" spans="1:14" s="181" customFormat="1" ht="19.5" customHeight="1">
      <c r="A27" s="179" t="s">
        <v>529</v>
      </c>
      <c r="B27" s="180">
        <v>47697900</v>
      </c>
      <c r="C27" s="180">
        <v>492000</v>
      </c>
      <c r="D27" s="180">
        <v>88900</v>
      </c>
      <c r="E27" s="180">
        <v>4859000</v>
      </c>
      <c r="F27" s="180">
        <v>0</v>
      </c>
      <c r="G27" s="180">
        <v>0</v>
      </c>
      <c r="H27" s="180">
        <v>10888000</v>
      </c>
      <c r="I27" s="180">
        <v>3500000</v>
      </c>
      <c r="J27" s="180">
        <v>12819800</v>
      </c>
      <c r="K27" s="180">
        <v>7768000</v>
      </c>
      <c r="L27" s="180">
        <v>875000</v>
      </c>
      <c r="M27" s="180">
        <v>6407200</v>
      </c>
      <c r="N27" s="180">
        <v>0</v>
      </c>
    </row>
    <row r="28" spans="1:14" ht="19.5" customHeight="1">
      <c r="A28" s="178" t="s">
        <v>376</v>
      </c>
      <c r="B28" s="152">
        <v>23700000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23700000</v>
      </c>
      <c r="K28" s="152">
        <v>0</v>
      </c>
      <c r="L28" s="152">
        <v>0</v>
      </c>
      <c r="M28" s="152">
        <v>0</v>
      </c>
      <c r="N28" s="152">
        <v>0</v>
      </c>
    </row>
    <row r="29" spans="1:14" s="181" customFormat="1" ht="19.5" customHeight="1">
      <c r="A29" s="179" t="s">
        <v>537</v>
      </c>
      <c r="B29" s="180">
        <v>23700000</v>
      </c>
      <c r="C29" s="180">
        <v>0</v>
      </c>
      <c r="D29" s="180">
        <v>0</v>
      </c>
      <c r="E29" s="180">
        <v>0</v>
      </c>
      <c r="F29" s="180">
        <v>0</v>
      </c>
      <c r="G29" s="180">
        <v>0</v>
      </c>
      <c r="H29" s="180">
        <v>0</v>
      </c>
      <c r="I29" s="180">
        <v>0</v>
      </c>
      <c r="J29" s="180">
        <v>23700000</v>
      </c>
      <c r="K29" s="180">
        <v>0</v>
      </c>
      <c r="L29" s="180">
        <v>0</v>
      </c>
      <c r="M29" s="180">
        <v>0</v>
      </c>
      <c r="N29" s="180">
        <v>0</v>
      </c>
    </row>
    <row r="30" spans="1:14" ht="19.5" customHeight="1">
      <c r="A30" s="178" t="s">
        <v>378</v>
      </c>
      <c r="B30" s="152">
        <v>150000</v>
      </c>
      <c r="C30" s="152">
        <v>150000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</row>
    <row r="31" spans="1:14" s="181" customFormat="1" ht="19.5" customHeight="1">
      <c r="A31" s="179" t="s">
        <v>593</v>
      </c>
      <c r="B31" s="180">
        <v>150000</v>
      </c>
      <c r="C31" s="180">
        <v>150000</v>
      </c>
      <c r="D31" s="180">
        <v>0</v>
      </c>
      <c r="E31" s="180">
        <v>0</v>
      </c>
      <c r="F31" s="180">
        <v>0</v>
      </c>
      <c r="G31" s="180">
        <v>0</v>
      </c>
      <c r="H31" s="180">
        <v>0</v>
      </c>
      <c r="I31" s="180">
        <v>0</v>
      </c>
      <c r="J31" s="180">
        <v>0</v>
      </c>
      <c r="K31" s="180">
        <v>0</v>
      </c>
      <c r="L31" s="180">
        <v>0</v>
      </c>
      <c r="M31" s="180">
        <v>0</v>
      </c>
      <c r="N31" s="180">
        <v>0</v>
      </c>
    </row>
    <row r="32" spans="1:14" s="257" customFormat="1" ht="19.5" customHeight="1">
      <c r="A32" s="255" t="s">
        <v>525</v>
      </c>
      <c r="B32" s="256">
        <v>512561123</v>
      </c>
      <c r="C32" s="256">
        <v>642000</v>
      </c>
      <c r="D32" s="256">
        <v>88900</v>
      </c>
      <c r="E32" s="256">
        <v>4859000</v>
      </c>
      <c r="F32" s="256">
        <v>72667223</v>
      </c>
      <c r="G32" s="256">
        <v>13286000</v>
      </c>
      <c r="H32" s="256">
        <v>10888000</v>
      </c>
      <c r="I32" s="256">
        <v>3500000</v>
      </c>
      <c r="J32" s="256">
        <v>36579800</v>
      </c>
      <c r="K32" s="256">
        <v>7768000</v>
      </c>
      <c r="L32" s="256">
        <v>875000</v>
      </c>
      <c r="M32" s="256">
        <v>6407200</v>
      </c>
      <c r="N32" s="256">
        <v>355000000</v>
      </c>
    </row>
    <row r="33" ht="12.75" customHeight="1"/>
    <row r="34" ht="12.75" customHeight="1"/>
    <row r="35" ht="12.75" customHeight="1"/>
    <row r="36" ht="12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F199">
      <selection activeCell="R90" sqref="R90"/>
    </sheetView>
  </sheetViews>
  <sheetFormatPr defaultColWidth="9.140625" defaultRowHeight="15"/>
  <cols>
    <col min="1" max="1" width="91.140625" style="185" customWidth="1"/>
    <col min="2" max="2" width="9.140625" style="185" customWidth="1"/>
    <col min="3" max="3" width="16.57421875" style="195" customWidth="1"/>
    <col min="4" max="4" width="16.00390625" style="195" customWidth="1"/>
    <col min="5" max="5" width="16.7109375" style="195" customWidth="1"/>
    <col min="6" max="6" width="16.8515625" style="195" customWidth="1"/>
    <col min="7" max="7" width="15.421875" style="195" customWidth="1"/>
    <col min="8" max="8" width="14.28125" style="195" customWidth="1"/>
    <col min="9" max="9" width="14.8515625" style="195" customWidth="1"/>
    <col min="10" max="10" width="16.28125" style="195" customWidth="1"/>
    <col min="11" max="11" width="17.140625" style="195" customWidth="1"/>
    <col min="12" max="12" width="15.57421875" style="195" customWidth="1"/>
    <col min="13" max="13" width="16.28125" style="195" customWidth="1"/>
    <col min="14" max="14" width="16.7109375" style="195" customWidth="1"/>
    <col min="15" max="15" width="21.140625" style="195" customWidth="1"/>
    <col min="16" max="16" width="9.8515625" style="185" bestFit="1" customWidth="1"/>
    <col min="17" max="16384" width="9.140625" style="185" customWidth="1"/>
  </cols>
  <sheetData>
    <row r="1" spans="1:6" ht="14.25">
      <c r="A1" s="333" t="s">
        <v>860</v>
      </c>
      <c r="B1" s="334"/>
      <c r="C1" s="392"/>
      <c r="D1" s="392"/>
      <c r="E1" s="392"/>
      <c r="F1" s="392"/>
    </row>
    <row r="2" spans="1:15" ht="28.5" customHeight="1">
      <c r="A2" s="495" t="s">
        <v>742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</row>
    <row r="3" spans="1:15" ht="26.25" customHeight="1">
      <c r="A3" s="488" t="s">
        <v>885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</row>
    <row r="5" spans="1:15" ht="14.25">
      <c r="A5" s="135" t="s">
        <v>547</v>
      </c>
      <c r="O5" s="393" t="s">
        <v>886</v>
      </c>
    </row>
    <row r="6" spans="1:15" ht="26.25">
      <c r="A6" s="124" t="s">
        <v>13</v>
      </c>
      <c r="B6" s="125" t="s">
        <v>14</v>
      </c>
      <c r="C6" s="315" t="s">
        <v>887</v>
      </c>
      <c r="D6" s="315" t="s">
        <v>888</v>
      </c>
      <c r="E6" s="315" t="s">
        <v>889</v>
      </c>
      <c r="F6" s="315" t="s">
        <v>890</v>
      </c>
      <c r="G6" s="315" t="s">
        <v>891</v>
      </c>
      <c r="H6" s="315" t="s">
        <v>892</v>
      </c>
      <c r="I6" s="315" t="s">
        <v>893</v>
      </c>
      <c r="J6" s="315" t="s">
        <v>894</v>
      </c>
      <c r="K6" s="315" t="s">
        <v>895</v>
      </c>
      <c r="L6" s="315" t="s">
        <v>896</v>
      </c>
      <c r="M6" s="315" t="s">
        <v>897</v>
      </c>
      <c r="N6" s="315" t="s">
        <v>898</v>
      </c>
      <c r="O6" s="314" t="s">
        <v>0</v>
      </c>
    </row>
    <row r="7" spans="1:16" ht="14.25">
      <c r="A7" s="395" t="s">
        <v>15</v>
      </c>
      <c r="B7" s="395" t="s">
        <v>16</v>
      </c>
      <c r="C7" s="315">
        <v>1567000</v>
      </c>
      <c r="D7" s="315">
        <v>1470000</v>
      </c>
      <c r="E7" s="315">
        <v>1470000</v>
      </c>
      <c r="F7" s="315">
        <v>1470000</v>
      </c>
      <c r="G7" s="315">
        <v>1470000</v>
      </c>
      <c r="H7" s="315">
        <v>1470000</v>
      </c>
      <c r="I7" s="315">
        <v>1470000</v>
      </c>
      <c r="J7" s="315">
        <v>1470000</v>
      </c>
      <c r="K7" s="315">
        <v>1470000</v>
      </c>
      <c r="L7" s="315">
        <v>1470000</v>
      </c>
      <c r="M7" s="315">
        <v>1470000</v>
      </c>
      <c r="N7" s="315">
        <v>1470000</v>
      </c>
      <c r="O7" s="315">
        <f>SUM(C7:N7)</f>
        <v>17737000</v>
      </c>
      <c r="P7" s="195"/>
    </row>
    <row r="8" spans="1:15" ht="14.25">
      <c r="A8" s="395" t="s">
        <v>17</v>
      </c>
      <c r="B8" s="344" t="s">
        <v>18</v>
      </c>
      <c r="C8" s="315">
        <v>542000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>
        <f>SUM(C8:N8)</f>
        <v>542000</v>
      </c>
    </row>
    <row r="9" spans="1:15" ht="14.25">
      <c r="A9" s="395" t="s">
        <v>19</v>
      </c>
      <c r="B9" s="344" t="s">
        <v>20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</row>
    <row r="10" spans="1:15" ht="14.25">
      <c r="A10" s="343" t="s">
        <v>21</v>
      </c>
      <c r="B10" s="344" t="s">
        <v>22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</row>
    <row r="11" spans="1:15" ht="14.25">
      <c r="A11" s="343" t="s">
        <v>23</v>
      </c>
      <c r="B11" s="344" t="s">
        <v>24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</row>
    <row r="12" spans="1:15" ht="14.25">
      <c r="A12" s="343" t="s">
        <v>25</v>
      </c>
      <c r="B12" s="344" t="s">
        <v>26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</row>
    <row r="13" spans="1:16" ht="14.25">
      <c r="A13" s="343" t="s">
        <v>27</v>
      </c>
      <c r="B13" s="344" t="s">
        <v>28</v>
      </c>
      <c r="C13" s="315"/>
      <c r="D13" s="315"/>
      <c r="E13" s="315"/>
      <c r="F13" s="315">
        <v>1358496</v>
      </c>
      <c r="G13" s="315"/>
      <c r="H13" s="315"/>
      <c r="I13" s="315"/>
      <c r="J13" s="315"/>
      <c r="K13" s="315"/>
      <c r="L13" s="315"/>
      <c r="M13" s="315"/>
      <c r="N13" s="315">
        <v>241504</v>
      </c>
      <c r="O13" s="315">
        <f>SUM(C13:N13)</f>
        <v>1600000</v>
      </c>
      <c r="P13" s="195"/>
    </row>
    <row r="14" spans="1:15" ht="14.25">
      <c r="A14" s="343" t="s">
        <v>29</v>
      </c>
      <c r="B14" s="344" t="s">
        <v>30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</row>
    <row r="15" spans="1:15" ht="14.25">
      <c r="A15" s="130" t="s">
        <v>31</v>
      </c>
      <c r="B15" s="344" t="s">
        <v>32</v>
      </c>
      <c r="C15" s="315">
        <v>1800</v>
      </c>
      <c r="D15" s="315">
        <v>1620</v>
      </c>
      <c r="E15" s="315">
        <v>2070</v>
      </c>
      <c r="F15" s="315">
        <v>2800</v>
      </c>
      <c r="G15" s="315">
        <v>1890</v>
      </c>
      <c r="H15" s="315">
        <v>1800</v>
      </c>
      <c r="I15" s="315"/>
      <c r="J15" s="315">
        <v>2350</v>
      </c>
      <c r="K15" s="315">
        <v>1800</v>
      </c>
      <c r="L15" s="315">
        <v>1890</v>
      </c>
      <c r="M15" s="315">
        <v>1620</v>
      </c>
      <c r="N15" s="315">
        <v>2360</v>
      </c>
      <c r="O15" s="315">
        <f>SUM(C15:N15)</f>
        <v>22000</v>
      </c>
    </row>
    <row r="16" spans="1:15" ht="14.25">
      <c r="A16" s="130" t="s">
        <v>33</v>
      </c>
      <c r="B16" s="344" t="s">
        <v>34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</row>
    <row r="17" spans="1:15" ht="14.25">
      <c r="A17" s="130" t="s">
        <v>35</v>
      </c>
      <c r="B17" s="344" t="s">
        <v>36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</row>
    <row r="18" spans="1:15" ht="14.25">
      <c r="A18" s="130" t="s">
        <v>37</v>
      </c>
      <c r="B18" s="344" t="s">
        <v>38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</row>
    <row r="19" spans="1:15" ht="14.25">
      <c r="A19" s="130" t="s">
        <v>319</v>
      </c>
      <c r="B19" s="344" t="s">
        <v>39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</row>
    <row r="20" spans="1:15" ht="14.25">
      <c r="A20" s="396" t="s">
        <v>298</v>
      </c>
      <c r="B20" s="397" t="s">
        <v>40</v>
      </c>
      <c r="C20" s="315">
        <f>SUM(C7:C19)</f>
        <v>2110800</v>
      </c>
      <c r="D20" s="315">
        <f aca="true" t="shared" si="0" ref="D20:N20">SUM(D7:D19)</f>
        <v>1471620</v>
      </c>
      <c r="E20" s="315">
        <f t="shared" si="0"/>
        <v>1472070</v>
      </c>
      <c r="F20" s="315">
        <f t="shared" si="0"/>
        <v>2831296</v>
      </c>
      <c r="G20" s="315">
        <f t="shared" si="0"/>
        <v>1471890</v>
      </c>
      <c r="H20" s="315">
        <f t="shared" si="0"/>
        <v>1471800</v>
      </c>
      <c r="I20" s="315">
        <f t="shared" si="0"/>
        <v>1470000</v>
      </c>
      <c r="J20" s="315">
        <f t="shared" si="0"/>
        <v>1472350</v>
      </c>
      <c r="K20" s="315">
        <f t="shared" si="0"/>
        <v>1471800</v>
      </c>
      <c r="L20" s="315">
        <f t="shared" si="0"/>
        <v>1471890</v>
      </c>
      <c r="M20" s="315">
        <f t="shared" si="0"/>
        <v>1471620</v>
      </c>
      <c r="N20" s="315">
        <f t="shared" si="0"/>
        <v>1713864</v>
      </c>
      <c r="O20" s="315">
        <f>SUM(O7:O19)</f>
        <v>19901000</v>
      </c>
    </row>
    <row r="21" spans="1:15" ht="14.25">
      <c r="A21" s="130" t="s">
        <v>41</v>
      </c>
      <c r="B21" s="344" t="s">
        <v>42</v>
      </c>
      <c r="C21" s="315">
        <v>560000</v>
      </c>
      <c r="D21" s="315">
        <v>560000</v>
      </c>
      <c r="E21" s="315">
        <v>560000</v>
      </c>
      <c r="F21" s="315">
        <v>1884942</v>
      </c>
      <c r="G21" s="315">
        <v>965000</v>
      </c>
      <c r="H21" s="315">
        <v>560000</v>
      </c>
      <c r="I21" s="315">
        <v>560000</v>
      </c>
      <c r="J21" s="315">
        <v>560000</v>
      </c>
      <c r="K21" s="315">
        <v>965000</v>
      </c>
      <c r="L21" s="315">
        <v>560000</v>
      </c>
      <c r="M21" s="315">
        <v>560000</v>
      </c>
      <c r="N21" s="315">
        <v>1832058</v>
      </c>
      <c r="O21" s="315">
        <f>C21+D21+E21+F21+G21+H21+I21+J21+K21+L21+M21+N21</f>
        <v>10127000</v>
      </c>
    </row>
    <row r="22" spans="1:15" ht="14.25">
      <c r="A22" s="130" t="s">
        <v>43</v>
      </c>
      <c r="B22" s="344" t="s">
        <v>44</v>
      </c>
      <c r="C22" s="315">
        <v>54000</v>
      </c>
      <c r="D22" s="315">
        <v>80000</v>
      </c>
      <c r="E22" s="315">
        <v>80000</v>
      </c>
      <c r="F22" s="315">
        <v>80000</v>
      </c>
      <c r="G22" s="315">
        <v>80000</v>
      </c>
      <c r="H22" s="315">
        <v>80000</v>
      </c>
      <c r="I22" s="315">
        <v>80000</v>
      </c>
      <c r="J22" s="315">
        <v>80000</v>
      </c>
      <c r="K22" s="315">
        <v>80000</v>
      </c>
      <c r="L22" s="315">
        <v>80000</v>
      </c>
      <c r="M22" s="315">
        <v>80000</v>
      </c>
      <c r="N22" s="315">
        <v>80000</v>
      </c>
      <c r="O22" s="315">
        <f>C22+D22+E22+F22+G22+H22+I22+J22+K22+L22+M22+N22</f>
        <v>934000</v>
      </c>
    </row>
    <row r="23" spans="1:15" ht="14.25">
      <c r="A23" s="129" t="s">
        <v>45</v>
      </c>
      <c r="B23" s="344" t="s">
        <v>46</v>
      </c>
      <c r="C23" s="315">
        <v>30000</v>
      </c>
      <c r="D23" s="315">
        <v>200000</v>
      </c>
      <c r="E23" s="315">
        <v>100000</v>
      </c>
      <c r="F23" s="315">
        <v>185000</v>
      </c>
      <c r="G23" s="315">
        <v>10000</v>
      </c>
      <c r="H23" s="315">
        <v>826000</v>
      </c>
      <c r="I23" s="315">
        <v>750000</v>
      </c>
      <c r="J23" s="315">
        <v>799000</v>
      </c>
      <c r="K23" s="315">
        <v>554000</v>
      </c>
      <c r="L23" s="315">
        <v>330000</v>
      </c>
      <c r="M23" s="315">
        <v>474000</v>
      </c>
      <c r="N23" s="315">
        <v>593000</v>
      </c>
      <c r="O23" s="315">
        <f>C23+D23+E23+F23+G23+H23+I23+J23+K23+L23+M23+N23</f>
        <v>4851000</v>
      </c>
    </row>
    <row r="24" spans="1:15" ht="14.25">
      <c r="A24" s="203" t="s">
        <v>299</v>
      </c>
      <c r="B24" s="397" t="s">
        <v>47</v>
      </c>
      <c r="C24" s="315">
        <f aca="true" t="shared" si="1" ref="C24:N24">SUM(C21:C23)</f>
        <v>644000</v>
      </c>
      <c r="D24" s="315">
        <f t="shared" si="1"/>
        <v>840000</v>
      </c>
      <c r="E24" s="315">
        <f t="shared" si="1"/>
        <v>740000</v>
      </c>
      <c r="F24" s="315">
        <f t="shared" si="1"/>
        <v>2149942</v>
      </c>
      <c r="G24" s="315">
        <f t="shared" si="1"/>
        <v>1055000</v>
      </c>
      <c r="H24" s="315">
        <f t="shared" si="1"/>
        <v>1466000</v>
      </c>
      <c r="I24" s="315">
        <f t="shared" si="1"/>
        <v>1390000</v>
      </c>
      <c r="J24" s="315">
        <f t="shared" si="1"/>
        <v>1439000</v>
      </c>
      <c r="K24" s="315">
        <f t="shared" si="1"/>
        <v>1599000</v>
      </c>
      <c r="L24" s="315">
        <f t="shared" si="1"/>
        <v>970000</v>
      </c>
      <c r="M24" s="315">
        <f t="shared" si="1"/>
        <v>1114000</v>
      </c>
      <c r="N24" s="315">
        <f t="shared" si="1"/>
        <v>2505058</v>
      </c>
      <c r="O24" s="315">
        <f>C24+D24+E24+F24+G24+H24+I24+J24+K24+L24+M24+N24</f>
        <v>15912000</v>
      </c>
    </row>
    <row r="25" spans="1:15" ht="14.25">
      <c r="A25" s="347" t="s">
        <v>349</v>
      </c>
      <c r="B25" s="348" t="s">
        <v>48</v>
      </c>
      <c r="C25" s="315">
        <f aca="true" t="shared" si="2" ref="C25:O25">SUM(C20,C24)</f>
        <v>2754800</v>
      </c>
      <c r="D25" s="315">
        <f t="shared" si="2"/>
        <v>2311620</v>
      </c>
      <c r="E25" s="315">
        <f t="shared" si="2"/>
        <v>2212070</v>
      </c>
      <c r="F25" s="315">
        <f t="shared" si="2"/>
        <v>4981238</v>
      </c>
      <c r="G25" s="315">
        <f t="shared" si="2"/>
        <v>2526890</v>
      </c>
      <c r="H25" s="315">
        <f t="shared" si="2"/>
        <v>2937800</v>
      </c>
      <c r="I25" s="315">
        <f t="shared" si="2"/>
        <v>2860000</v>
      </c>
      <c r="J25" s="315">
        <f t="shared" si="2"/>
        <v>2911350</v>
      </c>
      <c r="K25" s="315">
        <f t="shared" si="2"/>
        <v>3070800</v>
      </c>
      <c r="L25" s="315">
        <f t="shared" si="2"/>
        <v>2441890</v>
      </c>
      <c r="M25" s="315">
        <f t="shared" si="2"/>
        <v>2585620</v>
      </c>
      <c r="N25" s="315">
        <f t="shared" si="2"/>
        <v>4218922</v>
      </c>
      <c r="O25" s="315">
        <f t="shared" si="2"/>
        <v>35813000</v>
      </c>
    </row>
    <row r="26" spans="1:15" ht="14.25">
      <c r="A26" s="307" t="s">
        <v>320</v>
      </c>
      <c r="B26" s="348" t="s">
        <v>49</v>
      </c>
      <c r="C26" s="315">
        <v>548508</v>
      </c>
      <c r="D26" s="315">
        <v>435440</v>
      </c>
      <c r="E26" s="315">
        <v>464550</v>
      </c>
      <c r="F26" s="315">
        <v>1046500</v>
      </c>
      <c r="G26" s="315">
        <v>500647</v>
      </c>
      <c r="H26" s="315">
        <v>568316</v>
      </c>
      <c r="I26" s="315">
        <v>570600</v>
      </c>
      <c r="J26" s="315">
        <v>598321</v>
      </c>
      <c r="K26" s="315">
        <v>714868</v>
      </c>
      <c r="L26" s="315">
        <v>582797</v>
      </c>
      <c r="M26" s="315">
        <v>512890</v>
      </c>
      <c r="N26" s="315">
        <v>724563</v>
      </c>
      <c r="O26" s="315">
        <f>C26+D26+E26+F26+G26+H26+I26+J26+K26+L26+M26+N26</f>
        <v>7268000</v>
      </c>
    </row>
    <row r="27" spans="1:15" ht="14.25">
      <c r="A27" s="130" t="s">
        <v>50</v>
      </c>
      <c r="B27" s="344" t="s">
        <v>51</v>
      </c>
      <c r="C27" s="315">
        <v>65000</v>
      </c>
      <c r="D27" s="315">
        <v>86000</v>
      </c>
      <c r="E27" s="315">
        <v>67000</v>
      </c>
      <c r="F27" s="315">
        <v>65000</v>
      </c>
      <c r="G27" s="315">
        <v>70000</v>
      </c>
      <c r="H27" s="315">
        <v>74000</v>
      </c>
      <c r="I27" s="315">
        <v>66000</v>
      </c>
      <c r="J27" s="315">
        <v>74000</v>
      </c>
      <c r="K27" s="315">
        <v>70000</v>
      </c>
      <c r="L27" s="315">
        <v>78000</v>
      </c>
      <c r="M27" s="315">
        <v>63000</v>
      </c>
      <c r="N27" s="315">
        <v>34000</v>
      </c>
      <c r="O27" s="315">
        <f>SUM(C27:N27)</f>
        <v>812000</v>
      </c>
    </row>
    <row r="28" spans="1:15" ht="14.25">
      <c r="A28" s="130" t="s">
        <v>52</v>
      </c>
      <c r="B28" s="344" t="s">
        <v>53</v>
      </c>
      <c r="C28" s="315">
        <v>156000</v>
      </c>
      <c r="D28" s="315">
        <v>221000</v>
      </c>
      <c r="E28" s="315">
        <v>209000</v>
      </c>
      <c r="F28" s="315">
        <v>324000</v>
      </c>
      <c r="G28" s="315">
        <v>186000</v>
      </c>
      <c r="H28" s="315">
        <v>225000</v>
      </c>
      <c r="I28" s="315">
        <v>270000</v>
      </c>
      <c r="J28" s="315">
        <v>246000</v>
      </c>
      <c r="K28" s="315">
        <v>349000</v>
      </c>
      <c r="L28" s="315">
        <v>305000</v>
      </c>
      <c r="M28" s="315">
        <v>172000</v>
      </c>
      <c r="N28" s="315">
        <v>130000</v>
      </c>
      <c r="O28" s="315">
        <f>SUM(C28:N28)</f>
        <v>2793000</v>
      </c>
    </row>
    <row r="29" spans="1:15" ht="14.25">
      <c r="A29" s="130" t="s">
        <v>54</v>
      </c>
      <c r="B29" s="344" t="s">
        <v>55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4.25">
      <c r="A30" s="203" t="s">
        <v>300</v>
      </c>
      <c r="B30" s="397" t="s">
        <v>56</v>
      </c>
      <c r="C30" s="315">
        <f>SUM(C27:C29)</f>
        <v>221000</v>
      </c>
      <c r="D30" s="315">
        <f aca="true" t="shared" si="3" ref="D30:O30">SUM(D27:D29)</f>
        <v>307000</v>
      </c>
      <c r="E30" s="315">
        <f t="shared" si="3"/>
        <v>276000</v>
      </c>
      <c r="F30" s="315">
        <f t="shared" si="3"/>
        <v>389000</v>
      </c>
      <c r="G30" s="315">
        <f t="shared" si="3"/>
        <v>256000</v>
      </c>
      <c r="H30" s="315">
        <f t="shared" si="3"/>
        <v>299000</v>
      </c>
      <c r="I30" s="315">
        <f t="shared" si="3"/>
        <v>336000</v>
      </c>
      <c r="J30" s="315">
        <f t="shared" si="3"/>
        <v>320000</v>
      </c>
      <c r="K30" s="315">
        <f t="shared" si="3"/>
        <v>419000</v>
      </c>
      <c r="L30" s="315">
        <f t="shared" si="3"/>
        <v>383000</v>
      </c>
      <c r="M30" s="315">
        <f t="shared" si="3"/>
        <v>235000</v>
      </c>
      <c r="N30" s="315">
        <f t="shared" si="3"/>
        <v>164000</v>
      </c>
      <c r="O30" s="315">
        <f t="shared" si="3"/>
        <v>3605000</v>
      </c>
    </row>
    <row r="31" spans="1:15" ht="14.25">
      <c r="A31" s="130" t="s">
        <v>57</v>
      </c>
      <c r="B31" s="344" t="s">
        <v>58</v>
      </c>
      <c r="C31" s="315">
        <v>102000</v>
      </c>
      <c r="D31" s="315">
        <v>100000</v>
      </c>
      <c r="E31" s="315">
        <v>100000</v>
      </c>
      <c r="F31" s="315">
        <v>100000</v>
      </c>
      <c r="G31" s="315">
        <v>100000</v>
      </c>
      <c r="H31" s="315">
        <v>100000</v>
      </c>
      <c r="I31" s="315">
        <v>100000</v>
      </c>
      <c r="J31" s="315">
        <v>100000</v>
      </c>
      <c r="K31" s="315">
        <v>100000</v>
      </c>
      <c r="L31" s="315">
        <v>100000</v>
      </c>
      <c r="M31" s="315">
        <v>100000</v>
      </c>
      <c r="N31" s="315">
        <v>108000</v>
      </c>
      <c r="O31" s="315">
        <f>SUM(C31:N31)</f>
        <v>1210000</v>
      </c>
    </row>
    <row r="32" spans="1:15" ht="14.25">
      <c r="A32" s="130" t="s">
        <v>59</v>
      </c>
      <c r="B32" s="344" t="s">
        <v>60</v>
      </c>
      <c r="C32" s="315">
        <v>81000</v>
      </c>
      <c r="D32" s="315">
        <v>81000</v>
      </c>
      <c r="E32" s="315">
        <v>81000</v>
      </c>
      <c r="F32" s="315">
        <v>81000</v>
      </c>
      <c r="G32" s="315">
        <v>81000</v>
      </c>
      <c r="H32" s="315">
        <v>81000</v>
      </c>
      <c r="I32" s="315">
        <v>81000</v>
      </c>
      <c r="J32" s="315">
        <v>81000</v>
      </c>
      <c r="K32" s="315">
        <v>81000</v>
      </c>
      <c r="L32" s="315">
        <v>81000</v>
      </c>
      <c r="M32" s="315">
        <v>81000</v>
      </c>
      <c r="N32" s="315">
        <v>123000</v>
      </c>
      <c r="O32" s="315">
        <f>SUM(C32:N32)</f>
        <v>1014000</v>
      </c>
    </row>
    <row r="33" spans="1:15" ht="14.25">
      <c r="A33" s="203" t="s">
        <v>350</v>
      </c>
      <c r="B33" s="397" t="s">
        <v>61</v>
      </c>
      <c r="C33" s="315">
        <f>SUM(C31:C32)</f>
        <v>183000</v>
      </c>
      <c r="D33" s="315">
        <f aca="true" t="shared" si="4" ref="D33:O33">SUM(D31:D32)</f>
        <v>181000</v>
      </c>
      <c r="E33" s="315">
        <f t="shared" si="4"/>
        <v>181000</v>
      </c>
      <c r="F33" s="315">
        <f t="shared" si="4"/>
        <v>181000</v>
      </c>
      <c r="G33" s="315">
        <f t="shared" si="4"/>
        <v>181000</v>
      </c>
      <c r="H33" s="315">
        <f t="shared" si="4"/>
        <v>181000</v>
      </c>
      <c r="I33" s="315">
        <f t="shared" si="4"/>
        <v>181000</v>
      </c>
      <c r="J33" s="315">
        <f t="shared" si="4"/>
        <v>181000</v>
      </c>
      <c r="K33" s="315">
        <f t="shared" si="4"/>
        <v>181000</v>
      </c>
      <c r="L33" s="315">
        <f t="shared" si="4"/>
        <v>181000</v>
      </c>
      <c r="M33" s="315">
        <f t="shared" si="4"/>
        <v>181000</v>
      </c>
      <c r="N33" s="315">
        <f t="shared" si="4"/>
        <v>231000</v>
      </c>
      <c r="O33" s="315">
        <f t="shared" si="4"/>
        <v>2224000</v>
      </c>
    </row>
    <row r="34" spans="1:15" ht="14.25">
      <c r="A34" s="130" t="s">
        <v>62</v>
      </c>
      <c r="B34" s="344" t="s">
        <v>63</v>
      </c>
      <c r="C34" s="315">
        <v>580000</v>
      </c>
      <c r="D34" s="315">
        <v>680000</v>
      </c>
      <c r="E34" s="315">
        <v>720000</v>
      </c>
      <c r="F34" s="315">
        <v>710000</v>
      </c>
      <c r="G34" s="315">
        <v>690000</v>
      </c>
      <c r="H34" s="315">
        <v>490000</v>
      </c>
      <c r="I34" s="315">
        <v>685000</v>
      </c>
      <c r="J34" s="315">
        <v>122000</v>
      </c>
      <c r="K34" s="315">
        <v>634000</v>
      </c>
      <c r="L34" s="315">
        <v>835000</v>
      </c>
      <c r="M34" s="315">
        <v>752000</v>
      </c>
      <c r="N34" s="315">
        <v>891000</v>
      </c>
      <c r="O34" s="315">
        <f aca="true" t="shared" si="5" ref="O34:O40">SUM(C34:N34)</f>
        <v>7789000</v>
      </c>
    </row>
    <row r="35" spans="1:15" ht="14.25">
      <c r="A35" s="130" t="s">
        <v>64</v>
      </c>
      <c r="B35" s="344" t="s">
        <v>65</v>
      </c>
      <c r="C35" s="315">
        <v>1770000</v>
      </c>
      <c r="D35" s="315">
        <v>1640000</v>
      </c>
      <c r="E35" s="315">
        <v>1766000</v>
      </c>
      <c r="F35" s="315">
        <v>1453000</v>
      </c>
      <c r="G35" s="315">
        <v>1905000</v>
      </c>
      <c r="H35" s="315">
        <v>1751000</v>
      </c>
      <c r="I35" s="315">
        <v>751000</v>
      </c>
      <c r="J35" s="315">
        <v>1050000</v>
      </c>
      <c r="K35" s="315">
        <v>1805000</v>
      </c>
      <c r="L35" s="315">
        <v>1385000</v>
      </c>
      <c r="M35" s="315">
        <v>1640000</v>
      </c>
      <c r="N35" s="315">
        <v>744000</v>
      </c>
      <c r="O35" s="315">
        <f t="shared" si="5"/>
        <v>17660000</v>
      </c>
    </row>
    <row r="36" spans="1:15" ht="14.25">
      <c r="A36" s="130" t="s">
        <v>321</v>
      </c>
      <c r="B36" s="344" t="s">
        <v>66</v>
      </c>
      <c r="C36" s="315">
        <v>268000</v>
      </c>
      <c r="D36" s="315">
        <v>268000</v>
      </c>
      <c r="E36" s="315">
        <v>268000</v>
      </c>
      <c r="F36" s="315">
        <v>268000</v>
      </c>
      <c r="G36" s="315">
        <v>268000</v>
      </c>
      <c r="H36" s="315">
        <v>268000</v>
      </c>
      <c r="I36" s="315">
        <v>268000</v>
      </c>
      <c r="J36" s="315">
        <v>268000</v>
      </c>
      <c r="K36" s="315">
        <v>268000</v>
      </c>
      <c r="L36" s="315">
        <v>268000</v>
      </c>
      <c r="M36" s="315">
        <v>268000</v>
      </c>
      <c r="N36" s="315">
        <v>264000</v>
      </c>
      <c r="O36" s="315">
        <f t="shared" si="5"/>
        <v>3212000</v>
      </c>
    </row>
    <row r="37" spans="1:15" ht="14.25">
      <c r="A37" s="130" t="s">
        <v>67</v>
      </c>
      <c r="B37" s="344" t="s">
        <v>68</v>
      </c>
      <c r="C37" s="315">
        <v>347000</v>
      </c>
      <c r="D37" s="315">
        <v>547000</v>
      </c>
      <c r="E37" s="315">
        <v>521000</v>
      </c>
      <c r="F37" s="315">
        <v>1107000</v>
      </c>
      <c r="G37" s="315">
        <v>207000</v>
      </c>
      <c r="H37" s="315">
        <v>417000</v>
      </c>
      <c r="I37" s="315">
        <v>567000</v>
      </c>
      <c r="J37" s="315">
        <v>347000</v>
      </c>
      <c r="K37" s="315">
        <v>647000</v>
      </c>
      <c r="L37" s="315">
        <v>297000</v>
      </c>
      <c r="M37" s="315">
        <v>197000</v>
      </c>
      <c r="N37" s="315">
        <v>749000</v>
      </c>
      <c r="O37" s="315">
        <f t="shared" si="5"/>
        <v>5950000</v>
      </c>
    </row>
    <row r="38" spans="1:15" ht="14.25">
      <c r="A38" s="398" t="s">
        <v>322</v>
      </c>
      <c r="B38" s="344" t="s">
        <v>69</v>
      </c>
      <c r="C38" s="315">
        <v>40000</v>
      </c>
      <c r="D38" s="315">
        <v>40000</v>
      </c>
      <c r="E38" s="315">
        <v>40000</v>
      </c>
      <c r="F38" s="315">
        <v>40000</v>
      </c>
      <c r="G38" s="315">
        <v>40000</v>
      </c>
      <c r="H38" s="315">
        <v>40000</v>
      </c>
      <c r="I38" s="315">
        <v>40000</v>
      </c>
      <c r="J38" s="315">
        <v>40000</v>
      </c>
      <c r="K38" s="315">
        <v>60000</v>
      </c>
      <c r="L38" s="315">
        <v>40000</v>
      </c>
      <c r="M38" s="315">
        <v>40000</v>
      </c>
      <c r="N38" s="315">
        <v>40000</v>
      </c>
      <c r="O38" s="315">
        <f t="shared" si="5"/>
        <v>500000</v>
      </c>
    </row>
    <row r="39" spans="1:15" ht="14.25">
      <c r="A39" s="129" t="s">
        <v>70</v>
      </c>
      <c r="B39" s="344" t="s">
        <v>71</v>
      </c>
      <c r="C39" s="315">
        <v>1912000</v>
      </c>
      <c r="D39" s="315">
        <v>1162000</v>
      </c>
      <c r="E39" s="315">
        <v>987000</v>
      </c>
      <c r="F39" s="315">
        <v>432000</v>
      </c>
      <c r="G39" s="315">
        <v>480000</v>
      </c>
      <c r="H39" s="315">
        <v>514000</v>
      </c>
      <c r="I39" s="315">
        <v>222000</v>
      </c>
      <c r="J39" s="315">
        <v>1370000</v>
      </c>
      <c r="K39" s="315">
        <v>1069000</v>
      </c>
      <c r="L39" s="315">
        <v>869000</v>
      </c>
      <c r="M39" s="315">
        <v>1315000</v>
      </c>
      <c r="N39" s="315">
        <v>1224000</v>
      </c>
      <c r="O39" s="315">
        <f t="shared" si="5"/>
        <v>11556000</v>
      </c>
    </row>
    <row r="40" spans="1:15" ht="14.25">
      <c r="A40" s="130" t="s">
        <v>323</v>
      </c>
      <c r="B40" s="344" t="s">
        <v>72</v>
      </c>
      <c r="C40" s="315">
        <v>2850000</v>
      </c>
      <c r="D40" s="315">
        <v>1915000</v>
      </c>
      <c r="E40" s="315">
        <v>2900000</v>
      </c>
      <c r="F40" s="315">
        <v>1550000</v>
      </c>
      <c r="G40" s="315">
        <v>3397000</v>
      </c>
      <c r="H40" s="315">
        <v>6500000</v>
      </c>
      <c r="I40" s="315">
        <v>1300000</v>
      </c>
      <c r="J40" s="315">
        <v>2360000</v>
      </c>
      <c r="K40" s="315">
        <v>3700000</v>
      </c>
      <c r="L40" s="315">
        <v>2431000</v>
      </c>
      <c r="M40" s="315">
        <v>3051000</v>
      </c>
      <c r="N40" s="315">
        <v>2543000</v>
      </c>
      <c r="O40" s="315">
        <f t="shared" si="5"/>
        <v>34497000</v>
      </c>
    </row>
    <row r="41" spans="1:15" ht="14.25">
      <c r="A41" s="203" t="s">
        <v>301</v>
      </c>
      <c r="B41" s="397" t="s">
        <v>73</v>
      </c>
      <c r="C41" s="315">
        <f>SUM(C34:C40)</f>
        <v>7767000</v>
      </c>
      <c r="D41" s="315">
        <f aca="true" t="shared" si="6" ref="D41:O41">SUM(D34:D40)</f>
        <v>6252000</v>
      </c>
      <c r="E41" s="315">
        <f t="shared" si="6"/>
        <v>7202000</v>
      </c>
      <c r="F41" s="315">
        <f t="shared" si="6"/>
        <v>5560000</v>
      </c>
      <c r="G41" s="315">
        <f t="shared" si="6"/>
        <v>6987000</v>
      </c>
      <c r="H41" s="315">
        <f t="shared" si="6"/>
        <v>9980000</v>
      </c>
      <c r="I41" s="315">
        <f t="shared" si="6"/>
        <v>3833000</v>
      </c>
      <c r="J41" s="315">
        <f t="shared" si="6"/>
        <v>5557000</v>
      </c>
      <c r="K41" s="315">
        <f t="shared" si="6"/>
        <v>8183000</v>
      </c>
      <c r="L41" s="315">
        <f t="shared" si="6"/>
        <v>6125000</v>
      </c>
      <c r="M41" s="315">
        <f t="shared" si="6"/>
        <v>7263000</v>
      </c>
      <c r="N41" s="315">
        <f t="shared" si="6"/>
        <v>6455000</v>
      </c>
      <c r="O41" s="315">
        <f t="shared" si="6"/>
        <v>81164000</v>
      </c>
    </row>
    <row r="42" spans="1:15" ht="14.25">
      <c r="A42" s="130" t="s">
        <v>74</v>
      </c>
      <c r="B42" s="344" t="s">
        <v>75</v>
      </c>
      <c r="C42" s="315"/>
      <c r="D42" s="315"/>
      <c r="E42" s="315">
        <v>5000</v>
      </c>
      <c r="F42" s="315"/>
      <c r="G42" s="315">
        <v>5000</v>
      </c>
      <c r="H42" s="315"/>
      <c r="I42" s="315">
        <v>5000</v>
      </c>
      <c r="J42" s="315">
        <v>5000</v>
      </c>
      <c r="K42" s="315"/>
      <c r="L42" s="315">
        <v>5000</v>
      </c>
      <c r="M42" s="315"/>
      <c r="N42" s="315">
        <v>5000</v>
      </c>
      <c r="O42" s="315">
        <f>SUM(C42:N42)</f>
        <v>30000</v>
      </c>
    </row>
    <row r="43" spans="1:15" ht="14.25">
      <c r="A43" s="130" t="s">
        <v>76</v>
      </c>
      <c r="B43" s="344" t="s">
        <v>77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</row>
    <row r="44" spans="1:15" ht="14.25">
      <c r="A44" s="203" t="s">
        <v>302</v>
      </c>
      <c r="B44" s="397" t="s">
        <v>78</v>
      </c>
      <c r="C44" s="315">
        <f>SUM(C42:C43)</f>
        <v>0</v>
      </c>
      <c r="D44" s="315">
        <f aca="true" t="shared" si="7" ref="D44:O44">SUM(D42:D43)</f>
        <v>0</v>
      </c>
      <c r="E44" s="315">
        <f t="shared" si="7"/>
        <v>5000</v>
      </c>
      <c r="F44" s="315">
        <f t="shared" si="7"/>
        <v>0</v>
      </c>
      <c r="G44" s="315">
        <f t="shared" si="7"/>
        <v>5000</v>
      </c>
      <c r="H44" s="315">
        <f t="shared" si="7"/>
        <v>0</v>
      </c>
      <c r="I44" s="315">
        <f t="shared" si="7"/>
        <v>5000</v>
      </c>
      <c r="J44" s="315">
        <f t="shared" si="7"/>
        <v>5000</v>
      </c>
      <c r="K44" s="315">
        <f t="shared" si="7"/>
        <v>0</v>
      </c>
      <c r="L44" s="315">
        <f t="shared" si="7"/>
        <v>5000</v>
      </c>
      <c r="M44" s="315">
        <f t="shared" si="7"/>
        <v>0</v>
      </c>
      <c r="N44" s="315">
        <f t="shared" si="7"/>
        <v>5000</v>
      </c>
      <c r="O44" s="315">
        <f t="shared" si="7"/>
        <v>30000</v>
      </c>
    </row>
    <row r="45" spans="1:16" ht="14.25">
      <c r="A45" s="130" t="s">
        <v>79</v>
      </c>
      <c r="B45" s="344" t="s">
        <v>80</v>
      </c>
      <c r="C45" s="315">
        <v>2049570</v>
      </c>
      <c r="D45" s="315">
        <v>169400</v>
      </c>
      <c r="E45" s="315">
        <v>1681830</v>
      </c>
      <c r="F45" s="315">
        <v>1512000</v>
      </c>
      <c r="G45" s="315">
        <v>1862460</v>
      </c>
      <c r="H45" s="315">
        <v>280000</v>
      </c>
      <c r="I45" s="315">
        <v>846000</v>
      </c>
      <c r="J45" s="315">
        <v>1287000</v>
      </c>
      <c r="K45" s="315">
        <v>1499000</v>
      </c>
      <c r="L45" s="315">
        <v>1585000</v>
      </c>
      <c r="M45" s="315">
        <v>1640000</v>
      </c>
      <c r="N45" s="315">
        <v>1183740</v>
      </c>
      <c r="O45" s="315">
        <f>SUM(C45:N45)</f>
        <v>15596000</v>
      </c>
      <c r="P45" s="195"/>
    </row>
    <row r="46" spans="1:16" ht="14.25">
      <c r="A46" s="130" t="s">
        <v>81</v>
      </c>
      <c r="B46" s="344" t="s">
        <v>82</v>
      </c>
      <c r="C46" s="315">
        <v>10216000</v>
      </c>
      <c r="D46" s="315">
        <v>3500000</v>
      </c>
      <c r="E46" s="315">
        <v>1200000</v>
      </c>
      <c r="F46" s="315"/>
      <c r="G46" s="315"/>
      <c r="H46" s="315">
        <v>884000</v>
      </c>
      <c r="I46" s="315"/>
      <c r="J46" s="315"/>
      <c r="K46" s="315"/>
      <c r="L46" s="315"/>
      <c r="M46" s="315"/>
      <c r="N46" s="315"/>
      <c r="O46" s="315">
        <f>SUM(C46:N46)</f>
        <v>15800000</v>
      </c>
      <c r="P46" s="195"/>
    </row>
    <row r="47" spans="1:15" ht="14.25">
      <c r="A47" s="130" t="s">
        <v>324</v>
      </c>
      <c r="B47" s="344" t="s">
        <v>83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</row>
    <row r="48" spans="1:15" ht="14.25">
      <c r="A48" s="130" t="s">
        <v>325</v>
      </c>
      <c r="B48" s="344" t="s">
        <v>84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</row>
    <row r="49" spans="1:15" ht="14.25">
      <c r="A49" s="130" t="s">
        <v>85</v>
      </c>
      <c r="B49" s="344" t="s">
        <v>86</v>
      </c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</row>
    <row r="50" spans="1:15" ht="14.25">
      <c r="A50" s="203" t="s">
        <v>303</v>
      </c>
      <c r="B50" s="397" t="s">
        <v>87</v>
      </c>
      <c r="C50" s="315">
        <f aca="true" t="shared" si="8" ref="C50:O50">SUM(C45:C49)</f>
        <v>12265570</v>
      </c>
      <c r="D50" s="315">
        <f t="shared" si="8"/>
        <v>3669400</v>
      </c>
      <c r="E50" s="315">
        <f t="shared" si="8"/>
        <v>2881830</v>
      </c>
      <c r="F50" s="315">
        <f t="shared" si="8"/>
        <v>1512000</v>
      </c>
      <c r="G50" s="315">
        <f t="shared" si="8"/>
        <v>1862460</v>
      </c>
      <c r="H50" s="315">
        <f t="shared" si="8"/>
        <v>1164000</v>
      </c>
      <c r="I50" s="315">
        <f t="shared" si="8"/>
        <v>846000</v>
      </c>
      <c r="J50" s="315">
        <f t="shared" si="8"/>
        <v>1287000</v>
      </c>
      <c r="K50" s="315">
        <f t="shared" si="8"/>
        <v>1499000</v>
      </c>
      <c r="L50" s="315">
        <f t="shared" si="8"/>
        <v>1585000</v>
      </c>
      <c r="M50" s="315">
        <f t="shared" si="8"/>
        <v>1640000</v>
      </c>
      <c r="N50" s="315">
        <f t="shared" si="8"/>
        <v>1183740</v>
      </c>
      <c r="O50" s="315">
        <f t="shared" si="8"/>
        <v>31396000</v>
      </c>
    </row>
    <row r="51" spans="1:15" ht="14.25">
      <c r="A51" s="307" t="s">
        <v>304</v>
      </c>
      <c r="B51" s="348" t="s">
        <v>88</v>
      </c>
      <c r="C51" s="315">
        <f aca="true" t="shared" si="9" ref="C51:O51">SUM(C30,C33,C41,C44,C50)</f>
        <v>20436570</v>
      </c>
      <c r="D51" s="315">
        <f t="shared" si="9"/>
        <v>10409400</v>
      </c>
      <c r="E51" s="315">
        <f t="shared" si="9"/>
        <v>10545830</v>
      </c>
      <c r="F51" s="315">
        <f t="shared" si="9"/>
        <v>7642000</v>
      </c>
      <c r="G51" s="315">
        <f t="shared" si="9"/>
        <v>9291460</v>
      </c>
      <c r="H51" s="315">
        <f t="shared" si="9"/>
        <v>11624000</v>
      </c>
      <c r="I51" s="315">
        <f t="shared" si="9"/>
        <v>5201000</v>
      </c>
      <c r="J51" s="315">
        <f t="shared" si="9"/>
        <v>7350000</v>
      </c>
      <c r="K51" s="315">
        <f t="shared" si="9"/>
        <v>10282000</v>
      </c>
      <c r="L51" s="315">
        <f t="shared" si="9"/>
        <v>8279000</v>
      </c>
      <c r="M51" s="315">
        <f t="shared" si="9"/>
        <v>9319000</v>
      </c>
      <c r="N51" s="315">
        <f t="shared" si="9"/>
        <v>8038740</v>
      </c>
      <c r="O51" s="315">
        <f t="shared" si="9"/>
        <v>118419000</v>
      </c>
    </row>
    <row r="52" spans="1:15" ht="14.25">
      <c r="A52" s="128" t="s">
        <v>89</v>
      </c>
      <c r="B52" s="344" t="s">
        <v>90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</row>
    <row r="53" spans="1:15" ht="14.25">
      <c r="A53" s="128" t="s">
        <v>305</v>
      </c>
      <c r="B53" s="344" t="s">
        <v>91</v>
      </c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</row>
    <row r="54" spans="1:15" ht="14.25">
      <c r="A54" s="206" t="s">
        <v>326</v>
      </c>
      <c r="B54" s="344" t="s">
        <v>92</v>
      </c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</row>
    <row r="55" spans="1:15" ht="14.25">
      <c r="A55" s="206" t="s">
        <v>327</v>
      </c>
      <c r="B55" s="344" t="s">
        <v>93</v>
      </c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</row>
    <row r="56" spans="1:15" ht="14.25">
      <c r="A56" s="206" t="s">
        <v>328</v>
      </c>
      <c r="B56" s="344" t="s">
        <v>94</v>
      </c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</row>
    <row r="57" spans="1:15" ht="14.25">
      <c r="A57" s="128" t="s">
        <v>329</v>
      </c>
      <c r="B57" s="344" t="s">
        <v>95</v>
      </c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</row>
    <row r="58" spans="1:15" ht="14.25">
      <c r="A58" s="128" t="s">
        <v>330</v>
      </c>
      <c r="B58" s="344" t="s">
        <v>96</v>
      </c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</row>
    <row r="59" spans="1:15" ht="14.25">
      <c r="A59" s="128" t="s">
        <v>331</v>
      </c>
      <c r="B59" s="344" t="s">
        <v>97</v>
      </c>
      <c r="C59" s="315">
        <v>10000</v>
      </c>
      <c r="D59" s="315">
        <v>100000</v>
      </c>
      <c r="E59" s="315">
        <v>700000</v>
      </c>
      <c r="F59" s="315">
        <v>200000</v>
      </c>
      <c r="G59" s="315">
        <v>280000</v>
      </c>
      <c r="H59" s="315">
        <v>200000</v>
      </c>
      <c r="I59" s="315">
        <v>700000</v>
      </c>
      <c r="J59" s="315">
        <v>926000</v>
      </c>
      <c r="K59" s="315">
        <v>80000</v>
      </c>
      <c r="L59" s="315">
        <v>1000000</v>
      </c>
      <c r="M59" s="315">
        <v>150000</v>
      </c>
      <c r="N59" s="315">
        <v>380000</v>
      </c>
      <c r="O59" s="315">
        <f>SUM(C59:N59)</f>
        <v>4726000</v>
      </c>
    </row>
    <row r="60" spans="1:15" ht="14.25">
      <c r="A60" s="321" t="s">
        <v>306</v>
      </c>
      <c r="B60" s="348" t="s">
        <v>98</v>
      </c>
      <c r="C60" s="315">
        <f aca="true" t="shared" si="10" ref="C60:O60">SUM(C52:C59)</f>
        <v>10000</v>
      </c>
      <c r="D60" s="315">
        <f t="shared" si="10"/>
        <v>100000</v>
      </c>
      <c r="E60" s="315">
        <f t="shared" si="10"/>
        <v>700000</v>
      </c>
      <c r="F60" s="315">
        <f t="shared" si="10"/>
        <v>200000</v>
      </c>
      <c r="G60" s="315">
        <f t="shared" si="10"/>
        <v>280000</v>
      </c>
      <c r="H60" s="315">
        <f t="shared" si="10"/>
        <v>200000</v>
      </c>
      <c r="I60" s="315">
        <f t="shared" si="10"/>
        <v>700000</v>
      </c>
      <c r="J60" s="315">
        <f t="shared" si="10"/>
        <v>926000</v>
      </c>
      <c r="K60" s="315">
        <f t="shared" si="10"/>
        <v>80000</v>
      </c>
      <c r="L60" s="315">
        <f t="shared" si="10"/>
        <v>1000000</v>
      </c>
      <c r="M60" s="315">
        <f t="shared" si="10"/>
        <v>150000</v>
      </c>
      <c r="N60" s="315">
        <f t="shared" si="10"/>
        <v>380000</v>
      </c>
      <c r="O60" s="315">
        <f t="shared" si="10"/>
        <v>4726000</v>
      </c>
    </row>
    <row r="61" spans="1:15" ht="14.25">
      <c r="A61" s="207" t="s">
        <v>332</v>
      </c>
      <c r="B61" s="344" t="s">
        <v>99</v>
      </c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N61" s="315"/>
      <c r="O61" s="315"/>
    </row>
    <row r="62" spans="1:15" ht="14.25">
      <c r="A62" s="207" t="s">
        <v>873</v>
      </c>
      <c r="B62" s="344" t="s">
        <v>100</v>
      </c>
      <c r="C62" s="315">
        <v>10798197</v>
      </c>
      <c r="D62" s="315">
        <v>5351033</v>
      </c>
      <c r="E62" s="315">
        <v>6251033</v>
      </c>
      <c r="F62" s="315">
        <v>6251033</v>
      </c>
      <c r="G62" s="315">
        <v>6251033</v>
      </c>
      <c r="H62" s="315">
        <v>6251033</v>
      </c>
      <c r="I62" s="315">
        <v>6251033</v>
      </c>
      <c r="J62" s="315">
        <v>6251033</v>
      </c>
      <c r="K62" s="315">
        <v>6251033</v>
      </c>
      <c r="L62" s="315">
        <v>6251033</v>
      </c>
      <c r="M62" s="315">
        <v>6251033</v>
      </c>
      <c r="N62" s="315">
        <v>6920586</v>
      </c>
      <c r="O62" s="315">
        <f>SUM(C62:N62)</f>
        <v>79329113</v>
      </c>
    </row>
    <row r="63" spans="1:15" ht="14.25">
      <c r="A63" s="207" t="s">
        <v>101</v>
      </c>
      <c r="B63" s="344" t="s">
        <v>102</v>
      </c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</row>
    <row r="64" spans="1:15" ht="14.25">
      <c r="A64" s="207" t="s">
        <v>307</v>
      </c>
      <c r="B64" s="344" t="s">
        <v>103</v>
      </c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</row>
    <row r="65" spans="1:15" ht="14.25">
      <c r="A65" s="207" t="s">
        <v>333</v>
      </c>
      <c r="B65" s="344" t="s">
        <v>104</v>
      </c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</row>
    <row r="66" spans="1:16" ht="14.25">
      <c r="A66" s="207" t="s">
        <v>308</v>
      </c>
      <c r="B66" s="344" t="s">
        <v>105</v>
      </c>
      <c r="C66" s="315">
        <v>114210</v>
      </c>
      <c r="D66" s="315">
        <v>2800000</v>
      </c>
      <c r="E66" s="315">
        <v>155600</v>
      </c>
      <c r="F66" s="315">
        <v>753600</v>
      </c>
      <c r="G66" s="315">
        <v>114210</v>
      </c>
      <c r="H66" s="315">
        <v>24000</v>
      </c>
      <c r="I66" s="315">
        <v>20000</v>
      </c>
      <c r="J66" s="315"/>
      <c r="K66" s="315"/>
      <c r="L66" s="315"/>
      <c r="M66" s="315"/>
      <c r="N66" s="315">
        <v>212500</v>
      </c>
      <c r="O66" s="315"/>
      <c r="P66" s="195"/>
    </row>
    <row r="67" spans="1:15" ht="14.25">
      <c r="A67" s="207" t="s">
        <v>334</v>
      </c>
      <c r="B67" s="344" t="s">
        <v>106</v>
      </c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</row>
    <row r="68" spans="1:15" ht="14.25">
      <c r="A68" s="207" t="s">
        <v>335</v>
      </c>
      <c r="B68" s="344" t="s">
        <v>107</v>
      </c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</row>
    <row r="69" spans="1:15" ht="14.25">
      <c r="A69" s="207" t="s">
        <v>108</v>
      </c>
      <c r="B69" s="344" t="s">
        <v>109</v>
      </c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</row>
    <row r="70" spans="1:15" ht="14.25">
      <c r="A70" s="301" t="s">
        <v>110</v>
      </c>
      <c r="B70" s="344" t="s">
        <v>111</v>
      </c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</row>
    <row r="71" spans="1:15" ht="14.25">
      <c r="A71" s="207" t="s">
        <v>336</v>
      </c>
      <c r="B71" s="344" t="s">
        <v>112</v>
      </c>
      <c r="C71" s="315"/>
      <c r="D71" s="315"/>
      <c r="E71" s="315">
        <v>200000</v>
      </c>
      <c r="F71" s="315">
        <v>1900000</v>
      </c>
      <c r="G71" s="315">
        <v>420000</v>
      </c>
      <c r="H71" s="315">
        <v>600000</v>
      </c>
      <c r="I71" s="315">
        <v>800000</v>
      </c>
      <c r="J71" s="315">
        <v>900000</v>
      </c>
      <c r="K71" s="315">
        <v>2000000</v>
      </c>
      <c r="L71" s="315">
        <v>1900000</v>
      </c>
      <c r="M71" s="315">
        <v>2900000</v>
      </c>
      <c r="N71" s="315">
        <v>733426</v>
      </c>
      <c r="O71" s="315">
        <f>SUM(C71:N71)</f>
        <v>12353426</v>
      </c>
    </row>
    <row r="72" spans="1:15" ht="14.25">
      <c r="A72" s="301" t="s">
        <v>440</v>
      </c>
      <c r="B72" s="344" t="s">
        <v>113</v>
      </c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</row>
    <row r="73" spans="1:15" ht="14.25">
      <c r="A73" s="301" t="s">
        <v>441</v>
      </c>
      <c r="B73" s="344" t="s">
        <v>113</v>
      </c>
      <c r="C73" s="315">
        <v>2000000</v>
      </c>
      <c r="D73" s="315">
        <v>558826</v>
      </c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>
        <f>SUM(C73:N73)</f>
        <v>2558826</v>
      </c>
    </row>
    <row r="74" spans="1:15" ht="14.25">
      <c r="A74" s="321" t="s">
        <v>309</v>
      </c>
      <c r="B74" s="348" t="s">
        <v>114</v>
      </c>
      <c r="C74" s="315">
        <f aca="true" t="shared" si="11" ref="C74:O74">SUM(C61:C73)</f>
        <v>12912407</v>
      </c>
      <c r="D74" s="315">
        <f t="shared" si="11"/>
        <v>8709859</v>
      </c>
      <c r="E74" s="315">
        <f t="shared" si="11"/>
        <v>6606633</v>
      </c>
      <c r="F74" s="315">
        <f t="shared" si="11"/>
        <v>8904633</v>
      </c>
      <c r="G74" s="315">
        <f t="shared" si="11"/>
        <v>6785243</v>
      </c>
      <c r="H74" s="315">
        <f t="shared" si="11"/>
        <v>6875033</v>
      </c>
      <c r="I74" s="315">
        <f t="shared" si="11"/>
        <v>7071033</v>
      </c>
      <c r="J74" s="315">
        <f t="shared" si="11"/>
        <v>7151033</v>
      </c>
      <c r="K74" s="315">
        <f t="shared" si="11"/>
        <v>8251033</v>
      </c>
      <c r="L74" s="315">
        <f t="shared" si="11"/>
        <v>8151033</v>
      </c>
      <c r="M74" s="315">
        <f>SUM(M62:M73)</f>
        <v>9151033</v>
      </c>
      <c r="N74" s="315">
        <f t="shared" si="11"/>
        <v>7866512</v>
      </c>
      <c r="O74" s="315">
        <f t="shared" si="11"/>
        <v>94241365</v>
      </c>
    </row>
    <row r="75" spans="1:15" ht="15">
      <c r="A75" s="399" t="s">
        <v>875</v>
      </c>
      <c r="B75" s="400"/>
      <c r="C75" s="401">
        <f aca="true" t="shared" si="12" ref="C75:O75">SUM(C25,C26,C51,C60,C74)</f>
        <v>36662285</v>
      </c>
      <c r="D75" s="401">
        <f t="shared" si="12"/>
        <v>21966319</v>
      </c>
      <c r="E75" s="401">
        <f t="shared" si="12"/>
        <v>20529083</v>
      </c>
      <c r="F75" s="401">
        <f t="shared" si="12"/>
        <v>22774371</v>
      </c>
      <c r="G75" s="401">
        <f t="shared" si="12"/>
        <v>19384240</v>
      </c>
      <c r="H75" s="401">
        <f t="shared" si="12"/>
        <v>22205149</v>
      </c>
      <c r="I75" s="401">
        <f t="shared" si="12"/>
        <v>16402633</v>
      </c>
      <c r="J75" s="401">
        <f t="shared" si="12"/>
        <v>18936704</v>
      </c>
      <c r="K75" s="401">
        <f t="shared" si="12"/>
        <v>22398701</v>
      </c>
      <c r="L75" s="401">
        <f t="shared" si="12"/>
        <v>20454720</v>
      </c>
      <c r="M75" s="401">
        <f t="shared" si="12"/>
        <v>21718543</v>
      </c>
      <c r="N75" s="401">
        <f t="shared" si="12"/>
        <v>21228737</v>
      </c>
      <c r="O75" s="401">
        <f t="shared" si="12"/>
        <v>260467365</v>
      </c>
    </row>
    <row r="76" spans="1:15" ht="14.25">
      <c r="A76" s="352" t="s">
        <v>115</v>
      </c>
      <c r="B76" s="344" t="s">
        <v>116</v>
      </c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</row>
    <row r="77" spans="1:16" ht="14.25">
      <c r="A77" s="352" t="s">
        <v>337</v>
      </c>
      <c r="B77" s="344" t="s">
        <v>117</v>
      </c>
      <c r="C77" s="315">
        <v>43475000</v>
      </c>
      <c r="D77" s="315">
        <v>12175000</v>
      </c>
      <c r="E77" s="315">
        <v>5175000</v>
      </c>
      <c r="F77" s="315">
        <v>2175000</v>
      </c>
      <c r="G77" s="315">
        <v>5575000</v>
      </c>
      <c r="H77" s="315">
        <v>1075000</v>
      </c>
      <c r="I77" s="315">
        <v>3375000</v>
      </c>
      <c r="J77" s="315">
        <v>3800000</v>
      </c>
      <c r="K77" s="315">
        <v>1975000</v>
      </c>
      <c r="L77" s="315">
        <v>2000000</v>
      </c>
      <c r="M77" s="315">
        <v>5320000</v>
      </c>
      <c r="N77" s="315">
        <v>726457</v>
      </c>
      <c r="O77" s="315">
        <f>SUM(C77:N77)</f>
        <v>86846457</v>
      </c>
      <c r="P77" s="195"/>
    </row>
    <row r="78" spans="1:15" ht="14.25">
      <c r="A78" s="352" t="s">
        <v>118</v>
      </c>
      <c r="B78" s="344" t="s">
        <v>119</v>
      </c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</row>
    <row r="79" spans="1:15" ht="14.25">
      <c r="A79" s="352" t="s">
        <v>120</v>
      </c>
      <c r="B79" s="344" t="s">
        <v>121</v>
      </c>
      <c r="C79" s="315"/>
      <c r="D79" s="315"/>
      <c r="E79" s="315"/>
      <c r="F79" s="315"/>
      <c r="G79" s="315">
        <v>200000</v>
      </c>
      <c r="H79" s="315">
        <v>100000</v>
      </c>
      <c r="I79" s="315"/>
      <c r="J79" s="315"/>
      <c r="K79" s="315"/>
      <c r="L79" s="315">
        <v>100000</v>
      </c>
      <c r="M79" s="315"/>
      <c r="N79" s="315">
        <v>20000</v>
      </c>
      <c r="O79" s="315">
        <f>SUM(C79:N79)</f>
        <v>420000</v>
      </c>
    </row>
    <row r="80" spans="1:15" ht="14.25">
      <c r="A80" s="129" t="s">
        <v>122</v>
      </c>
      <c r="B80" s="344" t="s">
        <v>123</v>
      </c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>
        <f>SUM(C80:N80)</f>
        <v>0</v>
      </c>
    </row>
    <row r="81" spans="1:15" ht="14.25">
      <c r="A81" s="129" t="s">
        <v>124</v>
      </c>
      <c r="B81" s="344" t="s">
        <v>125</v>
      </c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</row>
    <row r="82" spans="1:15" ht="14.25">
      <c r="A82" s="129" t="s">
        <v>126</v>
      </c>
      <c r="B82" s="344" t="s">
        <v>127</v>
      </c>
      <c r="C82" s="315"/>
      <c r="D82" s="315">
        <v>545109</v>
      </c>
      <c r="E82" s="315">
        <v>1397000</v>
      </c>
      <c r="F82" s="315">
        <v>587000</v>
      </c>
      <c r="G82" s="315">
        <v>1559000</v>
      </c>
      <c r="H82" s="315">
        <v>317000</v>
      </c>
      <c r="I82" s="315">
        <v>911000</v>
      </c>
      <c r="J82" s="315">
        <v>1026000</v>
      </c>
      <c r="K82" s="315">
        <v>533000</v>
      </c>
      <c r="L82" s="315">
        <v>567000</v>
      </c>
      <c r="M82" s="315">
        <v>1436000</v>
      </c>
      <c r="N82" s="315">
        <v>201544</v>
      </c>
      <c r="O82" s="315">
        <f>SUM(C82:N82)</f>
        <v>9079653</v>
      </c>
    </row>
    <row r="83" spans="1:15" ht="14.25">
      <c r="A83" s="354" t="s">
        <v>310</v>
      </c>
      <c r="B83" s="348" t="s">
        <v>128</v>
      </c>
      <c r="C83" s="315">
        <f>SUM(C76:C82)</f>
        <v>43475000</v>
      </c>
      <c r="D83" s="315">
        <f aca="true" t="shared" si="13" ref="D83:O83">SUM(D76:D82)</f>
        <v>12720109</v>
      </c>
      <c r="E83" s="315">
        <f t="shared" si="13"/>
        <v>6572000</v>
      </c>
      <c r="F83" s="315">
        <f t="shared" si="13"/>
        <v>2762000</v>
      </c>
      <c r="G83" s="315">
        <f t="shared" si="13"/>
        <v>7334000</v>
      </c>
      <c r="H83" s="315">
        <f t="shared" si="13"/>
        <v>1492000</v>
      </c>
      <c r="I83" s="315">
        <f t="shared" si="13"/>
        <v>4286000</v>
      </c>
      <c r="J83" s="315">
        <f t="shared" si="13"/>
        <v>4826000</v>
      </c>
      <c r="K83" s="315">
        <f t="shared" si="13"/>
        <v>2508000</v>
      </c>
      <c r="L83" s="315">
        <f t="shared" si="13"/>
        <v>2667000</v>
      </c>
      <c r="M83" s="315">
        <f t="shared" si="13"/>
        <v>6756000</v>
      </c>
      <c r="N83" s="315">
        <f t="shared" si="13"/>
        <v>948001</v>
      </c>
      <c r="O83" s="315">
        <f t="shared" si="13"/>
        <v>96346110</v>
      </c>
    </row>
    <row r="84" spans="1:15" ht="14.25">
      <c r="A84" s="128" t="s">
        <v>129</v>
      </c>
      <c r="B84" s="344" t="s">
        <v>130</v>
      </c>
      <c r="C84" s="315"/>
      <c r="D84" s="315">
        <v>0</v>
      </c>
      <c r="E84" s="315">
        <v>14000000</v>
      </c>
      <c r="F84" s="315">
        <v>150000</v>
      </c>
      <c r="G84" s="315">
        <v>850000</v>
      </c>
      <c r="H84" s="315">
        <v>29785709</v>
      </c>
      <c r="I84" s="315">
        <v>8500000</v>
      </c>
      <c r="J84" s="315">
        <v>7000000</v>
      </c>
      <c r="K84" s="315">
        <v>8000000</v>
      </c>
      <c r="L84" s="315">
        <v>1500000</v>
      </c>
      <c r="M84" s="315">
        <v>1500000</v>
      </c>
      <c r="N84" s="315">
        <v>874000</v>
      </c>
      <c r="O84" s="315">
        <f>SUM(C84:N84)</f>
        <v>72159709</v>
      </c>
    </row>
    <row r="85" spans="1:15" ht="14.25">
      <c r="A85" s="128" t="s">
        <v>131</v>
      </c>
      <c r="B85" s="344" t="s">
        <v>132</v>
      </c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</row>
    <row r="86" spans="1:15" ht="14.25">
      <c r="A86" s="128" t="s">
        <v>133</v>
      </c>
      <c r="B86" s="344" t="s">
        <v>134</v>
      </c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</row>
    <row r="87" spans="1:15" ht="14.25">
      <c r="A87" s="128" t="s">
        <v>135</v>
      </c>
      <c r="B87" s="344" t="s">
        <v>136</v>
      </c>
      <c r="C87" s="315"/>
      <c r="D87" s="315">
        <v>0</v>
      </c>
      <c r="E87" s="315">
        <v>3780000</v>
      </c>
      <c r="F87" s="315">
        <v>41000</v>
      </c>
      <c r="G87" s="315">
        <v>229000</v>
      </c>
      <c r="H87" s="315">
        <v>8042000</v>
      </c>
      <c r="I87" s="315">
        <v>1923181</v>
      </c>
      <c r="J87" s="315">
        <v>1890000</v>
      </c>
      <c r="K87" s="315">
        <v>2160000</v>
      </c>
      <c r="L87" s="315">
        <v>405000</v>
      </c>
      <c r="M87" s="315">
        <v>405000</v>
      </c>
      <c r="N87" s="315">
        <v>235000</v>
      </c>
      <c r="O87" s="315">
        <f>SUM(C87:N87)</f>
        <v>19110181</v>
      </c>
    </row>
    <row r="88" spans="1:15" ht="14.25">
      <c r="A88" s="321" t="s">
        <v>311</v>
      </c>
      <c r="B88" s="348" t="s">
        <v>137</v>
      </c>
      <c r="C88" s="315">
        <f>SUM(C84:C87)</f>
        <v>0</v>
      </c>
      <c r="D88" s="315"/>
      <c r="E88" s="315">
        <f>SUM(E84:E87)</f>
        <v>17780000</v>
      </c>
      <c r="F88" s="315"/>
      <c r="G88" s="315">
        <f>SUM(G84:G87)</f>
        <v>1079000</v>
      </c>
      <c r="H88" s="315"/>
      <c r="I88" s="315"/>
      <c r="J88" s="315"/>
      <c r="K88" s="315">
        <f>SUM(K84:K87)</f>
        <v>10160000</v>
      </c>
      <c r="L88" s="315"/>
      <c r="M88" s="315">
        <f>SUM(M84:M87)</f>
        <v>1905000</v>
      </c>
      <c r="N88" s="315"/>
      <c r="O88" s="315">
        <f>SUM(O84:O87)</f>
        <v>91269890</v>
      </c>
    </row>
    <row r="89" spans="1:15" ht="26.25">
      <c r="A89" s="128" t="s">
        <v>138</v>
      </c>
      <c r="B89" s="344" t="s">
        <v>139</v>
      </c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</row>
    <row r="90" spans="1:15" ht="14.25">
      <c r="A90" s="128" t="s">
        <v>338</v>
      </c>
      <c r="B90" s="344" t="s">
        <v>140</v>
      </c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</row>
    <row r="91" spans="1:15" ht="26.25">
      <c r="A91" s="128" t="s">
        <v>339</v>
      </c>
      <c r="B91" s="344" t="s">
        <v>141</v>
      </c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</row>
    <row r="92" spans="1:15" ht="14.25">
      <c r="A92" s="128" t="s">
        <v>340</v>
      </c>
      <c r="B92" s="344" t="s">
        <v>142</v>
      </c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</row>
    <row r="93" spans="1:15" ht="26.25">
      <c r="A93" s="128" t="s">
        <v>341</v>
      </c>
      <c r="B93" s="344" t="s">
        <v>143</v>
      </c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</row>
    <row r="94" spans="1:15" ht="14.25">
      <c r="A94" s="128" t="s">
        <v>342</v>
      </c>
      <c r="B94" s="344" t="s">
        <v>144</v>
      </c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</row>
    <row r="95" spans="1:15" ht="14.25">
      <c r="A95" s="128" t="s">
        <v>145</v>
      </c>
      <c r="B95" s="344" t="s">
        <v>146</v>
      </c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</row>
    <row r="96" spans="1:15" ht="14.25">
      <c r="A96" s="128" t="s">
        <v>343</v>
      </c>
      <c r="B96" s="344" t="s">
        <v>147</v>
      </c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</row>
    <row r="97" spans="1:15" ht="14.25">
      <c r="A97" s="321" t="s">
        <v>312</v>
      </c>
      <c r="B97" s="348" t="s">
        <v>148</v>
      </c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</row>
    <row r="98" spans="1:15" ht="15">
      <c r="A98" s="349" t="s">
        <v>877</v>
      </c>
      <c r="B98" s="400"/>
      <c r="C98" s="401">
        <f>SUM(C83,C88)</f>
        <v>43475000</v>
      </c>
      <c r="D98" s="401">
        <f aca="true" t="shared" si="14" ref="D98:O98">SUM(D83,D88)</f>
        <v>12720109</v>
      </c>
      <c r="E98" s="401">
        <f t="shared" si="14"/>
        <v>24352000</v>
      </c>
      <c r="F98" s="401">
        <f t="shared" si="14"/>
        <v>2762000</v>
      </c>
      <c r="G98" s="401">
        <f t="shared" si="14"/>
        <v>8413000</v>
      </c>
      <c r="H98" s="401">
        <f t="shared" si="14"/>
        <v>1492000</v>
      </c>
      <c r="I98" s="401">
        <f t="shared" si="14"/>
        <v>4286000</v>
      </c>
      <c r="J98" s="401">
        <f t="shared" si="14"/>
        <v>4826000</v>
      </c>
      <c r="K98" s="401">
        <f t="shared" si="14"/>
        <v>12668000</v>
      </c>
      <c r="L98" s="401">
        <f t="shared" si="14"/>
        <v>2667000</v>
      </c>
      <c r="M98" s="401">
        <f t="shared" si="14"/>
        <v>8661000</v>
      </c>
      <c r="N98" s="401">
        <f t="shared" si="14"/>
        <v>948001</v>
      </c>
      <c r="O98" s="401">
        <f t="shared" si="14"/>
        <v>187616000</v>
      </c>
    </row>
    <row r="99" spans="1:15" ht="15">
      <c r="A99" s="355" t="s">
        <v>351</v>
      </c>
      <c r="B99" s="356" t="s">
        <v>149</v>
      </c>
      <c r="C99" s="402">
        <f aca="true" t="shared" si="15" ref="C99:O99">SUM(C75,C98)</f>
        <v>80137285</v>
      </c>
      <c r="D99" s="402">
        <f t="shared" si="15"/>
        <v>34686428</v>
      </c>
      <c r="E99" s="402">
        <f t="shared" si="15"/>
        <v>44881083</v>
      </c>
      <c r="F99" s="402">
        <f t="shared" si="15"/>
        <v>25536371</v>
      </c>
      <c r="G99" s="402">
        <f t="shared" si="15"/>
        <v>27797240</v>
      </c>
      <c r="H99" s="402">
        <f t="shared" si="15"/>
        <v>23697149</v>
      </c>
      <c r="I99" s="402">
        <f t="shared" si="15"/>
        <v>20688633</v>
      </c>
      <c r="J99" s="402">
        <f t="shared" si="15"/>
        <v>23762704</v>
      </c>
      <c r="K99" s="402">
        <f t="shared" si="15"/>
        <v>35066701</v>
      </c>
      <c r="L99" s="402">
        <f t="shared" si="15"/>
        <v>23121720</v>
      </c>
      <c r="M99" s="402">
        <f t="shared" si="15"/>
        <v>30379543</v>
      </c>
      <c r="N99" s="402">
        <f t="shared" si="15"/>
        <v>22176738</v>
      </c>
      <c r="O99" s="402">
        <f t="shared" si="15"/>
        <v>448083365</v>
      </c>
    </row>
    <row r="100" spans="1:15" ht="14.25">
      <c r="A100" s="128" t="s">
        <v>344</v>
      </c>
      <c r="B100" s="130" t="s">
        <v>150</v>
      </c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</row>
    <row r="101" spans="1:15" ht="14.25">
      <c r="A101" s="128" t="s">
        <v>151</v>
      </c>
      <c r="B101" s="130" t="s">
        <v>152</v>
      </c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</row>
    <row r="102" spans="1:15" ht="14.25">
      <c r="A102" s="128" t="s">
        <v>345</v>
      </c>
      <c r="B102" s="130" t="s">
        <v>153</v>
      </c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</row>
    <row r="103" spans="1:15" ht="14.25">
      <c r="A103" s="208" t="s">
        <v>313</v>
      </c>
      <c r="B103" s="203" t="s">
        <v>154</v>
      </c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</row>
    <row r="104" spans="1:15" ht="14.25">
      <c r="A104" s="366" t="s">
        <v>346</v>
      </c>
      <c r="B104" s="130" t="s">
        <v>155</v>
      </c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</row>
    <row r="105" spans="1:15" ht="14.25">
      <c r="A105" s="366" t="s">
        <v>316</v>
      </c>
      <c r="B105" s="130" t="s">
        <v>156</v>
      </c>
      <c r="C105" s="315"/>
      <c r="D105" s="315"/>
      <c r="E105" s="315">
        <v>85000000</v>
      </c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</row>
    <row r="106" spans="1:15" ht="14.25">
      <c r="A106" s="128" t="s">
        <v>157</v>
      </c>
      <c r="B106" s="130" t="s">
        <v>158</v>
      </c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315"/>
    </row>
    <row r="107" spans="1:15" ht="14.25">
      <c r="A107" s="128" t="s">
        <v>347</v>
      </c>
      <c r="B107" s="130" t="s">
        <v>159</v>
      </c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</row>
    <row r="108" spans="1:15" ht="14.25">
      <c r="A108" s="209" t="s">
        <v>314</v>
      </c>
      <c r="B108" s="203" t="s">
        <v>160</v>
      </c>
      <c r="C108" s="315"/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  <c r="N108" s="315"/>
      <c r="O108" s="315"/>
    </row>
    <row r="109" spans="1:15" ht="14.25">
      <c r="A109" s="366" t="s">
        <v>161</v>
      </c>
      <c r="B109" s="130" t="s">
        <v>162</v>
      </c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</row>
    <row r="110" spans="1:15" ht="14.25">
      <c r="A110" s="366" t="s">
        <v>163</v>
      </c>
      <c r="B110" s="130" t="s">
        <v>164</v>
      </c>
      <c r="C110" s="315">
        <v>2022239</v>
      </c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>
        <f>SUM(C110:N110)</f>
        <v>2022239</v>
      </c>
    </row>
    <row r="111" spans="1:15" ht="14.25">
      <c r="A111" s="209" t="s">
        <v>165</v>
      </c>
      <c r="B111" s="203" t="s">
        <v>166</v>
      </c>
      <c r="C111" s="315">
        <f>SUM(C110)</f>
        <v>2022239</v>
      </c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15">
        <f>SUM(C111:N111)</f>
        <v>2022239</v>
      </c>
    </row>
    <row r="112" spans="1:15" ht="14.25">
      <c r="A112" s="366" t="s">
        <v>167</v>
      </c>
      <c r="B112" s="130" t="s">
        <v>168</v>
      </c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</row>
    <row r="113" spans="1:15" ht="14.25">
      <c r="A113" s="366" t="s">
        <v>169</v>
      </c>
      <c r="B113" s="130" t="s">
        <v>170</v>
      </c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  <c r="N113" s="315"/>
      <c r="O113" s="315"/>
    </row>
    <row r="114" spans="1:15" ht="14.25">
      <c r="A114" s="366" t="s">
        <v>171</v>
      </c>
      <c r="B114" s="130" t="s">
        <v>172</v>
      </c>
      <c r="C114" s="315">
        <v>10026350</v>
      </c>
      <c r="D114" s="315">
        <v>10657350</v>
      </c>
      <c r="E114" s="315">
        <v>10657350</v>
      </c>
      <c r="F114" s="315">
        <v>10657350</v>
      </c>
      <c r="G114" s="315">
        <v>10657350</v>
      </c>
      <c r="H114" s="315">
        <v>10657350</v>
      </c>
      <c r="I114" s="315">
        <v>10657350</v>
      </c>
      <c r="J114" s="315">
        <v>10657350</v>
      </c>
      <c r="K114" s="315">
        <v>10657350</v>
      </c>
      <c r="L114" s="315">
        <v>10657350</v>
      </c>
      <c r="M114" s="315">
        <v>10657350</v>
      </c>
      <c r="N114" s="315">
        <v>10645332</v>
      </c>
      <c r="O114" s="315">
        <f>SUM(C114:N114)</f>
        <v>127245182</v>
      </c>
    </row>
    <row r="115" spans="1:15" ht="14.25">
      <c r="A115" s="368" t="s">
        <v>315</v>
      </c>
      <c r="B115" s="307" t="s">
        <v>173</v>
      </c>
      <c r="C115" s="315">
        <f>C111+C114</f>
        <v>12048589</v>
      </c>
      <c r="D115" s="315">
        <f aca="true" t="shared" si="16" ref="D115:N115">SUM(D114)</f>
        <v>10657350</v>
      </c>
      <c r="E115" s="315">
        <f t="shared" si="16"/>
        <v>10657350</v>
      </c>
      <c r="F115" s="315">
        <f t="shared" si="16"/>
        <v>10657350</v>
      </c>
      <c r="G115" s="315">
        <f t="shared" si="16"/>
        <v>10657350</v>
      </c>
      <c r="H115" s="315">
        <f t="shared" si="16"/>
        <v>10657350</v>
      </c>
      <c r="I115" s="315">
        <f t="shared" si="16"/>
        <v>10657350</v>
      </c>
      <c r="J115" s="315">
        <f t="shared" si="16"/>
        <v>10657350</v>
      </c>
      <c r="K115" s="315">
        <f t="shared" si="16"/>
        <v>10657350</v>
      </c>
      <c r="L115" s="315">
        <f t="shared" si="16"/>
        <v>10657350</v>
      </c>
      <c r="M115" s="315">
        <f t="shared" si="16"/>
        <v>10657350</v>
      </c>
      <c r="N115" s="315">
        <f t="shared" si="16"/>
        <v>10645332</v>
      </c>
      <c r="O115" s="315">
        <f>SUM(C115:N115)</f>
        <v>129267421</v>
      </c>
    </row>
    <row r="116" spans="1:15" ht="14.25">
      <c r="A116" s="366" t="s">
        <v>174</v>
      </c>
      <c r="B116" s="130" t="s">
        <v>175</v>
      </c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5"/>
    </row>
    <row r="117" spans="1:15" ht="14.25">
      <c r="A117" s="128" t="s">
        <v>176</v>
      </c>
      <c r="B117" s="130" t="s">
        <v>177</v>
      </c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15"/>
    </row>
    <row r="118" spans="1:15" ht="14.25">
      <c r="A118" s="366" t="s">
        <v>348</v>
      </c>
      <c r="B118" s="130" t="s">
        <v>178</v>
      </c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</row>
    <row r="119" spans="1:15" ht="14.25">
      <c r="A119" s="366" t="s">
        <v>317</v>
      </c>
      <c r="B119" s="130" t="s">
        <v>179</v>
      </c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</row>
    <row r="120" spans="1:15" ht="14.25">
      <c r="A120" s="368" t="s">
        <v>318</v>
      </c>
      <c r="B120" s="307" t="s">
        <v>180</v>
      </c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</row>
    <row r="121" spans="1:15" ht="14.25">
      <c r="A121" s="128" t="s">
        <v>181</v>
      </c>
      <c r="B121" s="130" t="s">
        <v>182</v>
      </c>
      <c r="C121" s="315"/>
      <c r="D121" s="315"/>
      <c r="E121" s="315"/>
      <c r="F121" s="315"/>
      <c r="G121" s="315"/>
      <c r="H121" s="315"/>
      <c r="I121" s="315"/>
      <c r="J121" s="315"/>
      <c r="K121" s="315"/>
      <c r="L121" s="315"/>
      <c r="M121" s="315"/>
      <c r="N121" s="315"/>
      <c r="O121" s="315"/>
    </row>
    <row r="122" spans="1:15" ht="15">
      <c r="A122" s="371" t="s">
        <v>352</v>
      </c>
      <c r="B122" s="372" t="s">
        <v>183</v>
      </c>
      <c r="C122" s="403">
        <f>C111+C114</f>
        <v>12048589</v>
      </c>
      <c r="D122" s="403">
        <f aca="true" t="shared" si="17" ref="D122:N122">SUM(D115)</f>
        <v>10657350</v>
      </c>
      <c r="E122" s="403">
        <f t="shared" si="17"/>
        <v>10657350</v>
      </c>
      <c r="F122" s="403">
        <f t="shared" si="17"/>
        <v>10657350</v>
      </c>
      <c r="G122" s="403">
        <f t="shared" si="17"/>
        <v>10657350</v>
      </c>
      <c r="H122" s="403">
        <f t="shared" si="17"/>
        <v>10657350</v>
      </c>
      <c r="I122" s="403">
        <f t="shared" si="17"/>
        <v>10657350</v>
      </c>
      <c r="J122" s="403">
        <f t="shared" si="17"/>
        <v>10657350</v>
      </c>
      <c r="K122" s="403">
        <f t="shared" si="17"/>
        <v>10657350</v>
      </c>
      <c r="L122" s="403">
        <f t="shared" si="17"/>
        <v>10657350</v>
      </c>
      <c r="M122" s="403">
        <f t="shared" si="17"/>
        <v>10657350</v>
      </c>
      <c r="N122" s="403">
        <f t="shared" si="17"/>
        <v>10645332</v>
      </c>
      <c r="O122" s="403">
        <f>SUM(C122:N122)</f>
        <v>129267421</v>
      </c>
    </row>
    <row r="123" spans="1:15" ht="15">
      <c r="A123" s="324" t="s">
        <v>388</v>
      </c>
      <c r="B123" s="376"/>
      <c r="C123" s="404">
        <f aca="true" t="shared" si="18" ref="C123:O123">SUM(C99,C122)</f>
        <v>92185874</v>
      </c>
      <c r="D123" s="404">
        <f t="shared" si="18"/>
        <v>45343778</v>
      </c>
      <c r="E123" s="404">
        <f t="shared" si="18"/>
        <v>55538433</v>
      </c>
      <c r="F123" s="404">
        <f t="shared" si="18"/>
        <v>36193721</v>
      </c>
      <c r="G123" s="404">
        <f t="shared" si="18"/>
        <v>38454590</v>
      </c>
      <c r="H123" s="404">
        <f t="shared" si="18"/>
        <v>34354499</v>
      </c>
      <c r="I123" s="404">
        <f t="shared" si="18"/>
        <v>31345983</v>
      </c>
      <c r="J123" s="404">
        <f t="shared" si="18"/>
        <v>34420054</v>
      </c>
      <c r="K123" s="404">
        <f t="shared" si="18"/>
        <v>45724051</v>
      </c>
      <c r="L123" s="404">
        <f t="shared" si="18"/>
        <v>33779070</v>
      </c>
      <c r="M123" s="404">
        <f t="shared" si="18"/>
        <v>41036893</v>
      </c>
      <c r="N123" s="404">
        <f t="shared" si="18"/>
        <v>32822070</v>
      </c>
      <c r="O123" s="404">
        <f t="shared" si="18"/>
        <v>577350786</v>
      </c>
    </row>
    <row r="124" spans="1:15" ht="26.25">
      <c r="A124" s="124" t="s">
        <v>13</v>
      </c>
      <c r="B124" s="125" t="s">
        <v>899</v>
      </c>
      <c r="C124" s="315"/>
      <c r="D124" s="315"/>
      <c r="E124" s="315"/>
      <c r="F124" s="315"/>
      <c r="G124" s="315"/>
      <c r="H124" s="315"/>
      <c r="I124" s="315"/>
      <c r="J124" s="315"/>
      <c r="K124" s="315"/>
      <c r="L124" s="315"/>
      <c r="M124" s="315"/>
      <c r="N124" s="315"/>
      <c r="O124" s="315"/>
    </row>
    <row r="125" spans="1:15" ht="14.25">
      <c r="A125" s="343" t="s">
        <v>184</v>
      </c>
      <c r="B125" s="129" t="s">
        <v>185</v>
      </c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15">
        <f>SUM(C125:N125)</f>
        <v>0</v>
      </c>
    </row>
    <row r="126" spans="1:15" ht="14.25">
      <c r="A126" s="130" t="s">
        <v>186</v>
      </c>
      <c r="B126" s="129" t="s">
        <v>187</v>
      </c>
      <c r="C126" s="315">
        <v>5604006</v>
      </c>
      <c r="D126" s="315">
        <v>4226524</v>
      </c>
      <c r="E126" s="315">
        <v>4203340</v>
      </c>
      <c r="F126" s="315">
        <v>4203340</v>
      </c>
      <c r="G126" s="315">
        <v>4203340</v>
      </c>
      <c r="H126" s="315">
        <v>4203340</v>
      </c>
      <c r="I126" s="315">
        <v>4203340</v>
      </c>
      <c r="J126" s="315">
        <v>4203340</v>
      </c>
      <c r="K126" s="315">
        <v>4203340</v>
      </c>
      <c r="L126" s="315">
        <v>4203340</v>
      </c>
      <c r="M126" s="315">
        <v>4203340</v>
      </c>
      <c r="N126" s="315">
        <v>4481813</v>
      </c>
      <c r="O126" s="315">
        <f>SUM(C126:N126)</f>
        <v>52142403</v>
      </c>
    </row>
    <row r="127" spans="1:15" ht="14.25">
      <c r="A127" s="130" t="s">
        <v>188</v>
      </c>
      <c r="B127" s="129" t="s">
        <v>189</v>
      </c>
      <c r="C127" s="315">
        <v>1733328</v>
      </c>
      <c r="D127" s="315">
        <v>1155552</v>
      </c>
      <c r="E127" s="315">
        <v>1155552</v>
      </c>
      <c r="F127" s="315">
        <v>1155552</v>
      </c>
      <c r="G127" s="315">
        <v>1155552</v>
      </c>
      <c r="H127" s="315">
        <v>1155552</v>
      </c>
      <c r="I127" s="315">
        <v>1155552</v>
      </c>
      <c r="J127" s="315">
        <v>1155552</v>
      </c>
      <c r="K127" s="315">
        <v>1155552</v>
      </c>
      <c r="L127" s="315">
        <v>1155552</v>
      </c>
      <c r="M127" s="315">
        <v>1155552</v>
      </c>
      <c r="N127" s="315">
        <v>1155552</v>
      </c>
      <c r="O127" s="315">
        <f>SUM(C127:N127)</f>
        <v>14444400</v>
      </c>
    </row>
    <row r="128" spans="1:15" ht="14.25">
      <c r="A128" s="130" t="s">
        <v>190</v>
      </c>
      <c r="B128" s="129" t="s">
        <v>191</v>
      </c>
      <c r="C128" s="315">
        <v>216000</v>
      </c>
      <c r="D128" s="315">
        <v>144000</v>
      </c>
      <c r="E128" s="315">
        <v>144000</v>
      </c>
      <c r="F128" s="315">
        <v>144000</v>
      </c>
      <c r="G128" s="315">
        <v>144000</v>
      </c>
      <c r="H128" s="315">
        <v>144000</v>
      </c>
      <c r="I128" s="315">
        <v>144000</v>
      </c>
      <c r="J128" s="315">
        <v>144000</v>
      </c>
      <c r="K128" s="315">
        <v>144000</v>
      </c>
      <c r="L128" s="315">
        <v>144000</v>
      </c>
      <c r="M128" s="315">
        <v>144000</v>
      </c>
      <c r="N128" s="315">
        <v>144000</v>
      </c>
      <c r="O128" s="315">
        <f>SUM(C128:N128)</f>
        <v>1800000</v>
      </c>
    </row>
    <row r="129" spans="1:15" ht="14.25">
      <c r="A129" s="130" t="s">
        <v>192</v>
      </c>
      <c r="B129" s="129" t="s">
        <v>193</v>
      </c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</row>
    <row r="130" spans="1:15" ht="14.25">
      <c r="A130" s="130" t="s">
        <v>194</v>
      </c>
      <c r="B130" s="129" t="s">
        <v>195</v>
      </c>
      <c r="C130" s="315"/>
      <c r="D130" s="315"/>
      <c r="E130" s="315"/>
      <c r="F130" s="315"/>
      <c r="G130" s="315"/>
      <c r="H130" s="315"/>
      <c r="I130" s="315"/>
      <c r="J130" s="315"/>
      <c r="K130" s="315"/>
      <c r="L130" s="315"/>
      <c r="M130" s="315"/>
      <c r="N130" s="315"/>
      <c r="O130" s="315"/>
    </row>
    <row r="131" spans="1:15" ht="14.25">
      <c r="A131" s="203" t="s">
        <v>390</v>
      </c>
      <c r="B131" s="204" t="s">
        <v>196</v>
      </c>
      <c r="C131" s="315">
        <f>SUM(C125:C130)</f>
        <v>7553334</v>
      </c>
      <c r="D131" s="315">
        <f aca="true" t="shared" si="19" ref="D131:I131">SUM(D125:D130)</f>
        <v>5526076</v>
      </c>
      <c r="E131" s="315">
        <f t="shared" si="19"/>
        <v>5502892</v>
      </c>
      <c r="F131" s="315">
        <f t="shared" si="19"/>
        <v>5502892</v>
      </c>
      <c r="G131" s="315">
        <f t="shared" si="19"/>
        <v>5502892</v>
      </c>
      <c r="H131" s="315">
        <f t="shared" si="19"/>
        <v>5502892</v>
      </c>
      <c r="I131" s="315">
        <f t="shared" si="19"/>
        <v>5502892</v>
      </c>
      <c r="J131" s="315">
        <f>SUM(J125:J130)</f>
        <v>5502892</v>
      </c>
      <c r="K131" s="315">
        <f>SUM(K125:K130)</f>
        <v>5502892</v>
      </c>
      <c r="L131" s="315">
        <f>SUM(L125:L130)</f>
        <v>5502892</v>
      </c>
      <c r="M131" s="315">
        <f>SUM(M125:M130)</f>
        <v>5502892</v>
      </c>
      <c r="N131" s="315">
        <f>SUM(N125:N130)</f>
        <v>5781365</v>
      </c>
      <c r="O131" s="315">
        <f>SUM(C131:N131)</f>
        <v>68386803</v>
      </c>
    </row>
    <row r="132" spans="1:15" ht="14.25">
      <c r="A132" s="130" t="s">
        <v>197</v>
      </c>
      <c r="B132" s="129" t="s">
        <v>198</v>
      </c>
      <c r="C132" s="315"/>
      <c r="D132" s="315"/>
      <c r="E132" s="315"/>
      <c r="F132" s="315"/>
      <c r="G132" s="315"/>
      <c r="H132" s="315"/>
      <c r="I132" s="315"/>
      <c r="J132" s="315"/>
      <c r="K132" s="315"/>
      <c r="L132" s="315"/>
      <c r="M132" s="315"/>
      <c r="N132" s="315"/>
      <c r="O132" s="315"/>
    </row>
    <row r="133" spans="1:15" ht="26.25">
      <c r="A133" s="130" t="s">
        <v>199</v>
      </c>
      <c r="B133" s="129" t="s">
        <v>200</v>
      </c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</row>
    <row r="134" spans="1:15" ht="26.25">
      <c r="A134" s="130" t="s">
        <v>353</v>
      </c>
      <c r="B134" s="129" t="s">
        <v>201</v>
      </c>
      <c r="C134" s="315"/>
      <c r="D134" s="315"/>
      <c r="E134" s="315"/>
      <c r="F134" s="315"/>
      <c r="G134" s="315"/>
      <c r="H134" s="315"/>
      <c r="I134" s="315"/>
      <c r="J134" s="315"/>
      <c r="K134" s="315"/>
      <c r="L134" s="315"/>
      <c r="M134" s="315"/>
      <c r="N134" s="315"/>
      <c r="O134" s="315"/>
    </row>
    <row r="135" spans="1:15" ht="26.25">
      <c r="A135" s="130" t="s">
        <v>354</v>
      </c>
      <c r="B135" s="129" t="s">
        <v>202</v>
      </c>
      <c r="C135" s="315"/>
      <c r="D135" s="315"/>
      <c r="E135" s="315"/>
      <c r="F135" s="315"/>
      <c r="G135" s="315"/>
      <c r="H135" s="315"/>
      <c r="I135" s="315"/>
      <c r="J135" s="315"/>
      <c r="K135" s="315"/>
      <c r="L135" s="315"/>
      <c r="M135" s="315"/>
      <c r="N135" s="315"/>
      <c r="O135" s="315"/>
    </row>
    <row r="136" spans="1:16" ht="14.25">
      <c r="A136" s="130" t="s">
        <v>355</v>
      </c>
      <c r="B136" s="129" t="s">
        <v>203</v>
      </c>
      <c r="C136" s="315">
        <v>10500</v>
      </c>
      <c r="D136" s="315">
        <v>10500</v>
      </c>
      <c r="E136" s="315">
        <v>10500</v>
      </c>
      <c r="F136" s="315">
        <v>10500</v>
      </c>
      <c r="G136" s="315">
        <v>10500</v>
      </c>
      <c r="H136" s="315">
        <v>12346304</v>
      </c>
      <c r="I136" s="315">
        <v>10500</v>
      </c>
      <c r="J136" s="315">
        <v>10500</v>
      </c>
      <c r="K136" s="315">
        <v>10500</v>
      </c>
      <c r="L136" s="315">
        <v>10500</v>
      </c>
      <c r="M136" s="315">
        <v>10500</v>
      </c>
      <c r="N136" s="315">
        <v>10500</v>
      </c>
      <c r="O136" s="315">
        <f>SUM(C136:N136)</f>
        <v>12461804</v>
      </c>
      <c r="P136" s="195"/>
    </row>
    <row r="137" spans="1:15" ht="14.25">
      <c r="A137" s="307" t="s">
        <v>391</v>
      </c>
      <c r="B137" s="354" t="s">
        <v>204</v>
      </c>
      <c r="C137" s="315">
        <f>C131+C132+C133+C134+C135+C136</f>
        <v>7563834</v>
      </c>
      <c r="D137" s="315">
        <f aca="true" t="shared" si="20" ref="D137:N137">D131+D132+D133+D134+D135+D136</f>
        <v>5536576</v>
      </c>
      <c r="E137" s="315">
        <f t="shared" si="20"/>
        <v>5513392</v>
      </c>
      <c r="F137" s="315">
        <f t="shared" si="20"/>
        <v>5513392</v>
      </c>
      <c r="G137" s="315">
        <f t="shared" si="20"/>
        <v>5513392</v>
      </c>
      <c r="H137" s="315">
        <f t="shared" si="20"/>
        <v>17849196</v>
      </c>
      <c r="I137" s="315">
        <f t="shared" si="20"/>
        <v>5513392</v>
      </c>
      <c r="J137" s="315">
        <f t="shared" si="20"/>
        <v>5513392</v>
      </c>
      <c r="K137" s="315">
        <f t="shared" si="20"/>
        <v>5513392</v>
      </c>
      <c r="L137" s="315">
        <f t="shared" si="20"/>
        <v>5513392</v>
      </c>
      <c r="M137" s="315">
        <f t="shared" si="20"/>
        <v>5513392</v>
      </c>
      <c r="N137" s="315">
        <f t="shared" si="20"/>
        <v>5791865</v>
      </c>
      <c r="O137" s="315">
        <f>SUM(C137:N137)</f>
        <v>80848607</v>
      </c>
    </row>
    <row r="138" spans="1:15" ht="14.25">
      <c r="A138" s="130" t="s">
        <v>359</v>
      </c>
      <c r="B138" s="129" t="s">
        <v>213</v>
      </c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5"/>
    </row>
    <row r="139" spans="1:15" ht="14.25">
      <c r="A139" s="130" t="s">
        <v>360</v>
      </c>
      <c r="B139" s="129" t="s">
        <v>214</v>
      </c>
      <c r="C139" s="315"/>
      <c r="D139" s="315"/>
      <c r="E139" s="315"/>
      <c r="F139" s="315"/>
      <c r="G139" s="315"/>
      <c r="H139" s="315"/>
      <c r="I139" s="315"/>
      <c r="J139" s="315"/>
      <c r="K139" s="315"/>
      <c r="L139" s="315"/>
      <c r="M139" s="315"/>
      <c r="N139" s="315"/>
      <c r="O139" s="315"/>
    </row>
    <row r="140" spans="1:15" ht="14.25">
      <c r="A140" s="203" t="s">
        <v>393</v>
      </c>
      <c r="B140" s="204" t="s">
        <v>215</v>
      </c>
      <c r="C140" s="315"/>
      <c r="D140" s="315"/>
      <c r="E140" s="315"/>
      <c r="F140" s="315"/>
      <c r="G140" s="315"/>
      <c r="H140" s="315"/>
      <c r="I140" s="315"/>
      <c r="J140" s="315"/>
      <c r="K140" s="315"/>
      <c r="L140" s="315"/>
      <c r="M140" s="315"/>
      <c r="N140" s="315"/>
      <c r="O140" s="315"/>
    </row>
    <row r="141" spans="1:15" ht="14.25">
      <c r="A141" s="130" t="s">
        <v>361</v>
      </c>
      <c r="B141" s="129" t="s">
        <v>216</v>
      </c>
      <c r="C141" s="315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315"/>
      <c r="O141" s="315"/>
    </row>
    <row r="142" spans="1:15" ht="14.25">
      <c r="A142" s="130" t="s">
        <v>362</v>
      </c>
      <c r="B142" s="129" t="s">
        <v>217</v>
      </c>
      <c r="C142" s="315"/>
      <c r="D142" s="315"/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  <c r="O142" s="315"/>
    </row>
    <row r="143" spans="1:15" ht="14.25">
      <c r="A143" s="130" t="s">
        <v>363</v>
      </c>
      <c r="B143" s="129" t="s">
        <v>218</v>
      </c>
      <c r="C143" s="315"/>
      <c r="D143" s="315"/>
      <c r="E143" s="315"/>
      <c r="F143" s="315"/>
      <c r="G143" s="315"/>
      <c r="H143" s="315"/>
      <c r="I143" s="315"/>
      <c r="J143" s="315"/>
      <c r="K143" s="315"/>
      <c r="L143" s="315"/>
      <c r="M143" s="315"/>
      <c r="N143" s="315"/>
      <c r="O143" s="315"/>
    </row>
    <row r="144" spans="1:15" ht="14.25">
      <c r="A144" s="130" t="s">
        <v>364</v>
      </c>
      <c r="B144" s="129" t="s">
        <v>219</v>
      </c>
      <c r="C144" s="315"/>
      <c r="D144" s="315"/>
      <c r="E144" s="315"/>
      <c r="F144" s="315">
        <v>160000000</v>
      </c>
      <c r="G144" s="315">
        <v>2000000</v>
      </c>
      <c r="H144" s="315">
        <v>1000000</v>
      </c>
      <c r="I144" s="315"/>
      <c r="J144" s="315"/>
      <c r="K144" s="315">
        <v>160000000</v>
      </c>
      <c r="L144" s="315">
        <v>7000000</v>
      </c>
      <c r="M144" s="315"/>
      <c r="N144" s="315">
        <v>20000000</v>
      </c>
      <c r="O144" s="315">
        <f>SUM(C144:N144)</f>
        <v>350000000</v>
      </c>
    </row>
    <row r="145" spans="1:15" ht="14.25">
      <c r="A145" s="130" t="s">
        <v>365</v>
      </c>
      <c r="B145" s="129" t="s">
        <v>220</v>
      </c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</row>
    <row r="146" spans="1:15" ht="14.25">
      <c r="A146" s="130" t="s">
        <v>221</v>
      </c>
      <c r="B146" s="129" t="s">
        <v>222</v>
      </c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</row>
    <row r="147" spans="1:16" ht="14.25">
      <c r="A147" s="130" t="s">
        <v>366</v>
      </c>
      <c r="B147" s="129" t="s">
        <v>223</v>
      </c>
      <c r="C147" s="315"/>
      <c r="D147" s="315">
        <v>30000</v>
      </c>
      <c r="E147" s="315">
        <v>118000</v>
      </c>
      <c r="F147" s="315">
        <v>2000000</v>
      </c>
      <c r="G147" s="315">
        <v>170000</v>
      </c>
      <c r="H147" s="315"/>
      <c r="I147" s="315"/>
      <c r="J147" s="315">
        <v>20000</v>
      </c>
      <c r="K147" s="315">
        <v>2000000</v>
      </c>
      <c r="L147" s="315">
        <v>330000</v>
      </c>
      <c r="M147" s="315">
        <v>110000</v>
      </c>
      <c r="N147" s="315">
        <v>22000</v>
      </c>
      <c r="O147" s="315">
        <f>SUM(C147:N147)</f>
        <v>4800000</v>
      </c>
      <c r="P147" s="195"/>
    </row>
    <row r="148" spans="1:15" ht="14.25">
      <c r="A148" s="130" t="s">
        <v>367</v>
      </c>
      <c r="B148" s="129" t="s">
        <v>224</v>
      </c>
      <c r="C148" s="315"/>
      <c r="D148" s="315"/>
      <c r="E148" s="315"/>
      <c r="F148" s="315"/>
      <c r="G148" s="315"/>
      <c r="H148" s="315"/>
      <c r="I148" s="315"/>
      <c r="J148" s="315"/>
      <c r="K148" s="315"/>
      <c r="L148" s="315"/>
      <c r="M148" s="315"/>
      <c r="N148" s="315"/>
      <c r="O148" s="315"/>
    </row>
    <row r="149" spans="1:15" ht="14.25">
      <c r="A149" s="203" t="s">
        <v>394</v>
      </c>
      <c r="B149" s="204" t="s">
        <v>225</v>
      </c>
      <c r="C149" s="315">
        <f aca="true" t="shared" si="21" ref="C149:O149">SUM(C144:C148)</f>
        <v>0</v>
      </c>
      <c r="D149" s="315">
        <f t="shared" si="21"/>
        <v>30000</v>
      </c>
      <c r="E149" s="315">
        <f t="shared" si="21"/>
        <v>118000</v>
      </c>
      <c r="F149" s="315">
        <f t="shared" si="21"/>
        <v>162000000</v>
      </c>
      <c r="G149" s="315">
        <f t="shared" si="21"/>
        <v>2170000</v>
      </c>
      <c r="H149" s="315">
        <f t="shared" si="21"/>
        <v>1000000</v>
      </c>
      <c r="I149" s="315">
        <f t="shared" si="21"/>
        <v>0</v>
      </c>
      <c r="J149" s="315">
        <f t="shared" si="21"/>
        <v>20000</v>
      </c>
      <c r="K149" s="315">
        <f t="shared" si="21"/>
        <v>162000000</v>
      </c>
      <c r="L149" s="315">
        <f t="shared" si="21"/>
        <v>7330000</v>
      </c>
      <c r="M149" s="315">
        <f t="shared" si="21"/>
        <v>110000</v>
      </c>
      <c r="N149" s="315">
        <f t="shared" si="21"/>
        <v>20022000</v>
      </c>
      <c r="O149" s="315">
        <f t="shared" si="21"/>
        <v>354800000</v>
      </c>
    </row>
    <row r="150" spans="1:15" ht="14.25">
      <c r="A150" s="130" t="s">
        <v>368</v>
      </c>
      <c r="B150" s="129" t="s">
        <v>226</v>
      </c>
      <c r="C150" s="315">
        <v>10000</v>
      </c>
      <c r="D150" s="315">
        <v>5000</v>
      </c>
      <c r="E150" s="315">
        <v>10000</v>
      </c>
      <c r="F150" s="315">
        <v>5000</v>
      </c>
      <c r="G150" s="315">
        <v>10000</v>
      </c>
      <c r="H150" s="315">
        <v>5000</v>
      </c>
      <c r="I150" s="315">
        <v>5000</v>
      </c>
      <c r="J150" s="315">
        <v>10000</v>
      </c>
      <c r="K150" s="315"/>
      <c r="L150" s="315"/>
      <c r="M150" s="315"/>
      <c r="N150" s="315"/>
      <c r="O150" s="315">
        <f>SUM(C150:N150)</f>
        <v>60000</v>
      </c>
    </row>
    <row r="151" spans="1:15" ht="14.25">
      <c r="A151" s="307" t="s">
        <v>395</v>
      </c>
      <c r="B151" s="354" t="s">
        <v>227</v>
      </c>
      <c r="C151" s="315">
        <f>C140+C149+C150</f>
        <v>10000</v>
      </c>
      <c r="D151" s="315">
        <f aca="true" t="shared" si="22" ref="D151:O151">D140+D149+D150</f>
        <v>35000</v>
      </c>
      <c r="E151" s="315">
        <f t="shared" si="22"/>
        <v>128000</v>
      </c>
      <c r="F151" s="315">
        <f t="shared" si="22"/>
        <v>162005000</v>
      </c>
      <c r="G151" s="315">
        <f t="shared" si="22"/>
        <v>2180000</v>
      </c>
      <c r="H151" s="315">
        <f t="shared" si="22"/>
        <v>1005000</v>
      </c>
      <c r="I151" s="315">
        <f t="shared" si="22"/>
        <v>5000</v>
      </c>
      <c r="J151" s="315">
        <f t="shared" si="22"/>
        <v>30000</v>
      </c>
      <c r="K151" s="315">
        <f t="shared" si="22"/>
        <v>162000000</v>
      </c>
      <c r="L151" s="315">
        <f t="shared" si="22"/>
        <v>7330000</v>
      </c>
      <c r="M151" s="315">
        <f t="shared" si="22"/>
        <v>110000</v>
      </c>
      <c r="N151" s="315">
        <f t="shared" si="22"/>
        <v>20022000</v>
      </c>
      <c r="O151" s="315">
        <f t="shared" si="22"/>
        <v>354860000</v>
      </c>
    </row>
    <row r="152" spans="1:16" ht="14.25">
      <c r="A152" s="128" t="s">
        <v>228</v>
      </c>
      <c r="B152" s="129" t="s">
        <v>229</v>
      </c>
      <c r="C152" s="315"/>
      <c r="D152" s="315"/>
      <c r="E152" s="315">
        <v>1520000</v>
      </c>
      <c r="F152" s="315">
        <v>352000</v>
      </c>
      <c r="G152" s="315">
        <v>12000</v>
      </c>
      <c r="H152" s="315">
        <v>28000</v>
      </c>
      <c r="I152" s="315">
        <v>29000</v>
      </c>
      <c r="J152" s="315">
        <v>135000</v>
      </c>
      <c r="K152" s="315">
        <v>22000</v>
      </c>
      <c r="L152" s="315">
        <v>42000</v>
      </c>
      <c r="M152" s="315">
        <v>25000</v>
      </c>
      <c r="N152" s="315">
        <v>35000</v>
      </c>
      <c r="O152" s="315">
        <f aca="true" t="shared" si="23" ref="O152:O159">SUM(C152:N152)</f>
        <v>2200000</v>
      </c>
      <c r="P152" s="195"/>
    </row>
    <row r="153" spans="1:16" ht="14.25">
      <c r="A153" s="128" t="s">
        <v>369</v>
      </c>
      <c r="B153" s="129" t="s">
        <v>230</v>
      </c>
      <c r="C153" s="315">
        <v>20000</v>
      </c>
      <c r="D153" s="315">
        <v>4000000</v>
      </c>
      <c r="E153" s="315">
        <v>140000</v>
      </c>
      <c r="F153" s="315">
        <v>100000</v>
      </c>
      <c r="G153" s="315">
        <v>210000</v>
      </c>
      <c r="H153" s="315">
        <v>180000</v>
      </c>
      <c r="I153" s="315">
        <v>140000</v>
      </c>
      <c r="J153" s="315">
        <v>360000</v>
      </c>
      <c r="K153" s="315">
        <v>140000</v>
      </c>
      <c r="L153" s="315">
        <v>170000</v>
      </c>
      <c r="M153" s="315">
        <v>151000</v>
      </c>
      <c r="N153" s="315">
        <v>419000</v>
      </c>
      <c r="O153" s="315">
        <f t="shared" si="23"/>
        <v>6030000</v>
      </c>
      <c r="P153" s="195"/>
    </row>
    <row r="154" spans="1:16" ht="14.25">
      <c r="A154" s="128" t="s">
        <v>370</v>
      </c>
      <c r="B154" s="129" t="s">
        <v>231</v>
      </c>
      <c r="C154" s="315">
        <v>60000</v>
      </c>
      <c r="D154" s="315">
        <v>60000</v>
      </c>
      <c r="E154" s="315">
        <v>60000</v>
      </c>
      <c r="F154" s="315">
        <v>60000</v>
      </c>
      <c r="G154" s="315">
        <v>60000</v>
      </c>
      <c r="H154" s="315">
        <v>60000</v>
      </c>
      <c r="I154" s="315">
        <v>60000</v>
      </c>
      <c r="J154" s="315">
        <v>60000</v>
      </c>
      <c r="K154" s="315">
        <v>60000</v>
      </c>
      <c r="L154" s="315">
        <v>60000</v>
      </c>
      <c r="M154" s="315">
        <v>60000</v>
      </c>
      <c r="N154" s="315">
        <v>40000</v>
      </c>
      <c r="O154" s="315">
        <f t="shared" si="23"/>
        <v>700000</v>
      </c>
      <c r="P154" s="195"/>
    </row>
    <row r="155" spans="1:15" ht="14.25">
      <c r="A155" s="128" t="s">
        <v>371</v>
      </c>
      <c r="B155" s="129" t="s">
        <v>232</v>
      </c>
      <c r="C155" s="315">
        <v>944083</v>
      </c>
      <c r="D155" s="315">
        <v>944083</v>
      </c>
      <c r="E155" s="315">
        <v>944083</v>
      </c>
      <c r="F155" s="315">
        <v>944083</v>
      </c>
      <c r="G155" s="315">
        <v>944083</v>
      </c>
      <c r="H155" s="315">
        <v>944083</v>
      </c>
      <c r="I155" s="315">
        <v>944083</v>
      </c>
      <c r="J155" s="315">
        <v>944083</v>
      </c>
      <c r="K155" s="315">
        <v>944083</v>
      </c>
      <c r="L155" s="315">
        <v>944083</v>
      </c>
      <c r="M155" s="315">
        <v>944083</v>
      </c>
      <c r="N155" s="315">
        <v>944087</v>
      </c>
      <c r="O155" s="315">
        <f t="shared" si="23"/>
        <v>11329000</v>
      </c>
    </row>
    <row r="156" spans="1:15" ht="14.25">
      <c r="A156" s="128" t="s">
        <v>233</v>
      </c>
      <c r="B156" s="129" t="s">
        <v>234</v>
      </c>
      <c r="C156" s="315">
        <v>690000</v>
      </c>
      <c r="D156" s="315">
        <v>720000</v>
      </c>
      <c r="E156" s="315">
        <v>860000</v>
      </c>
      <c r="F156" s="315">
        <v>720000</v>
      </c>
      <c r="G156" s="315">
        <v>840000</v>
      </c>
      <c r="H156" s="315">
        <v>809000</v>
      </c>
      <c r="I156" s="315">
        <v>458000</v>
      </c>
      <c r="J156" s="315">
        <v>540000</v>
      </c>
      <c r="K156" s="315">
        <v>520000</v>
      </c>
      <c r="L156" s="315">
        <v>720000</v>
      </c>
      <c r="M156" s="315">
        <v>650000</v>
      </c>
      <c r="N156" s="315">
        <v>850000</v>
      </c>
      <c r="O156" s="315">
        <f t="shared" si="23"/>
        <v>8377000</v>
      </c>
    </row>
    <row r="157" spans="1:15" ht="14.25">
      <c r="A157" s="128" t="s">
        <v>235</v>
      </c>
      <c r="B157" s="129" t="s">
        <v>236</v>
      </c>
      <c r="C157" s="315">
        <v>1462800</v>
      </c>
      <c r="D157" s="315">
        <v>1545500</v>
      </c>
      <c r="E157" s="315">
        <v>1913400</v>
      </c>
      <c r="F157" s="315">
        <v>560542</v>
      </c>
      <c r="G157" s="315">
        <v>1501000</v>
      </c>
      <c r="H157" s="315">
        <v>497092</v>
      </c>
      <c r="I157" s="315">
        <v>402600</v>
      </c>
      <c r="J157" s="315">
        <v>453400</v>
      </c>
      <c r="K157" s="315">
        <v>1417500</v>
      </c>
      <c r="L157" s="315">
        <v>1460000</v>
      </c>
      <c r="M157" s="315">
        <v>760466</v>
      </c>
      <c r="N157" s="315">
        <v>617800</v>
      </c>
      <c r="O157" s="315">
        <f t="shared" si="23"/>
        <v>12592100</v>
      </c>
    </row>
    <row r="158" spans="1:16" ht="14.25">
      <c r="A158" s="128" t="s">
        <v>237</v>
      </c>
      <c r="B158" s="129" t="s">
        <v>238</v>
      </c>
      <c r="C158" s="315"/>
      <c r="D158" s="315"/>
      <c r="E158" s="315"/>
      <c r="F158" s="315">
        <v>800000</v>
      </c>
      <c r="G158" s="315"/>
      <c r="H158" s="315"/>
      <c r="I158" s="315"/>
      <c r="J158" s="315"/>
      <c r="K158" s="315">
        <v>870000</v>
      </c>
      <c r="L158" s="315"/>
      <c r="M158" s="315"/>
      <c r="N158" s="315"/>
      <c r="O158" s="315">
        <f t="shared" si="23"/>
        <v>1670000</v>
      </c>
      <c r="P158" s="195"/>
    </row>
    <row r="159" spans="1:15" ht="14.25">
      <c r="A159" s="128" t="s">
        <v>372</v>
      </c>
      <c r="B159" s="129" t="s">
        <v>239</v>
      </c>
      <c r="C159" s="315">
        <v>125000</v>
      </c>
      <c r="D159" s="315"/>
      <c r="E159" s="315"/>
      <c r="F159" s="315"/>
      <c r="G159" s="315">
        <v>125000</v>
      </c>
      <c r="H159" s="315"/>
      <c r="I159" s="315"/>
      <c r="J159" s="315"/>
      <c r="K159" s="315">
        <v>125000</v>
      </c>
      <c r="L159" s="315"/>
      <c r="M159" s="315"/>
      <c r="N159" s="315">
        <v>125000</v>
      </c>
      <c r="O159" s="315">
        <f t="shared" si="23"/>
        <v>500000</v>
      </c>
    </row>
    <row r="160" spans="1:15" ht="14.25">
      <c r="A160" s="128" t="s">
        <v>373</v>
      </c>
      <c r="B160" s="129" t="s">
        <v>240</v>
      </c>
      <c r="C160" s="315"/>
      <c r="D160" s="315"/>
      <c r="E160" s="315"/>
      <c r="F160" s="315"/>
      <c r="G160" s="315"/>
      <c r="H160" s="315"/>
      <c r="I160" s="315"/>
      <c r="J160" s="315"/>
      <c r="K160" s="315"/>
      <c r="L160" s="315"/>
      <c r="M160" s="315"/>
      <c r="N160" s="315"/>
      <c r="O160" s="315"/>
    </row>
    <row r="161" spans="1:15" ht="14.25">
      <c r="A161" s="128" t="s">
        <v>374</v>
      </c>
      <c r="B161" s="129" t="s">
        <v>241</v>
      </c>
      <c r="C161" s="315"/>
      <c r="D161" s="315"/>
      <c r="E161" s="315"/>
      <c r="F161" s="315"/>
      <c r="G161" s="315"/>
      <c r="H161" s="315"/>
      <c r="I161" s="315"/>
      <c r="J161" s="315"/>
      <c r="K161" s="315"/>
      <c r="L161" s="315"/>
      <c r="M161" s="315"/>
      <c r="N161" s="315"/>
      <c r="O161" s="315"/>
    </row>
    <row r="162" spans="1:15" ht="14.25">
      <c r="A162" s="321" t="s">
        <v>396</v>
      </c>
      <c r="B162" s="354" t="s">
        <v>242</v>
      </c>
      <c r="C162" s="315">
        <f aca="true" t="shared" si="24" ref="C162:O162">SUM(C152:C161)</f>
        <v>3301883</v>
      </c>
      <c r="D162" s="315">
        <f t="shared" si="24"/>
        <v>7269583</v>
      </c>
      <c r="E162" s="315">
        <f t="shared" si="24"/>
        <v>5437483</v>
      </c>
      <c r="F162" s="315">
        <f t="shared" si="24"/>
        <v>3536625</v>
      </c>
      <c r="G162" s="315">
        <f t="shared" si="24"/>
        <v>3692083</v>
      </c>
      <c r="H162" s="315">
        <f t="shared" si="24"/>
        <v>2518175</v>
      </c>
      <c r="I162" s="315">
        <f t="shared" si="24"/>
        <v>2033683</v>
      </c>
      <c r="J162" s="315">
        <f t="shared" si="24"/>
        <v>2492483</v>
      </c>
      <c r="K162" s="315">
        <f t="shared" si="24"/>
        <v>4098583</v>
      </c>
      <c r="L162" s="315">
        <f t="shared" si="24"/>
        <v>3396083</v>
      </c>
      <c r="M162" s="315">
        <f t="shared" si="24"/>
        <v>2590549</v>
      </c>
      <c r="N162" s="315">
        <f t="shared" si="24"/>
        <v>3030887</v>
      </c>
      <c r="O162" s="315">
        <f t="shared" si="24"/>
        <v>43398100</v>
      </c>
    </row>
    <row r="163" spans="1:15" ht="26.25">
      <c r="A163" s="128" t="s">
        <v>251</v>
      </c>
      <c r="B163" s="129" t="s">
        <v>252</v>
      </c>
      <c r="C163" s="315"/>
      <c r="D163" s="315"/>
      <c r="E163" s="315"/>
      <c r="F163" s="315"/>
      <c r="G163" s="315"/>
      <c r="H163" s="315"/>
      <c r="I163" s="315"/>
      <c r="J163" s="315"/>
      <c r="K163" s="315"/>
      <c r="L163" s="315"/>
      <c r="M163" s="315"/>
      <c r="N163" s="315"/>
      <c r="O163" s="315"/>
    </row>
    <row r="164" spans="1:16" ht="26.25">
      <c r="A164" s="130" t="s">
        <v>378</v>
      </c>
      <c r="B164" s="129" t="s">
        <v>253</v>
      </c>
      <c r="C164" s="315">
        <v>8500</v>
      </c>
      <c r="D164" s="315">
        <v>8500</v>
      </c>
      <c r="E164" s="315">
        <v>8500</v>
      </c>
      <c r="F164" s="315">
        <v>8500</v>
      </c>
      <c r="G164" s="315">
        <v>6449</v>
      </c>
      <c r="H164" s="315"/>
      <c r="I164" s="315"/>
      <c r="J164" s="315"/>
      <c r="K164" s="315"/>
      <c r="L164" s="315"/>
      <c r="M164" s="315"/>
      <c r="N164" s="315"/>
      <c r="O164" s="315">
        <f>SUM(C164:N164)</f>
        <v>40449</v>
      </c>
      <c r="P164" s="195"/>
    </row>
    <row r="165" spans="1:15" ht="14.25">
      <c r="A165" s="128" t="s">
        <v>379</v>
      </c>
      <c r="B165" s="129" t="s">
        <v>254</v>
      </c>
      <c r="C165" s="315"/>
      <c r="D165" s="315"/>
      <c r="E165" s="315"/>
      <c r="F165" s="315"/>
      <c r="G165" s="315"/>
      <c r="H165" s="315"/>
      <c r="I165" s="315"/>
      <c r="J165" s="315"/>
      <c r="K165" s="315"/>
      <c r="L165" s="315"/>
      <c r="M165" s="315"/>
      <c r="N165" s="315"/>
      <c r="O165" s="315"/>
    </row>
    <row r="166" spans="1:15" ht="14.25">
      <c r="A166" s="307" t="s">
        <v>398</v>
      </c>
      <c r="B166" s="354" t="s">
        <v>255</v>
      </c>
      <c r="C166" s="315">
        <f>SUM(C163:C165)</f>
        <v>8500</v>
      </c>
      <c r="D166" s="315">
        <f aca="true" t="shared" si="25" ref="D166:O166">SUM(D163:D165)</f>
        <v>8500</v>
      </c>
      <c r="E166" s="315">
        <f t="shared" si="25"/>
        <v>8500</v>
      </c>
      <c r="F166" s="315">
        <f t="shared" si="25"/>
        <v>8500</v>
      </c>
      <c r="G166" s="315">
        <f t="shared" si="25"/>
        <v>6449</v>
      </c>
      <c r="H166" s="315">
        <f t="shared" si="25"/>
        <v>0</v>
      </c>
      <c r="I166" s="315">
        <f t="shared" si="25"/>
        <v>0</v>
      </c>
      <c r="J166" s="315">
        <f t="shared" si="25"/>
        <v>0</v>
      </c>
      <c r="K166" s="315">
        <f t="shared" si="25"/>
        <v>0</v>
      </c>
      <c r="L166" s="315">
        <f t="shared" si="25"/>
        <v>0</v>
      </c>
      <c r="M166" s="315">
        <f t="shared" si="25"/>
        <v>0</v>
      </c>
      <c r="N166" s="315">
        <f t="shared" si="25"/>
        <v>0</v>
      </c>
      <c r="O166" s="315">
        <f t="shared" si="25"/>
        <v>40449</v>
      </c>
    </row>
    <row r="167" spans="1:15" ht="15">
      <c r="A167" s="349" t="s">
        <v>880</v>
      </c>
      <c r="B167" s="379"/>
      <c r="C167" s="405">
        <f>SUM(C137,C151,C162,C166)</f>
        <v>10884217</v>
      </c>
      <c r="D167" s="405">
        <f aca="true" t="shared" si="26" ref="D167:N167">SUM(D137,D151,D162,D166)</f>
        <v>12849659</v>
      </c>
      <c r="E167" s="405">
        <f t="shared" si="26"/>
        <v>11087375</v>
      </c>
      <c r="F167" s="405">
        <f t="shared" si="26"/>
        <v>171063517</v>
      </c>
      <c r="G167" s="405">
        <f t="shared" si="26"/>
        <v>11391924</v>
      </c>
      <c r="H167" s="405">
        <f t="shared" si="26"/>
        <v>21372371</v>
      </c>
      <c r="I167" s="405">
        <f t="shared" si="26"/>
        <v>7552075</v>
      </c>
      <c r="J167" s="405">
        <f t="shared" si="26"/>
        <v>8035875</v>
      </c>
      <c r="K167" s="405">
        <f t="shared" si="26"/>
        <v>171611975</v>
      </c>
      <c r="L167" s="405">
        <f t="shared" si="26"/>
        <v>16239475</v>
      </c>
      <c r="M167" s="405">
        <f t="shared" si="26"/>
        <v>8213941</v>
      </c>
      <c r="N167" s="405">
        <f t="shared" si="26"/>
        <v>28844752</v>
      </c>
      <c r="O167" s="405">
        <f>SUM(O137,O151,O162,O166)</f>
        <v>479147156</v>
      </c>
    </row>
    <row r="168" spans="1:15" ht="14.25">
      <c r="A168" s="130" t="s">
        <v>205</v>
      </c>
      <c r="B168" s="129" t="s">
        <v>206</v>
      </c>
      <c r="C168" s="315"/>
      <c r="D168" s="315">
        <v>25500000</v>
      </c>
      <c r="E168" s="315"/>
      <c r="F168" s="315"/>
      <c r="G168" s="315"/>
      <c r="H168" s="315"/>
      <c r="I168" s="315"/>
      <c r="J168" s="315"/>
      <c r="K168" s="315"/>
      <c r="L168" s="315"/>
      <c r="M168" s="315"/>
      <c r="N168" s="315"/>
      <c r="O168" s="315">
        <f>SUM(C168:N168)</f>
        <v>25500000</v>
      </c>
    </row>
    <row r="169" spans="1:15" ht="26.25">
      <c r="A169" s="130" t="s">
        <v>207</v>
      </c>
      <c r="B169" s="129" t="s">
        <v>208</v>
      </c>
      <c r="C169" s="315"/>
      <c r="D169" s="315"/>
      <c r="E169" s="315"/>
      <c r="F169" s="315"/>
      <c r="G169" s="315"/>
      <c r="H169" s="315"/>
      <c r="I169" s="315"/>
      <c r="J169" s="315"/>
      <c r="K169" s="315"/>
      <c r="L169" s="315"/>
      <c r="M169" s="315"/>
      <c r="N169" s="315"/>
      <c r="O169" s="315"/>
    </row>
    <row r="170" spans="1:15" ht="26.25">
      <c r="A170" s="130" t="s">
        <v>356</v>
      </c>
      <c r="B170" s="129" t="s">
        <v>209</v>
      </c>
      <c r="C170" s="315"/>
      <c r="D170" s="315"/>
      <c r="E170" s="315"/>
      <c r="F170" s="315"/>
      <c r="G170" s="315"/>
      <c r="H170" s="315"/>
      <c r="I170" s="315"/>
      <c r="J170" s="315"/>
      <c r="K170" s="315"/>
      <c r="L170" s="315"/>
      <c r="M170" s="315"/>
      <c r="N170" s="315"/>
      <c r="O170" s="315"/>
    </row>
    <row r="171" spans="1:15" ht="26.25">
      <c r="A171" s="130" t="s">
        <v>357</v>
      </c>
      <c r="B171" s="129" t="s">
        <v>210</v>
      </c>
      <c r="C171" s="315"/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315"/>
      <c r="O171" s="315"/>
    </row>
    <row r="172" spans="1:15" ht="14.25">
      <c r="A172" s="130" t="s">
        <v>358</v>
      </c>
      <c r="B172" s="129" t="s">
        <v>211</v>
      </c>
      <c r="C172" s="315"/>
      <c r="D172" s="315"/>
      <c r="E172" s="315"/>
      <c r="F172" s="315"/>
      <c r="G172" s="315"/>
      <c r="H172" s="315"/>
      <c r="I172" s="315"/>
      <c r="J172" s="315"/>
      <c r="K172" s="315"/>
      <c r="L172" s="315"/>
      <c r="M172" s="315"/>
      <c r="N172" s="315"/>
      <c r="O172" s="315"/>
    </row>
    <row r="173" spans="1:15" ht="14.25">
      <c r="A173" s="307" t="s">
        <v>392</v>
      </c>
      <c r="B173" s="354" t="s">
        <v>212</v>
      </c>
      <c r="C173" s="315">
        <f>SUM(C168:C172)</f>
        <v>0</v>
      </c>
      <c r="D173" s="315">
        <f>SUM(D168:D172)</f>
        <v>25500000</v>
      </c>
      <c r="E173" s="315"/>
      <c r="F173" s="315"/>
      <c r="G173" s="315"/>
      <c r="H173" s="315"/>
      <c r="I173" s="315"/>
      <c r="J173" s="315"/>
      <c r="K173" s="315"/>
      <c r="L173" s="315"/>
      <c r="M173" s="315"/>
      <c r="N173" s="315"/>
      <c r="O173" s="315">
        <f>SUM(O168:O172)</f>
        <v>25500000</v>
      </c>
    </row>
    <row r="174" spans="1:15" ht="14.25">
      <c r="A174" s="128" t="s">
        <v>375</v>
      </c>
      <c r="B174" s="129" t="s">
        <v>243</v>
      </c>
      <c r="C174" s="315"/>
      <c r="D174" s="315"/>
      <c r="E174" s="315"/>
      <c r="F174" s="315"/>
      <c r="G174" s="315"/>
      <c r="H174" s="315"/>
      <c r="I174" s="315"/>
      <c r="J174" s="315"/>
      <c r="K174" s="315"/>
      <c r="L174" s="315"/>
      <c r="M174" s="315"/>
      <c r="N174" s="315"/>
      <c r="O174" s="315"/>
    </row>
    <row r="175" spans="1:15" ht="14.25">
      <c r="A175" s="128" t="s">
        <v>376</v>
      </c>
      <c r="B175" s="129" t="s">
        <v>244</v>
      </c>
      <c r="C175" s="315">
        <v>5278741</v>
      </c>
      <c r="D175" s="315">
        <v>6035397</v>
      </c>
      <c r="E175" s="315">
        <v>4000000</v>
      </c>
      <c r="F175" s="315">
        <v>2000000</v>
      </c>
      <c r="G175" s="315">
        <v>1000000</v>
      </c>
      <c r="H175" s="315">
        <v>1000000</v>
      </c>
      <c r="I175" s="315">
        <v>2685862</v>
      </c>
      <c r="J175" s="315"/>
      <c r="K175" s="315">
        <v>1000000</v>
      </c>
      <c r="L175" s="315"/>
      <c r="M175" s="315"/>
      <c r="N175" s="315">
        <v>1000000</v>
      </c>
      <c r="O175" s="315">
        <f>SUM(C175:N175)</f>
        <v>24000000</v>
      </c>
    </row>
    <row r="176" spans="1:15" ht="14.25">
      <c r="A176" s="128" t="s">
        <v>245</v>
      </c>
      <c r="B176" s="129" t="s">
        <v>246</v>
      </c>
      <c r="C176" s="315"/>
      <c r="D176" s="315"/>
      <c r="E176" s="315"/>
      <c r="F176" s="315"/>
      <c r="G176" s="315"/>
      <c r="H176" s="315"/>
      <c r="I176" s="315"/>
      <c r="J176" s="315"/>
      <c r="K176" s="315"/>
      <c r="L176" s="315"/>
      <c r="M176" s="315"/>
      <c r="N176" s="315"/>
      <c r="O176" s="315"/>
    </row>
    <row r="177" spans="1:15" ht="14.25">
      <c r="A177" s="128" t="s">
        <v>377</v>
      </c>
      <c r="B177" s="129" t="s">
        <v>247</v>
      </c>
      <c r="C177" s="315"/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</row>
    <row r="178" spans="1:15" ht="14.25">
      <c r="A178" s="128" t="s">
        <v>248</v>
      </c>
      <c r="B178" s="129" t="s">
        <v>249</v>
      </c>
      <c r="C178" s="315"/>
      <c r="D178" s="315"/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15"/>
    </row>
    <row r="179" spans="1:15" ht="14.25">
      <c r="A179" s="307" t="s">
        <v>397</v>
      </c>
      <c r="B179" s="354" t="s">
        <v>250</v>
      </c>
      <c r="C179" s="315">
        <f>SUM(C174:C178)</f>
        <v>5278741</v>
      </c>
      <c r="D179" s="315">
        <f>SUM(D174:D178)</f>
        <v>6035397</v>
      </c>
      <c r="E179" s="315">
        <f aca="true" t="shared" si="27" ref="E179:O179">SUM(E174:E178)</f>
        <v>4000000</v>
      </c>
      <c r="F179" s="315">
        <f t="shared" si="27"/>
        <v>2000000</v>
      </c>
      <c r="G179" s="315">
        <f t="shared" si="27"/>
        <v>1000000</v>
      </c>
      <c r="H179" s="315">
        <f t="shared" si="27"/>
        <v>1000000</v>
      </c>
      <c r="I179" s="315">
        <f t="shared" si="27"/>
        <v>2685862</v>
      </c>
      <c r="J179" s="315">
        <f t="shared" si="27"/>
        <v>0</v>
      </c>
      <c r="K179" s="315">
        <f t="shared" si="27"/>
        <v>1000000</v>
      </c>
      <c r="L179" s="315">
        <f t="shared" si="27"/>
        <v>0</v>
      </c>
      <c r="M179" s="315">
        <f t="shared" si="27"/>
        <v>0</v>
      </c>
      <c r="N179" s="315">
        <f t="shared" si="27"/>
        <v>1000000</v>
      </c>
      <c r="O179" s="315">
        <f t="shared" si="27"/>
        <v>24000000</v>
      </c>
    </row>
    <row r="180" spans="1:15" ht="26.25">
      <c r="A180" s="128" t="s">
        <v>256</v>
      </c>
      <c r="B180" s="129" t="s">
        <v>257</v>
      </c>
      <c r="C180" s="315"/>
      <c r="D180" s="315"/>
      <c r="E180" s="315"/>
      <c r="F180" s="315"/>
      <c r="G180" s="315"/>
      <c r="H180" s="315"/>
      <c r="I180" s="315"/>
      <c r="J180" s="315"/>
      <c r="K180" s="315"/>
      <c r="L180" s="315"/>
      <c r="M180" s="315"/>
      <c r="N180" s="315"/>
      <c r="O180" s="315"/>
    </row>
    <row r="181" spans="1:15" ht="26.25">
      <c r="A181" s="130" t="s">
        <v>380</v>
      </c>
      <c r="B181" s="129" t="s">
        <v>258</v>
      </c>
      <c r="C181" s="315"/>
      <c r="D181" s="315"/>
      <c r="E181" s="315"/>
      <c r="F181" s="315"/>
      <c r="G181" s="315"/>
      <c r="H181" s="315"/>
      <c r="I181" s="315"/>
      <c r="J181" s="315"/>
      <c r="K181" s="315"/>
      <c r="L181" s="315"/>
      <c r="M181" s="315"/>
      <c r="N181" s="315"/>
      <c r="O181" s="315"/>
    </row>
    <row r="182" spans="1:15" ht="14.25">
      <c r="A182" s="128" t="s">
        <v>381</v>
      </c>
      <c r="B182" s="129" t="s">
        <v>259</v>
      </c>
      <c r="C182" s="315"/>
      <c r="D182" s="315"/>
      <c r="E182" s="315"/>
      <c r="F182" s="315"/>
      <c r="G182" s="315"/>
      <c r="H182" s="315"/>
      <c r="I182" s="315"/>
      <c r="J182" s="315"/>
      <c r="K182" s="315"/>
      <c r="L182" s="315"/>
      <c r="M182" s="315"/>
      <c r="N182" s="315"/>
      <c r="O182" s="315"/>
    </row>
    <row r="183" spans="1:15" ht="14.25">
      <c r="A183" s="307" t="s">
        <v>400</v>
      </c>
      <c r="B183" s="354" t="s">
        <v>260</v>
      </c>
      <c r="C183" s="315">
        <f>SUM(C180:C182)</f>
        <v>0</v>
      </c>
      <c r="D183" s="315"/>
      <c r="E183" s="315"/>
      <c r="F183" s="315"/>
      <c r="G183" s="315"/>
      <c r="H183" s="315"/>
      <c r="I183" s="315"/>
      <c r="J183" s="315"/>
      <c r="K183" s="315"/>
      <c r="L183" s="315"/>
      <c r="M183" s="315"/>
      <c r="N183" s="315"/>
      <c r="O183" s="315"/>
    </row>
    <row r="184" spans="1:15" ht="15">
      <c r="A184" s="349" t="s">
        <v>882</v>
      </c>
      <c r="B184" s="379"/>
      <c r="C184" s="405">
        <f>C173+C179+C183</f>
        <v>5278741</v>
      </c>
      <c r="D184" s="405">
        <f aca="true" t="shared" si="28" ref="D184:O184">D173+D179+D183</f>
        <v>31535397</v>
      </c>
      <c r="E184" s="405">
        <f t="shared" si="28"/>
        <v>4000000</v>
      </c>
      <c r="F184" s="405">
        <f t="shared" si="28"/>
        <v>2000000</v>
      </c>
      <c r="G184" s="405">
        <f t="shared" si="28"/>
        <v>1000000</v>
      </c>
      <c r="H184" s="405">
        <f t="shared" si="28"/>
        <v>1000000</v>
      </c>
      <c r="I184" s="405">
        <f t="shared" si="28"/>
        <v>2685862</v>
      </c>
      <c r="J184" s="405">
        <f t="shared" si="28"/>
        <v>0</v>
      </c>
      <c r="K184" s="405">
        <f t="shared" si="28"/>
        <v>1000000</v>
      </c>
      <c r="L184" s="405">
        <f t="shared" si="28"/>
        <v>0</v>
      </c>
      <c r="M184" s="405">
        <f t="shared" si="28"/>
        <v>0</v>
      </c>
      <c r="N184" s="405">
        <f t="shared" si="28"/>
        <v>1000000</v>
      </c>
      <c r="O184" s="405">
        <f t="shared" si="28"/>
        <v>49500000</v>
      </c>
    </row>
    <row r="185" spans="1:15" ht="15">
      <c r="A185" s="381" t="s">
        <v>399</v>
      </c>
      <c r="B185" s="355" t="s">
        <v>261</v>
      </c>
      <c r="C185" s="406">
        <f>C137+C151+C162+C166+C173+C179+C183</f>
        <v>16162958</v>
      </c>
      <c r="D185" s="406">
        <f aca="true" t="shared" si="29" ref="D185:N185">D137+D151+D162+D166+D173+D179+D183</f>
        <v>44385056</v>
      </c>
      <c r="E185" s="406">
        <f t="shared" si="29"/>
        <v>15087375</v>
      </c>
      <c r="F185" s="406">
        <f t="shared" si="29"/>
        <v>173063517</v>
      </c>
      <c r="G185" s="406">
        <f t="shared" si="29"/>
        <v>12391924</v>
      </c>
      <c r="H185" s="406">
        <f t="shared" si="29"/>
        <v>22372371</v>
      </c>
      <c r="I185" s="406">
        <f t="shared" si="29"/>
        <v>10237937</v>
      </c>
      <c r="J185" s="406">
        <f t="shared" si="29"/>
        <v>8035875</v>
      </c>
      <c r="K185" s="406">
        <f t="shared" si="29"/>
        <v>172611975</v>
      </c>
      <c r="L185" s="406">
        <f t="shared" si="29"/>
        <v>16239475</v>
      </c>
      <c r="M185" s="406">
        <f t="shared" si="29"/>
        <v>8213941</v>
      </c>
      <c r="N185" s="406">
        <f t="shared" si="29"/>
        <v>29844752</v>
      </c>
      <c r="O185" s="406">
        <f>O167+O173+O179</f>
        <v>528647156</v>
      </c>
    </row>
    <row r="186" spans="1:15" ht="15">
      <c r="A186" s="384" t="s">
        <v>883</v>
      </c>
      <c r="B186" s="385"/>
      <c r="C186" s="407">
        <f>C167-C75</f>
        <v>-25778068</v>
      </c>
      <c r="D186" s="407">
        <f aca="true" t="shared" si="30" ref="D186:O186">D167-D75</f>
        <v>-9116660</v>
      </c>
      <c r="E186" s="407">
        <f t="shared" si="30"/>
        <v>-9441708</v>
      </c>
      <c r="F186" s="407">
        <f t="shared" si="30"/>
        <v>148289146</v>
      </c>
      <c r="G186" s="407">
        <f t="shared" si="30"/>
        <v>-7992316</v>
      </c>
      <c r="H186" s="407">
        <f t="shared" si="30"/>
        <v>-832778</v>
      </c>
      <c r="I186" s="407">
        <f t="shared" si="30"/>
        <v>-8850558</v>
      </c>
      <c r="J186" s="407">
        <f t="shared" si="30"/>
        <v>-10900829</v>
      </c>
      <c r="K186" s="407">
        <f t="shared" si="30"/>
        <v>149213274</v>
      </c>
      <c r="L186" s="407">
        <f t="shared" si="30"/>
        <v>-4215245</v>
      </c>
      <c r="M186" s="407">
        <f t="shared" si="30"/>
        <v>-13504602</v>
      </c>
      <c r="N186" s="407">
        <f t="shared" si="30"/>
        <v>7616015</v>
      </c>
      <c r="O186" s="407">
        <f t="shared" si="30"/>
        <v>218679791</v>
      </c>
    </row>
    <row r="187" spans="1:15" ht="15">
      <c r="A187" s="384" t="s">
        <v>884</v>
      </c>
      <c r="B187" s="385"/>
      <c r="C187" s="407">
        <f>C184-C98</f>
        <v>-38196259</v>
      </c>
      <c r="D187" s="407">
        <f aca="true" t="shared" si="31" ref="D187:O187">D184-D98</f>
        <v>18815288</v>
      </c>
      <c r="E187" s="407">
        <f t="shared" si="31"/>
        <v>-20352000</v>
      </c>
      <c r="F187" s="407">
        <f t="shared" si="31"/>
        <v>-762000</v>
      </c>
      <c r="G187" s="407">
        <f t="shared" si="31"/>
        <v>-7413000</v>
      </c>
      <c r="H187" s="407">
        <f t="shared" si="31"/>
        <v>-492000</v>
      </c>
      <c r="I187" s="407">
        <f t="shared" si="31"/>
        <v>-1600138</v>
      </c>
      <c r="J187" s="407">
        <f t="shared" si="31"/>
        <v>-4826000</v>
      </c>
      <c r="K187" s="407">
        <f t="shared" si="31"/>
        <v>-11668000</v>
      </c>
      <c r="L187" s="407">
        <f t="shared" si="31"/>
        <v>-2667000</v>
      </c>
      <c r="M187" s="407">
        <f t="shared" si="31"/>
        <v>-8661000</v>
      </c>
      <c r="N187" s="407">
        <f t="shared" si="31"/>
        <v>51999</v>
      </c>
      <c r="O187" s="407">
        <f t="shared" si="31"/>
        <v>-138116000</v>
      </c>
    </row>
    <row r="188" spans="1:15" ht="14.25">
      <c r="A188" s="366" t="s">
        <v>382</v>
      </c>
      <c r="B188" s="130" t="s">
        <v>262</v>
      </c>
      <c r="C188" s="315"/>
      <c r="D188" s="315"/>
      <c r="E188" s="315"/>
      <c r="F188" s="315"/>
      <c r="G188" s="315"/>
      <c r="H188" s="315"/>
      <c r="I188" s="315"/>
      <c r="J188" s="315"/>
      <c r="K188" s="315"/>
      <c r="L188" s="315"/>
      <c r="M188" s="315"/>
      <c r="N188" s="315"/>
      <c r="O188" s="315"/>
    </row>
    <row r="189" spans="1:15" ht="14.25">
      <c r="A189" s="128" t="s">
        <v>263</v>
      </c>
      <c r="B189" s="130" t="s">
        <v>264</v>
      </c>
      <c r="C189" s="315"/>
      <c r="D189" s="315"/>
      <c r="E189" s="315"/>
      <c r="F189" s="315"/>
      <c r="G189" s="315"/>
      <c r="H189" s="315"/>
      <c r="I189" s="315"/>
      <c r="J189" s="315"/>
      <c r="K189" s="315"/>
      <c r="L189" s="315"/>
      <c r="M189" s="315"/>
      <c r="N189" s="315"/>
      <c r="O189" s="315"/>
    </row>
    <row r="190" spans="1:15" ht="14.25">
      <c r="A190" s="366" t="s">
        <v>383</v>
      </c>
      <c r="B190" s="130" t="s">
        <v>265</v>
      </c>
      <c r="C190" s="315"/>
      <c r="D190" s="315"/>
      <c r="E190" s="315"/>
      <c r="F190" s="315"/>
      <c r="G190" s="315"/>
      <c r="H190" s="315"/>
      <c r="I190" s="315"/>
      <c r="J190" s="315"/>
      <c r="K190" s="315"/>
      <c r="L190" s="315"/>
      <c r="M190" s="315"/>
      <c r="N190" s="315"/>
      <c r="O190" s="315"/>
    </row>
    <row r="191" spans="1:15" ht="14.25">
      <c r="A191" s="208" t="s">
        <v>401</v>
      </c>
      <c r="B191" s="203" t="s">
        <v>266</v>
      </c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315"/>
      <c r="O191" s="315"/>
    </row>
    <row r="192" spans="1:15" ht="14.25">
      <c r="A192" s="128" t="s">
        <v>384</v>
      </c>
      <c r="B192" s="130" t="s">
        <v>267</v>
      </c>
      <c r="C192" s="315"/>
      <c r="D192" s="315"/>
      <c r="E192" s="315"/>
      <c r="F192" s="315"/>
      <c r="G192" s="315"/>
      <c r="H192" s="315"/>
      <c r="I192" s="315"/>
      <c r="J192" s="315"/>
      <c r="K192" s="315"/>
      <c r="L192" s="315"/>
      <c r="M192" s="315"/>
      <c r="N192" s="315"/>
      <c r="O192" s="315"/>
    </row>
    <row r="193" spans="1:15" ht="14.25">
      <c r="A193" s="366" t="s">
        <v>268</v>
      </c>
      <c r="B193" s="130" t="s">
        <v>269</v>
      </c>
      <c r="C193" s="315">
        <v>50000000</v>
      </c>
      <c r="D193" s="315">
        <v>10000000</v>
      </c>
      <c r="E193" s="315"/>
      <c r="F193" s="315"/>
      <c r="G193" s="315"/>
      <c r="H193" s="315"/>
      <c r="I193" s="315">
        <v>10000000</v>
      </c>
      <c r="J193" s="315"/>
      <c r="K193" s="315"/>
      <c r="L193" s="315">
        <v>10000000</v>
      </c>
      <c r="M193" s="315"/>
      <c r="N193" s="315"/>
      <c r="O193" s="315">
        <f>C193+D193+E193+F193+G193+H193+I193+J193+K193+L193+M193+N193</f>
        <v>80000000</v>
      </c>
    </row>
    <row r="194" spans="1:15" ht="14.25">
      <c r="A194" s="128" t="s">
        <v>385</v>
      </c>
      <c r="B194" s="130" t="s">
        <v>270</v>
      </c>
      <c r="C194" s="315"/>
      <c r="D194" s="315"/>
      <c r="E194" s="315"/>
      <c r="F194" s="315"/>
      <c r="G194" s="315"/>
      <c r="H194" s="315"/>
      <c r="I194" s="315"/>
      <c r="J194" s="315"/>
      <c r="K194" s="315"/>
      <c r="L194" s="315"/>
      <c r="M194" s="315"/>
      <c r="N194" s="315"/>
      <c r="O194" s="315"/>
    </row>
    <row r="195" spans="1:15" ht="14.25">
      <c r="A195" s="366" t="s">
        <v>271</v>
      </c>
      <c r="B195" s="130" t="s">
        <v>272</v>
      </c>
      <c r="C195" s="315"/>
      <c r="D195" s="315"/>
      <c r="E195" s="315"/>
      <c r="F195" s="315"/>
      <c r="G195" s="315"/>
      <c r="H195" s="315"/>
      <c r="I195" s="315"/>
      <c r="J195" s="315"/>
      <c r="K195" s="315"/>
      <c r="L195" s="315"/>
      <c r="M195" s="315"/>
      <c r="N195" s="315"/>
      <c r="O195" s="315"/>
    </row>
    <row r="196" spans="1:15" ht="14.25">
      <c r="A196" s="209" t="s">
        <v>402</v>
      </c>
      <c r="B196" s="203" t="s">
        <v>273</v>
      </c>
      <c r="C196" s="315">
        <f>SUM(C192:C195)</f>
        <v>50000000</v>
      </c>
      <c r="D196" s="315">
        <f>SUM(D192:D195)</f>
        <v>10000000</v>
      </c>
      <c r="E196" s="315"/>
      <c r="F196" s="315"/>
      <c r="G196" s="315"/>
      <c r="H196" s="315"/>
      <c r="I196" s="315">
        <f>SUM(I192:I195)</f>
        <v>10000000</v>
      </c>
      <c r="J196" s="315"/>
      <c r="K196" s="315"/>
      <c r="L196" s="315">
        <f>SUM(L192:L195)</f>
        <v>10000000</v>
      </c>
      <c r="M196" s="315"/>
      <c r="N196" s="315"/>
      <c r="O196" s="315">
        <f>SUM(O192:O195)</f>
        <v>80000000</v>
      </c>
    </row>
    <row r="197" spans="1:15" ht="14.25">
      <c r="A197" s="130" t="s">
        <v>438</v>
      </c>
      <c r="B197" s="130" t="s">
        <v>274</v>
      </c>
      <c r="C197" s="315"/>
      <c r="D197" s="315">
        <v>60694358</v>
      </c>
      <c r="E197" s="315"/>
      <c r="F197" s="315"/>
      <c r="G197" s="315"/>
      <c r="H197" s="315"/>
      <c r="I197" s="315"/>
      <c r="J197" s="315"/>
      <c r="K197" s="315"/>
      <c r="L197" s="315"/>
      <c r="M197" s="315"/>
      <c r="N197" s="315"/>
      <c r="O197" s="315">
        <f>SUM(C197:N197)</f>
        <v>60694358</v>
      </c>
    </row>
    <row r="198" spans="1:15" ht="14.25">
      <c r="A198" s="130" t="s">
        <v>439</v>
      </c>
      <c r="B198" s="130" t="s">
        <v>274</v>
      </c>
      <c r="C198" s="315"/>
      <c r="D198" s="315"/>
      <c r="E198" s="315"/>
      <c r="F198" s="315"/>
      <c r="G198" s="315"/>
      <c r="H198" s="315"/>
      <c r="I198" s="315"/>
      <c r="J198" s="315"/>
      <c r="K198" s="315"/>
      <c r="L198" s="315"/>
      <c r="M198" s="315"/>
      <c r="N198" s="315"/>
      <c r="O198" s="315"/>
    </row>
    <row r="199" spans="1:15" ht="14.25">
      <c r="A199" s="130" t="s">
        <v>436</v>
      </c>
      <c r="B199" s="130" t="s">
        <v>275</v>
      </c>
      <c r="C199" s="315"/>
      <c r="D199" s="315"/>
      <c r="E199" s="315"/>
      <c r="F199" s="315"/>
      <c r="G199" s="315"/>
      <c r="H199" s="315"/>
      <c r="I199" s="315"/>
      <c r="J199" s="315"/>
      <c r="K199" s="315"/>
      <c r="L199" s="315"/>
      <c r="M199" s="315"/>
      <c r="N199" s="315"/>
      <c r="O199" s="315"/>
    </row>
    <row r="200" spans="1:15" ht="14.25">
      <c r="A200" s="130" t="s">
        <v>437</v>
      </c>
      <c r="B200" s="130" t="s">
        <v>275</v>
      </c>
      <c r="C200" s="315"/>
      <c r="D200" s="315"/>
      <c r="E200" s="315"/>
      <c r="F200" s="315"/>
      <c r="G200" s="315"/>
      <c r="H200" s="315"/>
      <c r="I200" s="315"/>
      <c r="J200" s="315"/>
      <c r="K200" s="315"/>
      <c r="L200" s="315"/>
      <c r="M200" s="315"/>
      <c r="N200" s="315"/>
      <c r="O200" s="315"/>
    </row>
    <row r="201" spans="1:15" ht="14.25">
      <c r="A201" s="203" t="s">
        <v>403</v>
      </c>
      <c r="B201" s="203" t="s">
        <v>276</v>
      </c>
      <c r="C201" s="315"/>
      <c r="D201" s="315">
        <f>SUM(D197:D200)</f>
        <v>60694358</v>
      </c>
      <c r="E201" s="315"/>
      <c r="F201" s="315"/>
      <c r="G201" s="315"/>
      <c r="H201" s="315"/>
      <c r="I201" s="315"/>
      <c r="J201" s="315"/>
      <c r="K201" s="315"/>
      <c r="L201" s="315"/>
      <c r="M201" s="315"/>
      <c r="N201" s="315"/>
      <c r="O201" s="315">
        <f>SUM(C201:N201)</f>
        <v>60694358</v>
      </c>
    </row>
    <row r="202" spans="1:15" ht="14.25">
      <c r="A202" s="366" t="s">
        <v>277</v>
      </c>
      <c r="B202" s="130" t="s">
        <v>278</v>
      </c>
      <c r="C202" s="315">
        <v>2022239</v>
      </c>
      <c r="D202" s="315"/>
      <c r="E202" s="315"/>
      <c r="F202" s="315"/>
      <c r="G202" s="315"/>
      <c r="H202" s="315"/>
      <c r="I202" s="315"/>
      <c r="J202" s="315"/>
      <c r="K202" s="315"/>
      <c r="L202" s="315"/>
      <c r="M202" s="315"/>
      <c r="N202" s="315"/>
      <c r="O202" s="315">
        <f>SUM(C202:N202)</f>
        <v>2022239</v>
      </c>
    </row>
    <row r="203" spans="1:15" ht="14.25">
      <c r="A203" s="366" t="s">
        <v>279</v>
      </c>
      <c r="B203" s="130" t="s">
        <v>280</v>
      </c>
      <c r="C203" s="315"/>
      <c r="D203" s="315"/>
      <c r="E203" s="315"/>
      <c r="F203" s="315"/>
      <c r="G203" s="315"/>
      <c r="H203" s="315"/>
      <c r="I203" s="315"/>
      <c r="J203" s="315"/>
      <c r="K203" s="315"/>
      <c r="L203" s="315"/>
      <c r="M203" s="315"/>
      <c r="N203" s="315"/>
      <c r="O203" s="315"/>
    </row>
    <row r="204" spans="1:15" ht="14.25">
      <c r="A204" s="366" t="s">
        <v>281</v>
      </c>
      <c r="B204" s="130" t="s">
        <v>282</v>
      </c>
      <c r="C204" s="315"/>
      <c r="D204" s="315"/>
      <c r="E204" s="315"/>
      <c r="F204" s="315"/>
      <c r="G204" s="315"/>
      <c r="H204" s="315"/>
      <c r="I204" s="315"/>
      <c r="J204" s="315"/>
      <c r="K204" s="315"/>
      <c r="L204" s="315"/>
      <c r="M204" s="315"/>
      <c r="N204" s="315"/>
      <c r="O204" s="315"/>
    </row>
    <row r="205" spans="1:15" ht="14.25">
      <c r="A205" s="366" t="s">
        <v>283</v>
      </c>
      <c r="B205" s="130" t="s">
        <v>284</v>
      </c>
      <c r="C205" s="315"/>
      <c r="D205" s="315"/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315"/>
    </row>
    <row r="206" spans="1:15" ht="14.25">
      <c r="A206" s="128" t="s">
        <v>386</v>
      </c>
      <c r="B206" s="130" t="s">
        <v>285</v>
      </c>
      <c r="C206" s="315"/>
      <c r="D206" s="315"/>
      <c r="E206" s="315"/>
      <c r="F206" s="315"/>
      <c r="G206" s="315"/>
      <c r="H206" s="315"/>
      <c r="I206" s="315"/>
      <c r="J206" s="315"/>
      <c r="K206" s="315"/>
      <c r="L206" s="315"/>
      <c r="M206" s="315"/>
      <c r="N206" s="315"/>
      <c r="O206" s="315"/>
    </row>
    <row r="207" spans="1:15" ht="14.25">
      <c r="A207" s="208" t="s">
        <v>404</v>
      </c>
      <c r="B207" s="203" t="s">
        <v>286</v>
      </c>
      <c r="C207" s="315">
        <f>C191+C196+C201+C202+C203+C204+C205+C206</f>
        <v>52022239</v>
      </c>
      <c r="D207" s="315">
        <f>D191+D196+D201+D202+D203+D204+D205+D206</f>
        <v>70694358</v>
      </c>
      <c r="E207" s="315"/>
      <c r="F207" s="315"/>
      <c r="G207" s="315"/>
      <c r="H207" s="315"/>
      <c r="I207" s="315">
        <f>I191+I196+I201+I202+I203+I204+I205+I206</f>
        <v>10000000</v>
      </c>
      <c r="J207" s="315"/>
      <c r="K207" s="315"/>
      <c r="L207" s="315">
        <f>L191+L196+L201+L202+L203+L204+L205+L206</f>
        <v>10000000</v>
      </c>
      <c r="M207" s="315"/>
      <c r="N207" s="315"/>
      <c r="O207" s="315">
        <f>O191+O196+O201+O202+O203+O204+O205+O206</f>
        <v>142716597</v>
      </c>
    </row>
    <row r="208" spans="1:15" ht="14.25">
      <c r="A208" s="128" t="s">
        <v>287</v>
      </c>
      <c r="B208" s="130" t="s">
        <v>288</v>
      </c>
      <c r="C208" s="315"/>
      <c r="D208" s="315"/>
      <c r="E208" s="315"/>
      <c r="F208" s="315"/>
      <c r="G208" s="315"/>
      <c r="H208" s="315"/>
      <c r="I208" s="315"/>
      <c r="J208" s="315"/>
      <c r="K208" s="315"/>
      <c r="L208" s="315"/>
      <c r="M208" s="315"/>
      <c r="N208" s="315"/>
      <c r="O208" s="315">
        <f>O192+O197+O202+O203+O204+O205+O206+O207</f>
        <v>205433194</v>
      </c>
    </row>
    <row r="209" spans="1:15" ht="14.25">
      <c r="A209" s="128" t="s">
        <v>289</v>
      </c>
      <c r="B209" s="130" t="s">
        <v>290</v>
      </c>
      <c r="C209" s="315"/>
      <c r="D209" s="315"/>
      <c r="E209" s="315"/>
      <c r="F209" s="315"/>
      <c r="G209" s="315"/>
      <c r="H209" s="315"/>
      <c r="I209" s="315"/>
      <c r="J209" s="315"/>
      <c r="K209" s="315"/>
      <c r="L209" s="315"/>
      <c r="M209" s="315"/>
      <c r="N209" s="315"/>
      <c r="O209" s="315"/>
    </row>
    <row r="210" spans="1:15" ht="14.25">
      <c r="A210" s="366" t="s">
        <v>291</v>
      </c>
      <c r="B210" s="130" t="s">
        <v>292</v>
      </c>
      <c r="C210" s="315"/>
      <c r="D210" s="315"/>
      <c r="E210" s="315"/>
      <c r="F210" s="315"/>
      <c r="G210" s="315"/>
      <c r="H210" s="315"/>
      <c r="I210" s="315"/>
      <c r="J210" s="315"/>
      <c r="K210" s="315"/>
      <c r="L210" s="315"/>
      <c r="M210" s="315"/>
      <c r="N210" s="315"/>
      <c r="O210" s="315"/>
    </row>
    <row r="211" spans="1:15" ht="14.25">
      <c r="A211" s="366" t="s">
        <v>387</v>
      </c>
      <c r="B211" s="130" t="s">
        <v>293</v>
      </c>
      <c r="C211" s="315"/>
      <c r="D211" s="315"/>
      <c r="E211" s="315"/>
      <c r="F211" s="315"/>
      <c r="G211" s="315"/>
      <c r="H211" s="315"/>
      <c r="I211" s="315"/>
      <c r="J211" s="315"/>
      <c r="K211" s="315"/>
      <c r="L211" s="315"/>
      <c r="M211" s="315"/>
      <c r="N211" s="315"/>
      <c r="O211" s="315"/>
    </row>
    <row r="212" spans="1:15" ht="14.25">
      <c r="A212" s="209" t="s">
        <v>405</v>
      </c>
      <c r="B212" s="203" t="s">
        <v>294</v>
      </c>
      <c r="C212" s="315"/>
      <c r="D212" s="315"/>
      <c r="E212" s="315"/>
      <c r="F212" s="315"/>
      <c r="G212" s="315"/>
      <c r="H212" s="315"/>
      <c r="I212" s="315"/>
      <c r="J212" s="315"/>
      <c r="K212" s="315"/>
      <c r="L212" s="315"/>
      <c r="M212" s="315"/>
      <c r="N212" s="315"/>
      <c r="O212" s="315"/>
    </row>
    <row r="213" spans="1:15" ht="14.25">
      <c r="A213" s="208" t="s">
        <v>295</v>
      </c>
      <c r="B213" s="203" t="s">
        <v>296</v>
      </c>
      <c r="C213" s="315"/>
      <c r="D213" s="315"/>
      <c r="E213" s="315"/>
      <c r="F213" s="315"/>
      <c r="G213" s="315"/>
      <c r="H213" s="315"/>
      <c r="I213" s="315"/>
      <c r="J213" s="315"/>
      <c r="K213" s="315"/>
      <c r="L213" s="315"/>
      <c r="M213" s="315"/>
      <c r="N213" s="315"/>
      <c r="O213" s="315"/>
    </row>
    <row r="214" spans="1:15" ht="15">
      <c r="A214" s="371" t="s">
        <v>406</v>
      </c>
      <c r="B214" s="372" t="s">
        <v>297</v>
      </c>
      <c r="C214" s="406">
        <f>C207</f>
        <v>52022239</v>
      </c>
      <c r="D214" s="406">
        <f>D207</f>
        <v>70694358</v>
      </c>
      <c r="E214" s="406"/>
      <c r="F214" s="406"/>
      <c r="G214" s="406"/>
      <c r="H214" s="406"/>
      <c r="I214" s="406">
        <f>I207</f>
        <v>10000000</v>
      </c>
      <c r="J214" s="406"/>
      <c r="K214" s="406"/>
      <c r="L214" s="406">
        <f>L207</f>
        <v>10000000</v>
      </c>
      <c r="M214" s="406"/>
      <c r="N214" s="406"/>
      <c r="O214" s="406">
        <f>O207</f>
        <v>142716597</v>
      </c>
    </row>
    <row r="215" spans="1:15" ht="15">
      <c r="A215" s="324" t="s">
        <v>389</v>
      </c>
      <c r="B215" s="376"/>
      <c r="C215" s="404">
        <f>C185+C214</f>
        <v>68185197</v>
      </c>
      <c r="D215" s="404">
        <f aca="true" t="shared" si="32" ref="D215:O215">D185+D214</f>
        <v>115079414</v>
      </c>
      <c r="E215" s="404">
        <f t="shared" si="32"/>
        <v>15087375</v>
      </c>
      <c r="F215" s="404">
        <f t="shared" si="32"/>
        <v>173063517</v>
      </c>
      <c r="G215" s="404">
        <f t="shared" si="32"/>
        <v>12391924</v>
      </c>
      <c r="H215" s="404">
        <f t="shared" si="32"/>
        <v>22372371</v>
      </c>
      <c r="I215" s="404">
        <f t="shared" si="32"/>
        <v>20237937</v>
      </c>
      <c r="J215" s="404">
        <f t="shared" si="32"/>
        <v>8035875</v>
      </c>
      <c r="K215" s="404">
        <f t="shared" si="32"/>
        <v>172611975</v>
      </c>
      <c r="L215" s="404">
        <f t="shared" si="32"/>
        <v>26239475</v>
      </c>
      <c r="M215" s="404">
        <f t="shared" si="32"/>
        <v>8213941</v>
      </c>
      <c r="N215" s="404">
        <f t="shared" si="32"/>
        <v>29844752</v>
      </c>
      <c r="O215" s="404">
        <f t="shared" si="32"/>
        <v>671363753</v>
      </c>
    </row>
    <row r="216" spans="2:15" ht="14.25">
      <c r="B216" s="135"/>
      <c r="C216" s="394"/>
      <c r="D216" s="394"/>
      <c r="E216" s="394"/>
      <c r="F216" s="394"/>
      <c r="G216" s="394"/>
      <c r="H216" s="394"/>
      <c r="I216" s="394"/>
      <c r="J216" s="394"/>
      <c r="K216" s="394"/>
      <c r="L216" s="394"/>
      <c r="M216" s="394"/>
      <c r="N216" s="394"/>
      <c r="O216" s="394"/>
    </row>
    <row r="217" spans="2:15" ht="14.25">
      <c r="B217" s="135"/>
      <c r="C217" s="394"/>
      <c r="D217" s="394"/>
      <c r="E217" s="394"/>
      <c r="F217" s="394"/>
      <c r="G217" s="394"/>
      <c r="H217" s="394"/>
      <c r="I217" s="394"/>
      <c r="J217" s="394"/>
      <c r="K217" s="394"/>
      <c r="L217" s="394"/>
      <c r="M217" s="394"/>
      <c r="N217" s="394"/>
      <c r="O217" s="394"/>
    </row>
    <row r="218" spans="2:15" ht="14.25">
      <c r="B218" s="135"/>
      <c r="C218" s="394"/>
      <c r="D218" s="394"/>
      <c r="E218" s="394"/>
      <c r="F218" s="394"/>
      <c r="G218" s="394"/>
      <c r="H218" s="394"/>
      <c r="I218" s="394"/>
      <c r="J218" s="394"/>
      <c r="K218" s="394"/>
      <c r="L218" s="394"/>
      <c r="M218" s="394"/>
      <c r="N218" s="394"/>
      <c r="O218" s="394"/>
    </row>
    <row r="219" spans="2:15" ht="14.25">
      <c r="B219" s="135"/>
      <c r="C219" s="394"/>
      <c r="D219" s="394"/>
      <c r="E219" s="394"/>
      <c r="F219" s="394"/>
      <c r="G219" s="394"/>
      <c r="H219" s="394"/>
      <c r="I219" s="394"/>
      <c r="J219" s="394"/>
      <c r="K219" s="394"/>
      <c r="L219" s="394"/>
      <c r="M219" s="394"/>
      <c r="N219" s="394"/>
      <c r="O219" s="394"/>
    </row>
    <row r="220" spans="2:15" ht="14.25">
      <c r="B220" s="135"/>
      <c r="C220" s="394"/>
      <c r="D220" s="394"/>
      <c r="E220" s="394"/>
      <c r="F220" s="394"/>
      <c r="G220" s="394"/>
      <c r="H220" s="394"/>
      <c r="I220" s="394"/>
      <c r="J220" s="394"/>
      <c r="K220" s="394"/>
      <c r="L220" s="394"/>
      <c r="M220" s="394"/>
      <c r="N220" s="394"/>
      <c r="O220" s="394"/>
    </row>
    <row r="221" spans="2:15" ht="14.25">
      <c r="B221" s="135"/>
      <c r="C221" s="394"/>
      <c r="D221" s="394"/>
      <c r="E221" s="394"/>
      <c r="F221" s="394"/>
      <c r="G221" s="394"/>
      <c r="H221" s="394"/>
      <c r="I221" s="394"/>
      <c r="J221" s="394"/>
      <c r="K221" s="394"/>
      <c r="L221" s="394"/>
      <c r="M221" s="394"/>
      <c r="N221" s="394"/>
      <c r="O221" s="394"/>
    </row>
    <row r="222" spans="2:15" ht="14.25">
      <c r="B222" s="135"/>
      <c r="C222" s="394"/>
      <c r="D222" s="394"/>
      <c r="E222" s="394"/>
      <c r="F222" s="394"/>
      <c r="G222" s="394"/>
      <c r="H222" s="394"/>
      <c r="I222" s="394"/>
      <c r="J222" s="394"/>
      <c r="K222" s="394"/>
      <c r="L222" s="394"/>
      <c r="M222" s="394"/>
      <c r="N222" s="394"/>
      <c r="O222" s="394"/>
    </row>
    <row r="223" spans="2:15" ht="14.25">
      <c r="B223" s="135"/>
      <c r="C223" s="394"/>
      <c r="D223" s="394"/>
      <c r="E223" s="394"/>
      <c r="F223" s="394"/>
      <c r="G223" s="394"/>
      <c r="H223" s="394"/>
      <c r="I223" s="394"/>
      <c r="J223" s="394"/>
      <c r="K223" s="394"/>
      <c r="L223" s="394"/>
      <c r="M223" s="394"/>
      <c r="N223" s="394"/>
      <c r="O223" s="394"/>
    </row>
    <row r="224" spans="2:15" ht="14.25">
      <c r="B224" s="135"/>
      <c r="C224" s="394"/>
      <c r="D224" s="394"/>
      <c r="E224" s="394"/>
      <c r="F224" s="394"/>
      <c r="G224" s="394"/>
      <c r="H224" s="394"/>
      <c r="I224" s="394"/>
      <c r="J224" s="394"/>
      <c r="K224" s="394"/>
      <c r="L224" s="394"/>
      <c r="M224" s="394"/>
      <c r="N224" s="394"/>
      <c r="O224" s="394"/>
    </row>
    <row r="225" spans="2:15" ht="14.25">
      <c r="B225" s="135"/>
      <c r="C225" s="394"/>
      <c r="D225" s="394"/>
      <c r="E225" s="394"/>
      <c r="F225" s="394"/>
      <c r="G225" s="394"/>
      <c r="H225" s="394"/>
      <c r="I225" s="394"/>
      <c r="J225" s="394"/>
      <c r="K225" s="394"/>
      <c r="L225" s="394"/>
      <c r="M225" s="394"/>
      <c r="N225" s="394"/>
      <c r="O225" s="394"/>
    </row>
    <row r="226" spans="2:15" ht="14.25">
      <c r="B226" s="135"/>
      <c r="C226" s="394"/>
      <c r="D226" s="394"/>
      <c r="E226" s="394"/>
      <c r="F226" s="394"/>
      <c r="G226" s="394"/>
      <c r="H226" s="394"/>
      <c r="I226" s="394"/>
      <c r="J226" s="394"/>
      <c r="K226" s="394"/>
      <c r="L226" s="394"/>
      <c r="M226" s="394"/>
      <c r="N226" s="394"/>
      <c r="O226" s="394"/>
    </row>
    <row r="227" spans="2:15" ht="14.25">
      <c r="B227" s="135"/>
      <c r="C227" s="394"/>
      <c r="D227" s="394"/>
      <c r="E227" s="394"/>
      <c r="F227" s="394"/>
      <c r="G227" s="394"/>
      <c r="H227" s="394"/>
      <c r="I227" s="394"/>
      <c r="J227" s="394"/>
      <c r="K227" s="394"/>
      <c r="L227" s="394"/>
      <c r="M227" s="394"/>
      <c r="N227" s="394"/>
      <c r="O227" s="394"/>
    </row>
    <row r="228" spans="2:15" ht="14.25">
      <c r="B228" s="135"/>
      <c r="C228" s="394"/>
      <c r="D228" s="394"/>
      <c r="E228" s="394"/>
      <c r="F228" s="394"/>
      <c r="G228" s="394"/>
      <c r="H228" s="394"/>
      <c r="I228" s="394"/>
      <c r="J228" s="394"/>
      <c r="K228" s="394"/>
      <c r="L228" s="394"/>
      <c r="M228" s="394"/>
      <c r="N228" s="394"/>
      <c r="O228" s="39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228"/>
  <sheetViews>
    <sheetView zoomScalePageLayoutView="0" workbookViewId="0" topLeftCell="D1">
      <selection activeCell="O75" sqref="O75"/>
    </sheetView>
  </sheetViews>
  <sheetFormatPr defaultColWidth="9.140625" defaultRowHeight="15"/>
  <cols>
    <col min="1" max="1" width="91.140625" style="185" customWidth="1"/>
    <col min="2" max="2" width="9.140625" style="185" customWidth="1"/>
    <col min="3" max="5" width="12.421875" style="195" customWidth="1"/>
    <col min="6" max="6" width="13.140625" style="195" customWidth="1"/>
    <col min="7" max="9" width="12.421875" style="195" customWidth="1"/>
    <col min="10" max="10" width="15.00390625" style="195" customWidth="1"/>
    <col min="11" max="11" width="16.28125" style="195" customWidth="1"/>
    <col min="12" max="12" width="12.421875" style="195" customWidth="1"/>
    <col min="13" max="14" width="14.28125" style="195" customWidth="1"/>
    <col min="15" max="15" width="15.28125" style="195" customWidth="1"/>
    <col min="16" max="16" width="11.57421875" style="185" bestFit="1" customWidth="1"/>
    <col min="17" max="17" width="11.28125" style="185" customWidth="1"/>
    <col min="18" max="16384" width="9.140625" style="185" customWidth="1"/>
  </cols>
  <sheetData>
    <row r="1" spans="1:6" ht="14.25">
      <c r="A1" s="333" t="s">
        <v>860</v>
      </c>
      <c r="B1" s="334"/>
      <c r="C1" s="392"/>
      <c r="D1" s="392"/>
      <c r="E1" s="392"/>
      <c r="F1" s="392"/>
    </row>
    <row r="2" spans="1:15" ht="28.5" customHeight="1">
      <c r="A2" s="495" t="s">
        <v>900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</row>
    <row r="3" spans="1:15" ht="26.25" customHeight="1">
      <c r="A3" s="501" t="s">
        <v>901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</row>
    <row r="5" spans="1:15" ht="14.25">
      <c r="A5" s="135" t="s">
        <v>902</v>
      </c>
      <c r="O5" s="393" t="s">
        <v>903</v>
      </c>
    </row>
    <row r="6" spans="1:16" ht="26.25">
      <c r="A6" s="124" t="s">
        <v>13</v>
      </c>
      <c r="B6" s="125" t="s">
        <v>14</v>
      </c>
      <c r="C6" s="315" t="s">
        <v>887</v>
      </c>
      <c r="D6" s="315" t="s">
        <v>888</v>
      </c>
      <c r="E6" s="315" t="s">
        <v>889</v>
      </c>
      <c r="F6" s="315" t="s">
        <v>890</v>
      </c>
      <c r="G6" s="315" t="s">
        <v>891</v>
      </c>
      <c r="H6" s="315" t="s">
        <v>892</v>
      </c>
      <c r="I6" s="315" t="s">
        <v>893</v>
      </c>
      <c r="J6" s="315" t="s">
        <v>894</v>
      </c>
      <c r="K6" s="315" t="s">
        <v>895</v>
      </c>
      <c r="L6" s="315" t="s">
        <v>896</v>
      </c>
      <c r="M6" s="315" t="s">
        <v>897</v>
      </c>
      <c r="N6" s="315" t="s">
        <v>898</v>
      </c>
      <c r="O6" s="314" t="s">
        <v>0</v>
      </c>
      <c r="P6" s="135"/>
    </row>
    <row r="7" spans="1:17" ht="14.25">
      <c r="A7" s="395" t="s">
        <v>15</v>
      </c>
      <c r="B7" s="395" t="s">
        <v>16</v>
      </c>
      <c r="C7" s="315">
        <v>3025100</v>
      </c>
      <c r="D7" s="315">
        <v>3300200</v>
      </c>
      <c r="E7" s="315">
        <v>3025100</v>
      </c>
      <c r="F7" s="315">
        <v>3025000</v>
      </c>
      <c r="G7" s="315">
        <v>3025000</v>
      </c>
      <c r="H7" s="315">
        <v>3025800</v>
      </c>
      <c r="I7" s="315">
        <v>3025100</v>
      </c>
      <c r="J7" s="315">
        <v>3025100</v>
      </c>
      <c r="K7" s="315">
        <v>3025100</v>
      </c>
      <c r="L7" s="315">
        <v>3025100</v>
      </c>
      <c r="M7" s="315">
        <v>3025100</v>
      </c>
      <c r="N7" s="315">
        <v>2719300</v>
      </c>
      <c r="O7" s="315">
        <f>SUM(C7:N7)</f>
        <v>36271000</v>
      </c>
      <c r="P7" s="135"/>
      <c r="Q7" s="195"/>
    </row>
    <row r="8" spans="1:17" ht="14.25">
      <c r="A8" s="395" t="s">
        <v>17</v>
      </c>
      <c r="B8" s="344" t="s">
        <v>18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135"/>
      <c r="Q8" s="195"/>
    </row>
    <row r="9" spans="1:17" ht="14.25">
      <c r="A9" s="395" t="s">
        <v>19</v>
      </c>
      <c r="B9" s="344" t="s">
        <v>20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135"/>
      <c r="Q9" s="195"/>
    </row>
    <row r="10" spans="1:17" ht="14.25">
      <c r="A10" s="343" t="s">
        <v>21</v>
      </c>
      <c r="B10" s="344" t="s">
        <v>22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135"/>
      <c r="Q10" s="195"/>
    </row>
    <row r="11" spans="1:17" ht="14.25">
      <c r="A11" s="343" t="s">
        <v>23</v>
      </c>
      <c r="B11" s="344" t="s">
        <v>24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135"/>
      <c r="Q11" s="195"/>
    </row>
    <row r="12" spans="1:17" ht="14.25">
      <c r="A12" s="343" t="s">
        <v>25</v>
      </c>
      <c r="B12" s="344" t="s">
        <v>26</v>
      </c>
      <c r="C12" s="315"/>
      <c r="D12" s="315"/>
      <c r="E12" s="315"/>
      <c r="F12" s="315"/>
      <c r="G12" s="315"/>
      <c r="H12" s="315"/>
      <c r="I12" s="315"/>
      <c r="J12" s="315">
        <v>1209000</v>
      </c>
      <c r="K12" s="315"/>
      <c r="L12" s="315"/>
      <c r="M12" s="315"/>
      <c r="N12" s="315"/>
      <c r="O12" s="315">
        <f>SUM(C12:N12)</f>
        <v>1209000</v>
      </c>
      <c r="P12" s="135"/>
      <c r="Q12" s="195"/>
    </row>
    <row r="13" spans="1:17" ht="14.25">
      <c r="A13" s="343" t="s">
        <v>27</v>
      </c>
      <c r="B13" s="344" t="s">
        <v>28</v>
      </c>
      <c r="C13" s="315"/>
      <c r="D13" s="315"/>
      <c r="E13" s="315"/>
      <c r="F13" s="315">
        <v>1650000</v>
      </c>
      <c r="G13" s="315"/>
      <c r="H13" s="315"/>
      <c r="I13" s="315"/>
      <c r="J13" s="315"/>
      <c r="K13" s="315"/>
      <c r="L13" s="315"/>
      <c r="M13" s="315"/>
      <c r="N13" s="315">
        <v>550000</v>
      </c>
      <c r="O13" s="315">
        <f>SUM(C13:N13)</f>
        <v>2200000</v>
      </c>
      <c r="P13" s="135"/>
      <c r="Q13" s="195"/>
    </row>
    <row r="14" spans="1:17" ht="14.25">
      <c r="A14" s="343" t="s">
        <v>29</v>
      </c>
      <c r="B14" s="344" t="s">
        <v>30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135"/>
      <c r="Q14" s="195"/>
    </row>
    <row r="15" spans="1:17" ht="14.25">
      <c r="A15" s="130" t="s">
        <v>31</v>
      </c>
      <c r="B15" s="344" t="s">
        <v>32</v>
      </c>
      <c r="C15" s="315">
        <v>20000</v>
      </c>
      <c r="D15" s="315">
        <v>20000</v>
      </c>
      <c r="E15" s="315">
        <v>20000</v>
      </c>
      <c r="F15" s="315">
        <v>20000</v>
      </c>
      <c r="G15" s="315">
        <v>20000</v>
      </c>
      <c r="H15" s="315">
        <v>20000</v>
      </c>
      <c r="I15" s="315">
        <v>20000</v>
      </c>
      <c r="J15" s="315"/>
      <c r="K15" s="315">
        <v>20000</v>
      </c>
      <c r="L15" s="315">
        <v>20000</v>
      </c>
      <c r="M15" s="315">
        <v>20000</v>
      </c>
      <c r="N15" s="315">
        <v>20000</v>
      </c>
      <c r="O15" s="315">
        <f>SUM(C15:N15)</f>
        <v>220000</v>
      </c>
      <c r="P15" s="135"/>
      <c r="Q15" s="195"/>
    </row>
    <row r="16" spans="1:17" ht="14.25">
      <c r="A16" s="130" t="s">
        <v>33</v>
      </c>
      <c r="B16" s="344" t="s">
        <v>34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135"/>
      <c r="Q16" s="195"/>
    </row>
    <row r="17" spans="1:17" ht="14.25">
      <c r="A17" s="130" t="s">
        <v>35</v>
      </c>
      <c r="B17" s="344" t="s">
        <v>36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135"/>
      <c r="Q17" s="195"/>
    </row>
    <row r="18" spans="1:17" ht="14.25">
      <c r="A18" s="130" t="s">
        <v>37</v>
      </c>
      <c r="B18" s="344" t="s">
        <v>38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135"/>
      <c r="Q18" s="195"/>
    </row>
    <row r="19" spans="1:17" ht="14.25">
      <c r="A19" s="130" t="s">
        <v>319</v>
      </c>
      <c r="B19" s="344" t="s">
        <v>39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135"/>
      <c r="Q19" s="195"/>
    </row>
    <row r="20" spans="1:17" ht="14.25">
      <c r="A20" s="396" t="s">
        <v>298</v>
      </c>
      <c r="B20" s="397" t="s">
        <v>40</v>
      </c>
      <c r="C20" s="315">
        <f aca="true" t="shared" si="0" ref="C20:O20">SUM(C7:C19)</f>
        <v>3045100</v>
      </c>
      <c r="D20" s="315">
        <f t="shared" si="0"/>
        <v>3320200</v>
      </c>
      <c r="E20" s="315">
        <f t="shared" si="0"/>
        <v>3045100</v>
      </c>
      <c r="F20" s="315">
        <f t="shared" si="0"/>
        <v>4695000</v>
      </c>
      <c r="G20" s="315">
        <f t="shared" si="0"/>
        <v>3045000</v>
      </c>
      <c r="H20" s="315">
        <f t="shared" si="0"/>
        <v>3045800</v>
      </c>
      <c r="I20" s="315">
        <f t="shared" si="0"/>
        <v>3045100</v>
      </c>
      <c r="J20" s="315">
        <f t="shared" si="0"/>
        <v>4234100</v>
      </c>
      <c r="K20" s="315">
        <f t="shared" si="0"/>
        <v>3045100</v>
      </c>
      <c r="L20" s="315">
        <f t="shared" si="0"/>
        <v>3045100</v>
      </c>
      <c r="M20" s="315">
        <f t="shared" si="0"/>
        <v>3045100</v>
      </c>
      <c r="N20" s="315">
        <f t="shared" si="0"/>
        <v>3289300</v>
      </c>
      <c r="O20" s="315">
        <f t="shared" si="0"/>
        <v>39900000</v>
      </c>
      <c r="P20" s="135"/>
      <c r="Q20" s="195"/>
    </row>
    <row r="21" spans="1:17" ht="14.25">
      <c r="A21" s="130" t="s">
        <v>41</v>
      </c>
      <c r="B21" s="344" t="s">
        <v>42</v>
      </c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>
        <f>SUM(C21:N21)</f>
        <v>0</v>
      </c>
      <c r="P21" s="135"/>
      <c r="Q21" s="195"/>
    </row>
    <row r="22" spans="1:17" ht="14.25">
      <c r="A22" s="130" t="s">
        <v>43</v>
      </c>
      <c r="B22" s="344" t="s">
        <v>44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>
        <f>SUM(C22:N22)</f>
        <v>0</v>
      </c>
      <c r="P22" s="135"/>
      <c r="Q22" s="195"/>
    </row>
    <row r="23" spans="1:17" ht="14.25">
      <c r="A23" s="129" t="s">
        <v>45</v>
      </c>
      <c r="B23" s="344" t="s">
        <v>46</v>
      </c>
      <c r="C23" s="315">
        <v>235000</v>
      </c>
      <c r="D23" s="315">
        <v>235000</v>
      </c>
      <c r="E23" s="315">
        <v>235000</v>
      </c>
      <c r="F23" s="315">
        <v>235000</v>
      </c>
      <c r="G23" s="315">
        <v>235000</v>
      </c>
      <c r="H23" s="315">
        <v>235000</v>
      </c>
      <c r="I23" s="315">
        <v>235000</v>
      </c>
      <c r="J23" s="315">
        <v>235000</v>
      </c>
      <c r="K23" s="315">
        <v>235000</v>
      </c>
      <c r="L23" s="315">
        <v>235000</v>
      </c>
      <c r="M23" s="315">
        <v>235000</v>
      </c>
      <c r="N23" s="315">
        <v>235000</v>
      </c>
      <c r="O23" s="315">
        <f>SUM(C23:N23)</f>
        <v>2820000</v>
      </c>
      <c r="P23" s="135"/>
      <c r="Q23" s="195"/>
    </row>
    <row r="24" spans="1:17" ht="14.25">
      <c r="A24" s="203" t="s">
        <v>299</v>
      </c>
      <c r="B24" s="397" t="s">
        <v>47</v>
      </c>
      <c r="C24" s="315">
        <f aca="true" t="shared" si="1" ref="C24:O24">SUM(C21:C23)</f>
        <v>235000</v>
      </c>
      <c r="D24" s="315">
        <f t="shared" si="1"/>
        <v>235000</v>
      </c>
      <c r="E24" s="315">
        <f t="shared" si="1"/>
        <v>235000</v>
      </c>
      <c r="F24" s="315">
        <f t="shared" si="1"/>
        <v>235000</v>
      </c>
      <c r="G24" s="315">
        <f t="shared" si="1"/>
        <v>235000</v>
      </c>
      <c r="H24" s="315">
        <f t="shared" si="1"/>
        <v>235000</v>
      </c>
      <c r="I24" s="315">
        <f t="shared" si="1"/>
        <v>235000</v>
      </c>
      <c r="J24" s="315">
        <v>6</v>
      </c>
      <c r="K24" s="315">
        <f t="shared" si="1"/>
        <v>235000</v>
      </c>
      <c r="L24" s="315">
        <f t="shared" si="1"/>
        <v>235000</v>
      </c>
      <c r="M24" s="315">
        <f t="shared" si="1"/>
        <v>235000</v>
      </c>
      <c r="N24" s="315">
        <f t="shared" si="1"/>
        <v>235000</v>
      </c>
      <c r="O24" s="315">
        <f t="shared" si="1"/>
        <v>2820000</v>
      </c>
      <c r="P24" s="135"/>
      <c r="Q24" s="195"/>
    </row>
    <row r="25" spans="1:17" ht="14.25">
      <c r="A25" s="347" t="s">
        <v>349</v>
      </c>
      <c r="B25" s="348" t="s">
        <v>48</v>
      </c>
      <c r="C25" s="315">
        <f aca="true" t="shared" si="2" ref="C25:O25">SUM(C20,C24)</f>
        <v>3280100</v>
      </c>
      <c r="D25" s="315">
        <f t="shared" si="2"/>
        <v>3555200</v>
      </c>
      <c r="E25" s="315">
        <f t="shared" si="2"/>
        <v>3280100</v>
      </c>
      <c r="F25" s="315">
        <f t="shared" si="2"/>
        <v>4930000</v>
      </c>
      <c r="G25" s="315">
        <f t="shared" si="2"/>
        <v>3280000</v>
      </c>
      <c r="H25" s="315">
        <f t="shared" si="2"/>
        <v>3280800</v>
      </c>
      <c r="I25" s="315">
        <f t="shared" si="2"/>
        <v>3280100</v>
      </c>
      <c r="J25" s="315">
        <f t="shared" si="2"/>
        <v>4234106</v>
      </c>
      <c r="K25" s="315">
        <f t="shared" si="2"/>
        <v>3280100</v>
      </c>
      <c r="L25" s="315">
        <f t="shared" si="2"/>
        <v>3280100</v>
      </c>
      <c r="M25" s="315">
        <f t="shared" si="2"/>
        <v>3280100</v>
      </c>
      <c r="N25" s="315">
        <f t="shared" si="2"/>
        <v>3524300</v>
      </c>
      <c r="O25" s="315">
        <f t="shared" si="2"/>
        <v>42720000</v>
      </c>
      <c r="P25" s="135"/>
      <c r="Q25" s="195"/>
    </row>
    <row r="26" spans="1:18" ht="14.25">
      <c r="A26" s="307" t="s">
        <v>320</v>
      </c>
      <c r="B26" s="348" t="s">
        <v>49</v>
      </c>
      <c r="C26" s="315">
        <f>C25*18.2%</f>
        <v>596978.2</v>
      </c>
      <c r="D26" s="315">
        <f aca="true" t="shared" si="3" ref="D26:M26">D25*18.2%</f>
        <v>647046.4</v>
      </c>
      <c r="E26" s="315">
        <f t="shared" si="3"/>
        <v>596978.2</v>
      </c>
      <c r="F26" s="315">
        <f t="shared" si="3"/>
        <v>897260</v>
      </c>
      <c r="G26" s="315">
        <f t="shared" si="3"/>
        <v>596960</v>
      </c>
      <c r="H26" s="315">
        <f t="shared" si="3"/>
        <v>597105.6</v>
      </c>
      <c r="I26" s="315">
        <f t="shared" si="3"/>
        <v>596978.2</v>
      </c>
      <c r="J26" s="315">
        <f t="shared" si="3"/>
        <v>770607.292</v>
      </c>
      <c r="K26" s="315">
        <f t="shared" si="3"/>
        <v>596978.2</v>
      </c>
      <c r="L26" s="315">
        <f t="shared" si="3"/>
        <v>596978.2</v>
      </c>
      <c r="M26" s="315">
        <f t="shared" si="3"/>
        <v>596978.2</v>
      </c>
      <c r="N26" s="315">
        <v>627152</v>
      </c>
      <c r="O26" s="315">
        <f>SUM(C26:N26)</f>
        <v>7718000.492000001</v>
      </c>
      <c r="P26" s="135"/>
      <c r="Q26" s="195"/>
      <c r="R26" s="195"/>
    </row>
    <row r="27" spans="1:17" ht="14.25">
      <c r="A27" s="130" t="s">
        <v>50</v>
      </c>
      <c r="B27" s="344" t="s">
        <v>51</v>
      </c>
      <c r="C27" s="315">
        <v>2000</v>
      </c>
      <c r="D27" s="315">
        <v>40000</v>
      </c>
      <c r="E27" s="315">
        <v>120000</v>
      </c>
      <c r="F27" s="315">
        <v>40000</v>
      </c>
      <c r="G27" s="315">
        <v>30000</v>
      </c>
      <c r="H27" s="315">
        <v>29000</v>
      </c>
      <c r="I27" s="315">
        <v>80000</v>
      </c>
      <c r="J27" s="315">
        <v>10000</v>
      </c>
      <c r="K27" s="315">
        <v>40000</v>
      </c>
      <c r="L27" s="315">
        <v>35000</v>
      </c>
      <c r="M27" s="315">
        <v>17000</v>
      </c>
      <c r="N27" s="315">
        <v>17000</v>
      </c>
      <c r="O27" s="315">
        <f>SUM(C27:N27)</f>
        <v>460000</v>
      </c>
      <c r="P27" s="135"/>
      <c r="Q27" s="195"/>
    </row>
    <row r="28" spans="1:17" ht="14.25">
      <c r="A28" s="130" t="s">
        <v>52</v>
      </c>
      <c r="B28" s="344" t="s">
        <v>53</v>
      </c>
      <c r="C28" s="315">
        <v>10000</v>
      </c>
      <c r="D28" s="315">
        <v>135000</v>
      </c>
      <c r="E28" s="315">
        <v>170000</v>
      </c>
      <c r="F28" s="315">
        <v>90000</v>
      </c>
      <c r="G28" s="315">
        <v>100000</v>
      </c>
      <c r="H28" s="315">
        <v>5000</v>
      </c>
      <c r="I28" s="315">
        <v>187000</v>
      </c>
      <c r="J28" s="315">
        <v>20000</v>
      </c>
      <c r="K28" s="315">
        <v>49000</v>
      </c>
      <c r="L28" s="315">
        <v>52000</v>
      </c>
      <c r="M28" s="315">
        <v>20000</v>
      </c>
      <c r="N28" s="315">
        <v>272000</v>
      </c>
      <c r="O28" s="315">
        <f>SUM(C28:N28)</f>
        <v>1110000</v>
      </c>
      <c r="P28" s="135"/>
      <c r="Q28" s="195"/>
    </row>
    <row r="29" spans="1:17" ht="14.25">
      <c r="A29" s="130" t="s">
        <v>54</v>
      </c>
      <c r="B29" s="344" t="s">
        <v>55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135"/>
      <c r="Q29" s="195"/>
    </row>
    <row r="30" spans="1:17" ht="14.25">
      <c r="A30" s="203" t="s">
        <v>300</v>
      </c>
      <c r="B30" s="397" t="s">
        <v>56</v>
      </c>
      <c r="C30" s="315">
        <f aca="true" t="shared" si="4" ref="C30:M30">SUM(C27:C29)</f>
        <v>12000</v>
      </c>
      <c r="D30" s="315">
        <f t="shared" si="4"/>
        <v>175000</v>
      </c>
      <c r="E30" s="315">
        <f t="shared" si="4"/>
        <v>290000</v>
      </c>
      <c r="F30" s="315">
        <f t="shared" si="4"/>
        <v>130000</v>
      </c>
      <c r="G30" s="315">
        <f t="shared" si="4"/>
        <v>130000</v>
      </c>
      <c r="H30" s="315">
        <f t="shared" si="4"/>
        <v>34000</v>
      </c>
      <c r="I30" s="315">
        <f t="shared" si="4"/>
        <v>267000</v>
      </c>
      <c r="J30" s="315">
        <f t="shared" si="4"/>
        <v>30000</v>
      </c>
      <c r="K30" s="315">
        <f t="shared" si="4"/>
        <v>89000</v>
      </c>
      <c r="L30" s="315">
        <f t="shared" si="4"/>
        <v>87000</v>
      </c>
      <c r="M30" s="315">
        <f t="shared" si="4"/>
        <v>37000</v>
      </c>
      <c r="N30" s="315">
        <v>477</v>
      </c>
      <c r="O30" s="315">
        <f>SUM(O27:O29)</f>
        <v>1570000</v>
      </c>
      <c r="P30" s="135"/>
      <c r="Q30" s="195"/>
    </row>
    <row r="31" spans="1:17" ht="14.25">
      <c r="A31" s="130" t="s">
        <v>57</v>
      </c>
      <c r="B31" s="344" t="s">
        <v>58</v>
      </c>
      <c r="C31" s="315"/>
      <c r="D31" s="315"/>
      <c r="E31" s="315"/>
      <c r="F31" s="315"/>
      <c r="G31" s="315">
        <v>20000</v>
      </c>
      <c r="H31" s="315"/>
      <c r="I31" s="315"/>
      <c r="J31" s="315">
        <v>13000</v>
      </c>
      <c r="K31" s="315"/>
      <c r="L31" s="315"/>
      <c r="M31" s="315"/>
      <c r="N31" s="315"/>
      <c r="O31" s="315">
        <f>C31+D31+E31+F31+G31+H31+I31+J31+K31+L31+M31+N31</f>
        <v>33000</v>
      </c>
      <c r="P31" s="135"/>
      <c r="Q31" s="195"/>
    </row>
    <row r="32" spans="1:17" ht="14.25">
      <c r="A32" s="130" t="s">
        <v>59</v>
      </c>
      <c r="B32" s="344" t="s">
        <v>60</v>
      </c>
      <c r="C32" s="315">
        <v>11250</v>
      </c>
      <c r="D32" s="315">
        <v>11250</v>
      </c>
      <c r="E32" s="315">
        <v>11250</v>
      </c>
      <c r="F32" s="315">
        <v>11250</v>
      </c>
      <c r="G32" s="315">
        <v>11250</v>
      </c>
      <c r="H32" s="315">
        <v>11250</v>
      </c>
      <c r="I32" s="315">
        <v>11250</v>
      </c>
      <c r="J32" s="315">
        <v>11250</v>
      </c>
      <c r="K32" s="315">
        <v>11250</v>
      </c>
      <c r="L32" s="315">
        <v>11250</v>
      </c>
      <c r="M32" s="315">
        <v>11250</v>
      </c>
      <c r="N32" s="315">
        <v>11250</v>
      </c>
      <c r="O32" s="315">
        <f>SUM(C32:N32)</f>
        <v>135000</v>
      </c>
      <c r="P32" s="135"/>
      <c r="Q32" s="195"/>
    </row>
    <row r="33" spans="1:17" ht="14.25">
      <c r="A33" s="203" t="s">
        <v>350</v>
      </c>
      <c r="B33" s="397" t="s">
        <v>61</v>
      </c>
      <c r="C33" s="315">
        <f>SUM(C31:C32)</f>
        <v>11250</v>
      </c>
      <c r="D33" s="315">
        <f aca="true" t="shared" si="5" ref="D33:N33">SUM(D31:D32)</f>
        <v>11250</v>
      </c>
      <c r="E33" s="315">
        <f t="shared" si="5"/>
        <v>11250</v>
      </c>
      <c r="F33" s="315">
        <f t="shared" si="5"/>
        <v>11250</v>
      </c>
      <c r="G33" s="315">
        <f t="shared" si="5"/>
        <v>31250</v>
      </c>
      <c r="H33" s="315">
        <f t="shared" si="5"/>
        <v>11250</v>
      </c>
      <c r="I33" s="315">
        <f t="shared" si="5"/>
        <v>11250</v>
      </c>
      <c r="J33" s="315">
        <f t="shared" si="5"/>
        <v>24250</v>
      </c>
      <c r="K33" s="315">
        <f t="shared" si="5"/>
        <v>11250</v>
      </c>
      <c r="L33" s="315">
        <f t="shared" si="5"/>
        <v>11250</v>
      </c>
      <c r="M33" s="315">
        <f t="shared" si="5"/>
        <v>11250</v>
      </c>
      <c r="N33" s="315">
        <f t="shared" si="5"/>
        <v>11250</v>
      </c>
      <c r="O33" s="315">
        <f>SUM(O31:O32)</f>
        <v>168000</v>
      </c>
      <c r="P33" s="135"/>
      <c r="Q33" s="195"/>
    </row>
    <row r="34" spans="1:17" ht="14.25">
      <c r="A34" s="130" t="s">
        <v>62</v>
      </c>
      <c r="B34" s="344" t="s">
        <v>63</v>
      </c>
      <c r="C34" s="315">
        <v>270000</v>
      </c>
      <c r="D34" s="315">
        <v>315000</v>
      </c>
      <c r="E34" s="315">
        <v>245000</v>
      </c>
      <c r="F34" s="315">
        <v>160000</v>
      </c>
      <c r="G34" s="315">
        <v>125000</v>
      </c>
      <c r="H34" s="315">
        <v>40000</v>
      </c>
      <c r="I34" s="315">
        <v>70000</v>
      </c>
      <c r="J34" s="315">
        <v>28000</v>
      </c>
      <c r="K34" s="315">
        <v>21000</v>
      </c>
      <c r="L34" s="315">
        <v>190000</v>
      </c>
      <c r="M34" s="315">
        <v>199000</v>
      </c>
      <c r="N34" s="315">
        <v>433000</v>
      </c>
      <c r="O34" s="315">
        <f>SUM(C34:N34)</f>
        <v>2096000</v>
      </c>
      <c r="P34" s="135"/>
      <c r="Q34" s="195"/>
    </row>
    <row r="35" spans="1:18" ht="14.25">
      <c r="A35" s="130" t="s">
        <v>64</v>
      </c>
      <c r="B35" s="344" t="s">
        <v>65</v>
      </c>
      <c r="C35" s="315">
        <v>890000</v>
      </c>
      <c r="D35" s="315">
        <v>895000</v>
      </c>
      <c r="E35" s="315">
        <v>899000</v>
      </c>
      <c r="F35" s="315">
        <v>855000</v>
      </c>
      <c r="G35" s="315">
        <v>895000</v>
      </c>
      <c r="H35" s="315">
        <v>890000</v>
      </c>
      <c r="I35" s="315"/>
      <c r="J35" s="315">
        <v>810000</v>
      </c>
      <c r="K35" s="315">
        <v>855000</v>
      </c>
      <c r="L35" s="315">
        <v>940000</v>
      </c>
      <c r="M35" s="315">
        <v>940000</v>
      </c>
      <c r="N35" s="315">
        <v>931000</v>
      </c>
      <c r="O35" s="315">
        <f>SUM(C35:N35)</f>
        <v>9800000</v>
      </c>
      <c r="P35" s="135"/>
      <c r="Q35" s="195"/>
      <c r="R35" s="195"/>
    </row>
    <row r="36" spans="1:17" ht="14.25">
      <c r="A36" s="130" t="s">
        <v>321</v>
      </c>
      <c r="B36" s="344" t="s">
        <v>66</v>
      </c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>
        <f>SUM(C36:N36)</f>
        <v>0</v>
      </c>
      <c r="P36" s="135"/>
      <c r="Q36" s="195"/>
    </row>
    <row r="37" spans="1:17" ht="14.25">
      <c r="A37" s="130" t="s">
        <v>67</v>
      </c>
      <c r="B37" s="344" t="s">
        <v>68</v>
      </c>
      <c r="C37" s="315"/>
      <c r="D37" s="315"/>
      <c r="E37" s="315"/>
      <c r="F37" s="315"/>
      <c r="G37" s="315">
        <v>10000</v>
      </c>
      <c r="H37" s="315">
        <v>40000</v>
      </c>
      <c r="I37" s="315">
        <v>300000</v>
      </c>
      <c r="J37" s="315">
        <v>40000</v>
      </c>
      <c r="K37" s="315"/>
      <c r="L37" s="315"/>
      <c r="M37" s="315"/>
      <c r="N37" s="315">
        <v>10000</v>
      </c>
      <c r="O37" s="315">
        <f>SUM(C37:N37)</f>
        <v>400000</v>
      </c>
      <c r="P37" s="135"/>
      <c r="Q37" s="195"/>
    </row>
    <row r="38" spans="1:17" ht="14.25">
      <c r="A38" s="398" t="s">
        <v>322</v>
      </c>
      <c r="B38" s="344" t="s">
        <v>69</v>
      </c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135"/>
      <c r="Q38" s="195"/>
    </row>
    <row r="39" spans="1:17" ht="14.25">
      <c r="A39" s="129" t="s">
        <v>70</v>
      </c>
      <c r="B39" s="344" t="s">
        <v>71</v>
      </c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135"/>
      <c r="Q39" s="195"/>
    </row>
    <row r="40" spans="1:18" ht="14.25">
      <c r="A40" s="130" t="s">
        <v>323</v>
      </c>
      <c r="B40" s="344" t="s">
        <v>72</v>
      </c>
      <c r="C40" s="315">
        <v>20000</v>
      </c>
      <c r="D40" s="315">
        <v>70000</v>
      </c>
      <c r="E40" s="315">
        <v>40000</v>
      </c>
      <c r="F40" s="315">
        <v>70000</v>
      </c>
      <c r="G40" s="315">
        <v>50000</v>
      </c>
      <c r="H40" s="315">
        <v>50000</v>
      </c>
      <c r="I40" s="315">
        <v>100000</v>
      </c>
      <c r="J40" s="315">
        <v>50000</v>
      </c>
      <c r="K40" s="315">
        <v>50000</v>
      </c>
      <c r="L40" s="315">
        <v>50000</v>
      </c>
      <c r="M40" s="315">
        <v>50000</v>
      </c>
      <c r="N40" s="315">
        <v>150000</v>
      </c>
      <c r="O40" s="315">
        <f>SUM(C40:N40)</f>
        <v>750000</v>
      </c>
      <c r="P40" s="135"/>
      <c r="Q40" s="195"/>
      <c r="R40" s="195"/>
    </row>
    <row r="41" spans="1:17" ht="14.25">
      <c r="A41" s="203" t="s">
        <v>301</v>
      </c>
      <c r="B41" s="397" t="s">
        <v>73</v>
      </c>
      <c r="C41" s="315">
        <f aca="true" t="shared" si="6" ref="C41:O41">SUM(C34:C40)</f>
        <v>1180000</v>
      </c>
      <c r="D41" s="315">
        <f t="shared" si="6"/>
        <v>1280000</v>
      </c>
      <c r="E41" s="315">
        <f t="shared" si="6"/>
        <v>1184000</v>
      </c>
      <c r="F41" s="315">
        <f t="shared" si="6"/>
        <v>1085000</v>
      </c>
      <c r="G41" s="315">
        <f t="shared" si="6"/>
        <v>1080000</v>
      </c>
      <c r="H41" s="315">
        <f t="shared" si="6"/>
        <v>1020000</v>
      </c>
      <c r="I41" s="315">
        <f t="shared" si="6"/>
        <v>470000</v>
      </c>
      <c r="J41" s="315">
        <f t="shared" si="6"/>
        <v>928000</v>
      </c>
      <c r="K41" s="315">
        <f t="shared" si="6"/>
        <v>926000</v>
      </c>
      <c r="L41" s="315">
        <f t="shared" si="6"/>
        <v>1180000</v>
      </c>
      <c r="M41" s="315">
        <f t="shared" si="6"/>
        <v>1189000</v>
      </c>
      <c r="N41" s="315">
        <f t="shared" si="6"/>
        <v>1524000</v>
      </c>
      <c r="O41" s="315">
        <f t="shared" si="6"/>
        <v>13046000</v>
      </c>
      <c r="P41" s="135"/>
      <c r="Q41" s="195"/>
    </row>
    <row r="42" spans="1:17" ht="14.25">
      <c r="A42" s="130" t="s">
        <v>74</v>
      </c>
      <c r="B42" s="344" t="s">
        <v>75</v>
      </c>
      <c r="C42" s="315"/>
      <c r="D42" s="315">
        <v>4000</v>
      </c>
      <c r="E42" s="315">
        <v>4000</v>
      </c>
      <c r="F42" s="315">
        <v>4000</v>
      </c>
      <c r="G42" s="315">
        <v>4000</v>
      </c>
      <c r="H42" s="315">
        <v>4000</v>
      </c>
      <c r="I42" s="315"/>
      <c r="J42" s="315">
        <v>4000</v>
      </c>
      <c r="K42" s="315">
        <v>5000</v>
      </c>
      <c r="L42" s="315">
        <v>7000</v>
      </c>
      <c r="M42" s="315">
        <v>5000</v>
      </c>
      <c r="N42" s="315">
        <v>9000</v>
      </c>
      <c r="O42" s="315">
        <f>SUM(C42:N42)</f>
        <v>50000</v>
      </c>
      <c r="P42" s="135"/>
      <c r="Q42" s="195"/>
    </row>
    <row r="43" spans="1:17" ht="14.25">
      <c r="A43" s="130" t="s">
        <v>76</v>
      </c>
      <c r="B43" s="344" t="s">
        <v>77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135"/>
      <c r="Q43" s="195"/>
    </row>
    <row r="44" spans="1:17" ht="14.25">
      <c r="A44" s="203" t="s">
        <v>302</v>
      </c>
      <c r="B44" s="397" t="s">
        <v>78</v>
      </c>
      <c r="C44" s="315">
        <f>SUM(C42:C43)</f>
        <v>0</v>
      </c>
      <c r="D44" s="315">
        <f aca="true" t="shared" si="7" ref="D44:O44">SUM(D42:D43)</f>
        <v>4000</v>
      </c>
      <c r="E44" s="315">
        <f t="shared" si="7"/>
        <v>4000</v>
      </c>
      <c r="F44" s="315">
        <f t="shared" si="7"/>
        <v>4000</v>
      </c>
      <c r="G44" s="315">
        <f t="shared" si="7"/>
        <v>4000</v>
      </c>
      <c r="H44" s="315">
        <f t="shared" si="7"/>
        <v>4000</v>
      </c>
      <c r="I44" s="315"/>
      <c r="J44" s="315">
        <f t="shared" si="7"/>
        <v>4000</v>
      </c>
      <c r="K44" s="315">
        <f t="shared" si="7"/>
        <v>5000</v>
      </c>
      <c r="L44" s="315">
        <f t="shared" si="7"/>
        <v>7000</v>
      </c>
      <c r="M44" s="315">
        <f t="shared" si="7"/>
        <v>5000</v>
      </c>
      <c r="N44" s="315">
        <f t="shared" si="7"/>
        <v>9000</v>
      </c>
      <c r="O44" s="315">
        <f t="shared" si="7"/>
        <v>50000</v>
      </c>
      <c r="P44" s="135"/>
      <c r="Q44" s="195"/>
    </row>
    <row r="45" spans="1:18" ht="14.25">
      <c r="A45" s="130" t="s">
        <v>79</v>
      </c>
      <c r="B45" s="344" t="s">
        <v>80</v>
      </c>
      <c r="C45" s="315">
        <v>305100</v>
      </c>
      <c r="D45" s="315">
        <v>324000</v>
      </c>
      <c r="E45" s="315">
        <v>348030</v>
      </c>
      <c r="F45" s="315">
        <v>339390</v>
      </c>
      <c r="G45" s="315">
        <v>320750</v>
      </c>
      <c r="H45" s="315">
        <v>335880</v>
      </c>
      <c r="I45" s="315">
        <v>157140</v>
      </c>
      <c r="J45" s="315">
        <v>280800</v>
      </c>
      <c r="K45" s="315">
        <v>282150</v>
      </c>
      <c r="L45" s="315">
        <v>319140</v>
      </c>
      <c r="M45" s="315">
        <v>336170</v>
      </c>
      <c r="N45" s="315">
        <v>602450</v>
      </c>
      <c r="O45" s="315">
        <f>SUM(C45:N45)</f>
        <v>3951000</v>
      </c>
      <c r="P45" s="135"/>
      <c r="Q45" s="195"/>
      <c r="R45" s="195"/>
    </row>
    <row r="46" spans="1:17" ht="14.25">
      <c r="A46" s="130" t="s">
        <v>81</v>
      </c>
      <c r="B46" s="344" t="s">
        <v>82</v>
      </c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>
        <f>SUM(C46:N46)</f>
        <v>0</v>
      </c>
      <c r="P46" s="135"/>
      <c r="Q46" s="195"/>
    </row>
    <row r="47" spans="1:17" ht="14.25">
      <c r="A47" s="130" t="s">
        <v>324</v>
      </c>
      <c r="B47" s="344" t="s">
        <v>83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135"/>
      <c r="Q47" s="195"/>
    </row>
    <row r="48" spans="1:17" ht="14.25">
      <c r="A48" s="130" t="s">
        <v>325</v>
      </c>
      <c r="B48" s="344" t="s">
        <v>84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135"/>
      <c r="Q48" s="195"/>
    </row>
    <row r="49" spans="1:17" ht="14.25">
      <c r="A49" s="130" t="s">
        <v>85</v>
      </c>
      <c r="B49" s="344" t="s">
        <v>86</v>
      </c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>
        <f>SUM(C49:N49)</f>
        <v>0</v>
      </c>
      <c r="P49" s="135"/>
      <c r="Q49" s="195"/>
    </row>
    <row r="50" spans="1:17" ht="14.25">
      <c r="A50" s="203" t="s">
        <v>303</v>
      </c>
      <c r="B50" s="397" t="s">
        <v>87</v>
      </c>
      <c r="C50" s="315">
        <f>C45+C46+C47+C48+C49</f>
        <v>305100</v>
      </c>
      <c r="D50" s="315">
        <f aca="true" t="shared" si="8" ref="D50:O50">D45+D46+D47+D48+D49</f>
        <v>324000</v>
      </c>
      <c r="E50" s="315">
        <f t="shared" si="8"/>
        <v>348030</v>
      </c>
      <c r="F50" s="315">
        <f t="shared" si="8"/>
        <v>339390</v>
      </c>
      <c r="G50" s="315">
        <f t="shared" si="8"/>
        <v>320750</v>
      </c>
      <c r="H50" s="315">
        <f t="shared" si="8"/>
        <v>335880</v>
      </c>
      <c r="I50" s="315">
        <f t="shared" si="8"/>
        <v>157140</v>
      </c>
      <c r="J50" s="315">
        <f t="shared" si="8"/>
        <v>280800</v>
      </c>
      <c r="K50" s="315">
        <f t="shared" si="8"/>
        <v>282150</v>
      </c>
      <c r="L50" s="315">
        <f t="shared" si="8"/>
        <v>319140</v>
      </c>
      <c r="M50" s="315">
        <f t="shared" si="8"/>
        <v>336170</v>
      </c>
      <c r="N50" s="315">
        <f t="shared" si="8"/>
        <v>602450</v>
      </c>
      <c r="O50" s="315">
        <f t="shared" si="8"/>
        <v>3951000</v>
      </c>
      <c r="P50" s="135"/>
      <c r="Q50" s="195"/>
    </row>
    <row r="51" spans="1:17" ht="14.25">
      <c r="A51" s="307" t="s">
        <v>304</v>
      </c>
      <c r="B51" s="348" t="s">
        <v>88</v>
      </c>
      <c r="C51" s="315">
        <f aca="true" t="shared" si="9" ref="C51:O51">SUM(C30,C33,C41,C44,C50)</f>
        <v>1508350</v>
      </c>
      <c r="D51" s="315">
        <f t="shared" si="9"/>
        <v>1794250</v>
      </c>
      <c r="E51" s="315">
        <f t="shared" si="9"/>
        <v>1837280</v>
      </c>
      <c r="F51" s="315">
        <f t="shared" si="9"/>
        <v>1569640</v>
      </c>
      <c r="G51" s="315">
        <f t="shared" si="9"/>
        <v>1566000</v>
      </c>
      <c r="H51" s="315">
        <f t="shared" si="9"/>
        <v>1405130</v>
      </c>
      <c r="I51" s="315">
        <f t="shared" si="9"/>
        <v>905390</v>
      </c>
      <c r="J51" s="315">
        <f t="shared" si="9"/>
        <v>1267050</v>
      </c>
      <c r="K51" s="315">
        <f t="shared" si="9"/>
        <v>1313400</v>
      </c>
      <c r="L51" s="315">
        <f t="shared" si="9"/>
        <v>1604390</v>
      </c>
      <c r="M51" s="315">
        <f t="shared" si="9"/>
        <v>1578420</v>
      </c>
      <c r="N51" s="315">
        <f t="shared" si="9"/>
        <v>2147177</v>
      </c>
      <c r="O51" s="315">
        <f t="shared" si="9"/>
        <v>18785000</v>
      </c>
      <c r="P51" s="135"/>
      <c r="Q51" s="195"/>
    </row>
    <row r="52" spans="1:17" ht="14.25">
      <c r="A52" s="128" t="s">
        <v>89</v>
      </c>
      <c r="B52" s="344" t="s">
        <v>90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135"/>
      <c r="Q52" s="195"/>
    </row>
    <row r="53" spans="1:17" ht="14.25">
      <c r="A53" s="128" t="s">
        <v>305</v>
      </c>
      <c r="B53" s="344" t="s">
        <v>91</v>
      </c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135"/>
      <c r="Q53" s="195"/>
    </row>
    <row r="54" spans="1:17" ht="14.25">
      <c r="A54" s="206" t="s">
        <v>326</v>
      </c>
      <c r="B54" s="344" t="s">
        <v>92</v>
      </c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135"/>
      <c r="Q54" s="195"/>
    </row>
    <row r="55" spans="1:17" ht="14.25">
      <c r="A55" s="206" t="s">
        <v>327</v>
      </c>
      <c r="B55" s="344" t="s">
        <v>93</v>
      </c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135"/>
      <c r="Q55" s="195"/>
    </row>
    <row r="56" spans="1:17" ht="14.25">
      <c r="A56" s="206" t="s">
        <v>328</v>
      </c>
      <c r="B56" s="344" t="s">
        <v>94</v>
      </c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135"/>
      <c r="Q56" s="195"/>
    </row>
    <row r="57" spans="1:17" ht="14.25">
      <c r="A57" s="128" t="s">
        <v>329</v>
      </c>
      <c r="B57" s="344" t="s">
        <v>95</v>
      </c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135"/>
      <c r="Q57" s="195"/>
    </row>
    <row r="58" spans="1:17" ht="14.25">
      <c r="A58" s="128" t="s">
        <v>330</v>
      </c>
      <c r="B58" s="344" t="s">
        <v>96</v>
      </c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135"/>
      <c r="Q58" s="195"/>
    </row>
    <row r="59" spans="1:17" ht="14.25">
      <c r="A59" s="128" t="s">
        <v>331</v>
      </c>
      <c r="B59" s="344" t="s">
        <v>97</v>
      </c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135"/>
      <c r="Q59" s="195"/>
    </row>
    <row r="60" spans="1:17" ht="14.25">
      <c r="A60" s="321" t="s">
        <v>306</v>
      </c>
      <c r="B60" s="348" t="s">
        <v>98</v>
      </c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135"/>
      <c r="Q60" s="195"/>
    </row>
    <row r="61" spans="1:17" ht="14.25">
      <c r="A61" s="207" t="s">
        <v>332</v>
      </c>
      <c r="B61" s="344" t="s">
        <v>99</v>
      </c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135"/>
      <c r="Q61" s="195"/>
    </row>
    <row r="62" spans="1:17" ht="14.25">
      <c r="A62" s="207" t="s">
        <v>873</v>
      </c>
      <c r="B62" s="344" t="s">
        <v>100</v>
      </c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135"/>
      <c r="Q62" s="195"/>
    </row>
    <row r="63" spans="1:17" ht="14.25">
      <c r="A63" s="207" t="s">
        <v>101</v>
      </c>
      <c r="B63" s="344" t="s">
        <v>102</v>
      </c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135"/>
      <c r="Q63" s="195"/>
    </row>
    <row r="64" spans="1:17" ht="14.25">
      <c r="A64" s="207" t="s">
        <v>307</v>
      </c>
      <c r="B64" s="344" t="s">
        <v>103</v>
      </c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135"/>
      <c r="Q64" s="195"/>
    </row>
    <row r="65" spans="1:17" ht="14.25">
      <c r="A65" s="207" t="s">
        <v>333</v>
      </c>
      <c r="B65" s="344" t="s">
        <v>104</v>
      </c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135"/>
      <c r="Q65" s="195"/>
    </row>
    <row r="66" spans="1:17" ht="14.25">
      <c r="A66" s="207" t="s">
        <v>308</v>
      </c>
      <c r="B66" s="344" t="s">
        <v>105</v>
      </c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135"/>
      <c r="Q66" s="195"/>
    </row>
    <row r="67" spans="1:17" ht="14.25">
      <c r="A67" s="207" t="s">
        <v>334</v>
      </c>
      <c r="B67" s="344" t="s">
        <v>106</v>
      </c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135"/>
      <c r="Q67" s="195"/>
    </row>
    <row r="68" spans="1:17" ht="14.25">
      <c r="A68" s="207" t="s">
        <v>335</v>
      </c>
      <c r="B68" s="344" t="s">
        <v>107</v>
      </c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135"/>
      <c r="Q68" s="195"/>
    </row>
    <row r="69" spans="1:17" ht="14.25">
      <c r="A69" s="207" t="s">
        <v>108</v>
      </c>
      <c r="B69" s="344" t="s">
        <v>109</v>
      </c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135"/>
      <c r="Q69" s="195"/>
    </row>
    <row r="70" spans="1:17" ht="14.25">
      <c r="A70" s="301" t="s">
        <v>110</v>
      </c>
      <c r="B70" s="344" t="s">
        <v>111</v>
      </c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135"/>
      <c r="Q70" s="195"/>
    </row>
    <row r="71" spans="1:17" ht="14.25">
      <c r="A71" s="207" t="s">
        <v>336</v>
      </c>
      <c r="B71" s="344" t="s">
        <v>112</v>
      </c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135"/>
      <c r="Q71" s="195"/>
    </row>
    <row r="72" spans="1:17" ht="14.25">
      <c r="A72" s="301" t="s">
        <v>440</v>
      </c>
      <c r="B72" s="344" t="s">
        <v>113</v>
      </c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135"/>
      <c r="Q72" s="195"/>
    </row>
    <row r="73" spans="1:17" ht="14.25">
      <c r="A73" s="301" t="s">
        <v>441</v>
      </c>
      <c r="B73" s="344" t="s">
        <v>113</v>
      </c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135"/>
      <c r="Q73" s="195"/>
    </row>
    <row r="74" spans="1:17" ht="14.25">
      <c r="A74" s="321" t="s">
        <v>309</v>
      </c>
      <c r="B74" s="348" t="s">
        <v>114</v>
      </c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135"/>
      <c r="Q74" s="195"/>
    </row>
    <row r="75" spans="1:17" ht="15">
      <c r="A75" s="399" t="s">
        <v>875</v>
      </c>
      <c r="B75" s="400"/>
      <c r="C75" s="401">
        <f aca="true" t="shared" si="10" ref="C75:O75">SUM(C25,C26,C51,C60,C74)</f>
        <v>5385428.2</v>
      </c>
      <c r="D75" s="401">
        <f t="shared" si="10"/>
        <v>5996496.4</v>
      </c>
      <c r="E75" s="401">
        <f t="shared" si="10"/>
        <v>5714358.2</v>
      </c>
      <c r="F75" s="401">
        <f t="shared" si="10"/>
        <v>7396900</v>
      </c>
      <c r="G75" s="401">
        <f t="shared" si="10"/>
        <v>5442960</v>
      </c>
      <c r="H75" s="401">
        <f t="shared" si="10"/>
        <v>5283035.6</v>
      </c>
      <c r="I75" s="401">
        <f t="shared" si="10"/>
        <v>4782468.2</v>
      </c>
      <c r="J75" s="401">
        <f t="shared" si="10"/>
        <v>6271763.292</v>
      </c>
      <c r="K75" s="401">
        <f t="shared" si="10"/>
        <v>5190478.2</v>
      </c>
      <c r="L75" s="401">
        <f t="shared" si="10"/>
        <v>5481468.2</v>
      </c>
      <c r="M75" s="401">
        <f t="shared" si="10"/>
        <v>5455498.2</v>
      </c>
      <c r="N75" s="401">
        <f t="shared" si="10"/>
        <v>6298629</v>
      </c>
      <c r="O75" s="401">
        <f t="shared" si="10"/>
        <v>69223000.492</v>
      </c>
      <c r="P75" s="135"/>
      <c r="Q75" s="195"/>
    </row>
    <row r="76" spans="1:17" ht="14.25">
      <c r="A76" s="352" t="s">
        <v>115</v>
      </c>
      <c r="B76" s="344" t="s">
        <v>116</v>
      </c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135"/>
      <c r="Q76" s="195"/>
    </row>
    <row r="77" spans="1:17" ht="14.25">
      <c r="A77" s="352" t="s">
        <v>337</v>
      </c>
      <c r="B77" s="344" t="s">
        <v>117</v>
      </c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135"/>
      <c r="Q77" s="195"/>
    </row>
    <row r="78" spans="1:17" ht="14.25">
      <c r="A78" s="352" t="s">
        <v>118</v>
      </c>
      <c r="B78" s="344" t="s">
        <v>119</v>
      </c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135"/>
      <c r="Q78" s="195"/>
    </row>
    <row r="79" spans="1:17" ht="14.25">
      <c r="A79" s="352" t="s">
        <v>120</v>
      </c>
      <c r="B79" s="344" t="s">
        <v>121</v>
      </c>
      <c r="C79" s="315"/>
      <c r="D79" s="315"/>
      <c r="E79" s="315"/>
      <c r="F79" s="315">
        <v>100000</v>
      </c>
      <c r="G79" s="315"/>
      <c r="H79" s="315"/>
      <c r="I79" s="315"/>
      <c r="J79" s="315">
        <v>7874016</v>
      </c>
      <c r="K79" s="315"/>
      <c r="L79" s="315"/>
      <c r="M79" s="315"/>
      <c r="N79" s="315">
        <v>100000</v>
      </c>
      <c r="O79" s="315">
        <f>SUM(C79:N79)</f>
        <v>8074016</v>
      </c>
      <c r="P79" s="135"/>
      <c r="Q79" s="195"/>
    </row>
    <row r="80" spans="1:17" ht="14.25">
      <c r="A80" s="129" t="s">
        <v>122</v>
      </c>
      <c r="B80" s="344" t="s">
        <v>123</v>
      </c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135"/>
      <c r="Q80" s="195"/>
    </row>
    <row r="81" spans="1:17" ht="14.25">
      <c r="A81" s="129" t="s">
        <v>124</v>
      </c>
      <c r="B81" s="344" t="s">
        <v>125</v>
      </c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135"/>
      <c r="Q81" s="195"/>
    </row>
    <row r="82" spans="1:17" ht="14.25">
      <c r="A82" s="129" t="s">
        <v>126</v>
      </c>
      <c r="B82" s="344" t="s">
        <v>127</v>
      </c>
      <c r="C82" s="315"/>
      <c r="D82" s="315"/>
      <c r="E82" s="315"/>
      <c r="F82" s="315">
        <v>54000</v>
      </c>
      <c r="G82" s="315"/>
      <c r="H82" s="315"/>
      <c r="I82" s="315"/>
      <c r="J82" s="315">
        <v>2071984</v>
      </c>
      <c r="K82" s="315"/>
      <c r="L82" s="315"/>
      <c r="M82" s="315"/>
      <c r="N82" s="315">
        <v>54000</v>
      </c>
      <c r="O82" s="315">
        <f>SUM(C82:N82)</f>
        <v>2179984</v>
      </c>
      <c r="P82" s="135"/>
      <c r="Q82" s="195"/>
    </row>
    <row r="83" spans="1:17" ht="14.25">
      <c r="A83" s="354" t="s">
        <v>310</v>
      </c>
      <c r="B83" s="348" t="s">
        <v>128</v>
      </c>
      <c r="C83" s="315"/>
      <c r="D83" s="315"/>
      <c r="E83" s="315"/>
      <c r="F83" s="315">
        <f>SUM(F76:F82)</f>
        <v>154000</v>
      </c>
      <c r="G83" s="315">
        <f aca="true" t="shared" si="11" ref="G83:N83">SUM(G76:G82)</f>
        <v>0</v>
      </c>
      <c r="H83" s="315">
        <f t="shared" si="11"/>
        <v>0</v>
      </c>
      <c r="I83" s="315">
        <f t="shared" si="11"/>
        <v>0</v>
      </c>
      <c r="J83" s="315">
        <f t="shared" si="11"/>
        <v>9946000</v>
      </c>
      <c r="K83" s="315">
        <f t="shared" si="11"/>
        <v>0</v>
      </c>
      <c r="L83" s="315">
        <f t="shared" si="11"/>
        <v>0</v>
      </c>
      <c r="M83" s="315">
        <f t="shared" si="11"/>
        <v>0</v>
      </c>
      <c r="N83" s="315">
        <f t="shared" si="11"/>
        <v>154000</v>
      </c>
      <c r="O83" s="315">
        <f>SUM(O76:O82)</f>
        <v>10254000</v>
      </c>
      <c r="P83" s="135"/>
      <c r="Q83" s="195"/>
    </row>
    <row r="84" spans="1:17" ht="14.25">
      <c r="A84" s="128" t="s">
        <v>129</v>
      </c>
      <c r="B84" s="344" t="s">
        <v>130</v>
      </c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135"/>
      <c r="Q84" s="195"/>
    </row>
    <row r="85" spans="1:17" ht="14.25">
      <c r="A85" s="128" t="s">
        <v>131</v>
      </c>
      <c r="B85" s="344" t="s">
        <v>132</v>
      </c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135"/>
      <c r="Q85" s="195"/>
    </row>
    <row r="86" spans="1:17" ht="14.25">
      <c r="A86" s="128" t="s">
        <v>133</v>
      </c>
      <c r="B86" s="344" t="s">
        <v>134</v>
      </c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135"/>
      <c r="Q86" s="195"/>
    </row>
    <row r="87" spans="1:17" ht="14.25">
      <c r="A87" s="128" t="s">
        <v>135</v>
      </c>
      <c r="B87" s="344" t="s">
        <v>136</v>
      </c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135"/>
      <c r="Q87" s="195"/>
    </row>
    <row r="88" spans="1:17" ht="14.25">
      <c r="A88" s="321" t="s">
        <v>311</v>
      </c>
      <c r="B88" s="348" t="s">
        <v>137</v>
      </c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135"/>
      <c r="Q88" s="195"/>
    </row>
    <row r="89" spans="1:17" ht="26.25">
      <c r="A89" s="128" t="s">
        <v>138</v>
      </c>
      <c r="B89" s="344" t="s">
        <v>139</v>
      </c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135"/>
      <c r="Q89" s="195"/>
    </row>
    <row r="90" spans="1:17" ht="14.25">
      <c r="A90" s="128" t="s">
        <v>338</v>
      </c>
      <c r="B90" s="344" t="s">
        <v>140</v>
      </c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135"/>
      <c r="Q90" s="195"/>
    </row>
    <row r="91" spans="1:17" ht="26.25">
      <c r="A91" s="128" t="s">
        <v>339</v>
      </c>
      <c r="B91" s="344" t="s">
        <v>141</v>
      </c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135"/>
      <c r="Q91" s="195"/>
    </row>
    <row r="92" spans="1:17" ht="14.25">
      <c r="A92" s="128" t="s">
        <v>340</v>
      </c>
      <c r="B92" s="344" t="s">
        <v>142</v>
      </c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135"/>
      <c r="Q92" s="195"/>
    </row>
    <row r="93" spans="1:17" ht="26.25">
      <c r="A93" s="128" t="s">
        <v>341</v>
      </c>
      <c r="B93" s="344" t="s">
        <v>143</v>
      </c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135"/>
      <c r="Q93" s="195"/>
    </row>
    <row r="94" spans="1:17" ht="14.25">
      <c r="A94" s="128" t="s">
        <v>342</v>
      </c>
      <c r="B94" s="344" t="s">
        <v>144</v>
      </c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135"/>
      <c r="Q94" s="195"/>
    </row>
    <row r="95" spans="1:17" ht="14.25">
      <c r="A95" s="128" t="s">
        <v>145</v>
      </c>
      <c r="B95" s="344" t="s">
        <v>146</v>
      </c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135"/>
      <c r="Q95" s="195"/>
    </row>
    <row r="96" spans="1:17" ht="14.25">
      <c r="A96" s="128" t="s">
        <v>343</v>
      </c>
      <c r="B96" s="344" t="s">
        <v>147</v>
      </c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135"/>
      <c r="Q96" s="195"/>
    </row>
    <row r="97" spans="1:17" ht="14.25">
      <c r="A97" s="321" t="s">
        <v>312</v>
      </c>
      <c r="B97" s="348" t="s">
        <v>148</v>
      </c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135"/>
      <c r="Q97" s="195"/>
    </row>
    <row r="98" spans="1:17" ht="15">
      <c r="A98" s="399" t="s">
        <v>877</v>
      </c>
      <c r="B98" s="400"/>
      <c r="C98" s="401">
        <f>C83+C88+C97</f>
        <v>0</v>
      </c>
      <c r="D98" s="401">
        <f aca="true" t="shared" si="12" ref="D98:O98">D83+D88+D97</f>
        <v>0</v>
      </c>
      <c r="E98" s="401">
        <f t="shared" si="12"/>
        <v>0</v>
      </c>
      <c r="F98" s="401">
        <f t="shared" si="12"/>
        <v>154000</v>
      </c>
      <c r="G98" s="401">
        <f t="shared" si="12"/>
        <v>0</v>
      </c>
      <c r="H98" s="401">
        <f t="shared" si="12"/>
        <v>0</v>
      </c>
      <c r="I98" s="401">
        <f t="shared" si="12"/>
        <v>0</v>
      </c>
      <c r="J98" s="401">
        <f t="shared" si="12"/>
        <v>9946000</v>
      </c>
      <c r="K98" s="401">
        <f t="shared" si="12"/>
        <v>0</v>
      </c>
      <c r="L98" s="401">
        <f t="shared" si="12"/>
        <v>0</v>
      </c>
      <c r="M98" s="401">
        <f t="shared" si="12"/>
        <v>0</v>
      </c>
      <c r="N98" s="401">
        <f t="shared" si="12"/>
        <v>154000</v>
      </c>
      <c r="O98" s="401">
        <f t="shared" si="12"/>
        <v>10254000</v>
      </c>
      <c r="P98" s="135"/>
      <c r="Q98" s="195"/>
    </row>
    <row r="99" spans="1:17" ht="15">
      <c r="A99" s="355" t="s">
        <v>351</v>
      </c>
      <c r="B99" s="356" t="s">
        <v>149</v>
      </c>
      <c r="C99" s="356" t="s">
        <v>904</v>
      </c>
      <c r="D99" s="356" t="s">
        <v>905</v>
      </c>
      <c r="E99" s="356" t="s">
        <v>906</v>
      </c>
      <c r="F99" s="356" t="s">
        <v>907</v>
      </c>
      <c r="G99" s="356" t="s">
        <v>908</v>
      </c>
      <c r="H99" s="356" t="s">
        <v>909</v>
      </c>
      <c r="I99" s="356" t="s">
        <v>910</v>
      </c>
      <c r="J99" s="356" t="s">
        <v>911</v>
      </c>
      <c r="K99" s="356" t="s">
        <v>912</v>
      </c>
      <c r="L99" s="356" t="s">
        <v>913</v>
      </c>
      <c r="M99" s="356" t="s">
        <v>914</v>
      </c>
      <c r="N99" s="356" t="s">
        <v>915</v>
      </c>
      <c r="O99" s="356" t="s">
        <v>916</v>
      </c>
      <c r="P99" s="135"/>
      <c r="Q99" s="195"/>
    </row>
    <row r="100" spans="1:17" ht="14.25">
      <c r="A100" s="128" t="s">
        <v>344</v>
      </c>
      <c r="B100" s="130" t="s">
        <v>150</v>
      </c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135"/>
      <c r="Q100" s="195"/>
    </row>
    <row r="101" spans="1:17" ht="14.25">
      <c r="A101" s="128" t="s">
        <v>151</v>
      </c>
      <c r="B101" s="130" t="s">
        <v>152</v>
      </c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135"/>
      <c r="Q101" s="195"/>
    </row>
    <row r="102" spans="1:17" ht="14.25">
      <c r="A102" s="128" t="s">
        <v>345</v>
      </c>
      <c r="B102" s="130" t="s">
        <v>153</v>
      </c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135"/>
      <c r="Q102" s="195"/>
    </row>
    <row r="103" spans="1:17" ht="14.25">
      <c r="A103" s="208" t="s">
        <v>313</v>
      </c>
      <c r="B103" s="203" t="s">
        <v>154</v>
      </c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135"/>
      <c r="Q103" s="195"/>
    </row>
    <row r="104" spans="1:17" ht="14.25">
      <c r="A104" s="366" t="s">
        <v>346</v>
      </c>
      <c r="B104" s="130" t="s">
        <v>155</v>
      </c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135"/>
      <c r="Q104" s="195"/>
    </row>
    <row r="105" spans="1:17" ht="14.25">
      <c r="A105" s="366" t="s">
        <v>316</v>
      </c>
      <c r="B105" s="130" t="s">
        <v>156</v>
      </c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135"/>
      <c r="Q105" s="195"/>
    </row>
    <row r="106" spans="1:17" ht="14.25">
      <c r="A106" s="128" t="s">
        <v>157</v>
      </c>
      <c r="B106" s="130" t="s">
        <v>158</v>
      </c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315"/>
      <c r="P106" s="135"/>
      <c r="Q106" s="195"/>
    </row>
    <row r="107" spans="1:17" ht="14.25">
      <c r="A107" s="128" t="s">
        <v>347</v>
      </c>
      <c r="B107" s="130" t="s">
        <v>159</v>
      </c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135"/>
      <c r="Q107" s="195"/>
    </row>
    <row r="108" spans="1:17" ht="14.25">
      <c r="A108" s="209" t="s">
        <v>314</v>
      </c>
      <c r="B108" s="203" t="s">
        <v>160</v>
      </c>
      <c r="C108" s="315"/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  <c r="N108" s="315"/>
      <c r="O108" s="315"/>
      <c r="P108" s="135"/>
      <c r="Q108" s="195"/>
    </row>
    <row r="109" spans="1:17" ht="14.25">
      <c r="A109" s="366" t="s">
        <v>161</v>
      </c>
      <c r="B109" s="130" t="s">
        <v>162</v>
      </c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  <c r="P109" s="135"/>
      <c r="Q109" s="195"/>
    </row>
    <row r="110" spans="1:17" ht="14.25">
      <c r="A110" s="366" t="s">
        <v>163</v>
      </c>
      <c r="B110" s="130" t="s">
        <v>164</v>
      </c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135"/>
      <c r="Q110" s="195"/>
    </row>
    <row r="111" spans="1:17" ht="14.25">
      <c r="A111" s="209" t="s">
        <v>165</v>
      </c>
      <c r="B111" s="203" t="s">
        <v>166</v>
      </c>
      <c r="C111" s="315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15"/>
      <c r="P111" s="135"/>
      <c r="Q111" s="195"/>
    </row>
    <row r="112" spans="1:17" ht="14.25">
      <c r="A112" s="366" t="s">
        <v>167</v>
      </c>
      <c r="B112" s="130" t="s">
        <v>168</v>
      </c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  <c r="P112" s="135"/>
      <c r="Q112" s="195"/>
    </row>
    <row r="113" spans="1:17" ht="14.25">
      <c r="A113" s="366" t="s">
        <v>169</v>
      </c>
      <c r="B113" s="130" t="s">
        <v>170</v>
      </c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  <c r="N113" s="315"/>
      <c r="O113" s="315"/>
      <c r="P113" s="135"/>
      <c r="Q113" s="195"/>
    </row>
    <row r="114" spans="1:17" ht="14.25">
      <c r="A114" s="366" t="s">
        <v>171</v>
      </c>
      <c r="B114" s="130" t="s">
        <v>172</v>
      </c>
      <c r="C114" s="315"/>
      <c r="D114" s="315"/>
      <c r="E114" s="315"/>
      <c r="F114" s="315"/>
      <c r="G114" s="315"/>
      <c r="H114" s="315"/>
      <c r="I114" s="315"/>
      <c r="J114" s="315"/>
      <c r="K114" s="315"/>
      <c r="L114" s="315"/>
      <c r="M114" s="315"/>
      <c r="N114" s="315"/>
      <c r="O114" s="315"/>
      <c r="P114" s="135"/>
      <c r="Q114" s="195"/>
    </row>
    <row r="115" spans="1:17" ht="14.25">
      <c r="A115" s="368" t="s">
        <v>315</v>
      </c>
      <c r="B115" s="307" t="s">
        <v>173</v>
      </c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135"/>
      <c r="Q115" s="195"/>
    </row>
    <row r="116" spans="1:17" ht="14.25">
      <c r="A116" s="366" t="s">
        <v>174</v>
      </c>
      <c r="B116" s="130" t="s">
        <v>175</v>
      </c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5"/>
      <c r="P116" s="135"/>
      <c r="Q116" s="195"/>
    </row>
    <row r="117" spans="1:17" ht="14.25">
      <c r="A117" s="128" t="s">
        <v>176</v>
      </c>
      <c r="B117" s="130" t="s">
        <v>177</v>
      </c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15"/>
      <c r="P117" s="135"/>
      <c r="Q117" s="195"/>
    </row>
    <row r="118" spans="1:17" ht="14.25">
      <c r="A118" s="366" t="s">
        <v>348</v>
      </c>
      <c r="B118" s="130" t="s">
        <v>178</v>
      </c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135"/>
      <c r="Q118" s="195"/>
    </row>
    <row r="119" spans="1:16" ht="14.25">
      <c r="A119" s="366" t="s">
        <v>317</v>
      </c>
      <c r="B119" s="130" t="s">
        <v>179</v>
      </c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135"/>
    </row>
    <row r="120" spans="1:16" ht="14.25">
      <c r="A120" s="368" t="s">
        <v>318</v>
      </c>
      <c r="B120" s="307" t="s">
        <v>180</v>
      </c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135"/>
    </row>
    <row r="121" spans="1:16" ht="14.25">
      <c r="A121" s="128" t="s">
        <v>181</v>
      </c>
      <c r="B121" s="130" t="s">
        <v>182</v>
      </c>
      <c r="C121" s="315"/>
      <c r="D121" s="315"/>
      <c r="E121" s="315"/>
      <c r="F121" s="315"/>
      <c r="G121" s="315"/>
      <c r="H121" s="315"/>
      <c r="I121" s="315"/>
      <c r="J121" s="315"/>
      <c r="K121" s="315"/>
      <c r="L121" s="315"/>
      <c r="M121" s="315"/>
      <c r="N121" s="315"/>
      <c r="O121" s="315"/>
      <c r="P121" s="135"/>
    </row>
    <row r="122" spans="1:16" ht="15">
      <c r="A122" s="371" t="s">
        <v>352</v>
      </c>
      <c r="B122" s="372" t="s">
        <v>183</v>
      </c>
      <c r="C122" s="372"/>
      <c r="D122" s="372"/>
      <c r="E122" s="372"/>
      <c r="F122" s="372"/>
      <c r="G122" s="372"/>
      <c r="H122" s="372"/>
      <c r="I122" s="372"/>
      <c r="J122" s="372"/>
      <c r="K122" s="372"/>
      <c r="L122" s="372"/>
      <c r="M122" s="372"/>
      <c r="N122" s="372"/>
      <c r="O122" s="372"/>
      <c r="P122" s="135"/>
    </row>
    <row r="123" spans="1:16" ht="15">
      <c r="A123" s="324" t="s">
        <v>388</v>
      </c>
      <c r="B123" s="376"/>
      <c r="C123" s="408">
        <f aca="true" t="shared" si="13" ref="C123:O123">SUM(C99,C122)</f>
        <v>0</v>
      </c>
      <c r="D123" s="408">
        <f t="shared" si="13"/>
        <v>0</v>
      </c>
      <c r="E123" s="408">
        <f t="shared" si="13"/>
        <v>0</v>
      </c>
      <c r="F123" s="408">
        <f t="shared" si="13"/>
        <v>0</v>
      </c>
      <c r="G123" s="408">
        <f t="shared" si="13"/>
        <v>0</v>
      </c>
      <c r="H123" s="408">
        <f t="shared" si="13"/>
        <v>0</v>
      </c>
      <c r="I123" s="408">
        <f t="shared" si="13"/>
        <v>0</v>
      </c>
      <c r="J123" s="408">
        <f t="shared" si="13"/>
        <v>0</v>
      </c>
      <c r="K123" s="408">
        <f t="shared" si="13"/>
        <v>0</v>
      </c>
      <c r="L123" s="408">
        <f t="shared" si="13"/>
        <v>0</v>
      </c>
      <c r="M123" s="408">
        <f t="shared" si="13"/>
        <v>0</v>
      </c>
      <c r="N123" s="408">
        <f t="shared" si="13"/>
        <v>0</v>
      </c>
      <c r="O123" s="408">
        <f t="shared" si="13"/>
        <v>0</v>
      </c>
      <c r="P123" s="135"/>
    </row>
    <row r="124" spans="1:16" ht="26.25">
      <c r="A124" s="124" t="s">
        <v>13</v>
      </c>
      <c r="B124" s="125" t="s">
        <v>899</v>
      </c>
      <c r="C124" s="315"/>
      <c r="D124" s="315"/>
      <c r="E124" s="315"/>
      <c r="F124" s="315"/>
      <c r="G124" s="315"/>
      <c r="H124" s="315"/>
      <c r="I124" s="315"/>
      <c r="J124" s="315"/>
      <c r="K124" s="315"/>
      <c r="L124" s="315"/>
      <c r="M124" s="315"/>
      <c r="N124" s="315"/>
      <c r="O124" s="315"/>
      <c r="P124" s="135"/>
    </row>
    <row r="125" spans="1:16" ht="14.25">
      <c r="A125" s="343" t="s">
        <v>184</v>
      </c>
      <c r="B125" s="129" t="s">
        <v>185</v>
      </c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15"/>
      <c r="P125" s="135"/>
    </row>
    <row r="126" spans="1:16" ht="14.25">
      <c r="A126" s="130" t="s">
        <v>186</v>
      </c>
      <c r="B126" s="129" t="s">
        <v>187</v>
      </c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  <c r="P126" s="135"/>
    </row>
    <row r="127" spans="1:16" ht="14.25">
      <c r="A127" s="130" t="s">
        <v>188</v>
      </c>
      <c r="B127" s="129" t="s">
        <v>189</v>
      </c>
      <c r="C127" s="315"/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5"/>
      <c r="P127" s="135"/>
    </row>
    <row r="128" spans="1:16" ht="14.25">
      <c r="A128" s="130" t="s">
        <v>190</v>
      </c>
      <c r="B128" s="129" t="s">
        <v>191</v>
      </c>
      <c r="C128" s="315"/>
      <c r="D128" s="315"/>
      <c r="E128" s="315"/>
      <c r="F128" s="315"/>
      <c r="G128" s="315"/>
      <c r="H128" s="315"/>
      <c r="I128" s="315"/>
      <c r="J128" s="315"/>
      <c r="K128" s="315"/>
      <c r="L128" s="315"/>
      <c r="M128" s="315"/>
      <c r="N128" s="315"/>
      <c r="O128" s="315"/>
      <c r="P128" s="135"/>
    </row>
    <row r="129" spans="1:16" ht="14.25">
      <c r="A129" s="130" t="s">
        <v>192</v>
      </c>
      <c r="B129" s="129" t="s">
        <v>193</v>
      </c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  <c r="P129" s="135"/>
    </row>
    <row r="130" spans="1:16" ht="14.25">
      <c r="A130" s="130" t="s">
        <v>194</v>
      </c>
      <c r="B130" s="129" t="s">
        <v>195</v>
      </c>
      <c r="C130" s="315"/>
      <c r="D130" s="315"/>
      <c r="E130" s="315"/>
      <c r="F130" s="315"/>
      <c r="G130" s="315"/>
      <c r="H130" s="315"/>
      <c r="I130" s="315"/>
      <c r="J130" s="315"/>
      <c r="K130" s="315"/>
      <c r="L130" s="315"/>
      <c r="M130" s="315"/>
      <c r="N130" s="315"/>
      <c r="O130" s="315"/>
      <c r="P130" s="135"/>
    </row>
    <row r="131" spans="1:16" ht="14.25">
      <c r="A131" s="203" t="s">
        <v>390</v>
      </c>
      <c r="B131" s="204" t="s">
        <v>196</v>
      </c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135"/>
    </row>
    <row r="132" spans="1:16" ht="14.25">
      <c r="A132" s="130" t="s">
        <v>197</v>
      </c>
      <c r="B132" s="129" t="s">
        <v>198</v>
      </c>
      <c r="C132" s="315"/>
      <c r="D132" s="315"/>
      <c r="E132" s="315"/>
      <c r="F132" s="315"/>
      <c r="G132" s="315"/>
      <c r="H132" s="315"/>
      <c r="I132" s="315"/>
      <c r="J132" s="315"/>
      <c r="K132" s="315"/>
      <c r="L132" s="315"/>
      <c r="M132" s="315"/>
      <c r="N132" s="315"/>
      <c r="O132" s="315"/>
      <c r="P132" s="135"/>
    </row>
    <row r="133" spans="1:16" ht="26.25">
      <c r="A133" s="130" t="s">
        <v>199</v>
      </c>
      <c r="B133" s="129" t="s">
        <v>200</v>
      </c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  <c r="P133" s="135"/>
    </row>
    <row r="134" spans="1:16" ht="26.25">
      <c r="A134" s="130" t="s">
        <v>353</v>
      </c>
      <c r="B134" s="129" t="s">
        <v>201</v>
      </c>
      <c r="C134" s="315"/>
      <c r="D134" s="315"/>
      <c r="E134" s="315"/>
      <c r="F134" s="315"/>
      <c r="G134" s="315"/>
      <c r="H134" s="315"/>
      <c r="I134" s="315"/>
      <c r="J134" s="315"/>
      <c r="K134" s="315"/>
      <c r="L134" s="315"/>
      <c r="M134" s="315"/>
      <c r="N134" s="315"/>
      <c r="O134" s="315"/>
      <c r="P134" s="135"/>
    </row>
    <row r="135" spans="1:16" ht="26.25">
      <c r="A135" s="130" t="s">
        <v>354</v>
      </c>
      <c r="B135" s="129" t="s">
        <v>202</v>
      </c>
      <c r="C135" s="315"/>
      <c r="D135" s="315"/>
      <c r="E135" s="315"/>
      <c r="F135" s="315"/>
      <c r="G135" s="315"/>
      <c r="H135" s="315"/>
      <c r="I135" s="315"/>
      <c r="J135" s="315"/>
      <c r="K135" s="315"/>
      <c r="L135" s="315"/>
      <c r="M135" s="315"/>
      <c r="N135" s="315"/>
      <c r="O135" s="315"/>
      <c r="P135" s="135"/>
    </row>
    <row r="136" spans="1:16" ht="14.25">
      <c r="A136" s="130" t="s">
        <v>355</v>
      </c>
      <c r="B136" s="129" t="s">
        <v>203</v>
      </c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  <c r="N136" s="315"/>
      <c r="O136" s="315"/>
      <c r="P136" s="135"/>
    </row>
    <row r="137" spans="1:16" ht="14.25">
      <c r="A137" s="307" t="s">
        <v>391</v>
      </c>
      <c r="B137" s="354" t="s">
        <v>204</v>
      </c>
      <c r="C137" s="315"/>
      <c r="D137" s="315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  <c r="P137" s="135"/>
    </row>
    <row r="138" spans="1:16" ht="14.25">
      <c r="A138" s="130" t="s">
        <v>359</v>
      </c>
      <c r="B138" s="129" t="s">
        <v>213</v>
      </c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5"/>
      <c r="P138" s="135"/>
    </row>
    <row r="139" spans="1:16" ht="14.25">
      <c r="A139" s="130" t="s">
        <v>360</v>
      </c>
      <c r="B139" s="129" t="s">
        <v>214</v>
      </c>
      <c r="C139" s="315"/>
      <c r="D139" s="315"/>
      <c r="E139" s="315"/>
      <c r="F139" s="315"/>
      <c r="G139" s="315"/>
      <c r="H139" s="315"/>
      <c r="I139" s="315"/>
      <c r="J139" s="315"/>
      <c r="K139" s="315"/>
      <c r="L139" s="315"/>
      <c r="M139" s="315"/>
      <c r="N139" s="315"/>
      <c r="O139" s="315"/>
      <c r="P139" s="135"/>
    </row>
    <row r="140" spans="1:16" ht="14.25">
      <c r="A140" s="203" t="s">
        <v>393</v>
      </c>
      <c r="B140" s="204" t="s">
        <v>215</v>
      </c>
      <c r="C140" s="315"/>
      <c r="D140" s="315"/>
      <c r="E140" s="315"/>
      <c r="F140" s="315"/>
      <c r="G140" s="315"/>
      <c r="H140" s="315"/>
      <c r="I140" s="315"/>
      <c r="J140" s="315"/>
      <c r="K140" s="315"/>
      <c r="L140" s="315"/>
      <c r="M140" s="315"/>
      <c r="N140" s="315"/>
      <c r="O140" s="315"/>
      <c r="P140" s="135"/>
    </row>
    <row r="141" spans="1:16" ht="14.25">
      <c r="A141" s="130" t="s">
        <v>361</v>
      </c>
      <c r="B141" s="129" t="s">
        <v>216</v>
      </c>
      <c r="C141" s="315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315"/>
      <c r="O141" s="315"/>
      <c r="P141" s="135"/>
    </row>
    <row r="142" spans="1:16" ht="14.25">
      <c r="A142" s="130" t="s">
        <v>362</v>
      </c>
      <c r="B142" s="129" t="s">
        <v>217</v>
      </c>
      <c r="C142" s="315"/>
      <c r="D142" s="315"/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  <c r="O142" s="315"/>
      <c r="P142" s="135"/>
    </row>
    <row r="143" spans="1:16" ht="14.25">
      <c r="A143" s="130" t="s">
        <v>363</v>
      </c>
      <c r="B143" s="129" t="s">
        <v>218</v>
      </c>
      <c r="C143" s="315"/>
      <c r="D143" s="315"/>
      <c r="E143" s="315"/>
      <c r="F143" s="315"/>
      <c r="G143" s="315"/>
      <c r="H143" s="315"/>
      <c r="I143" s="315"/>
      <c r="J143" s="315"/>
      <c r="K143" s="315"/>
      <c r="L143" s="315"/>
      <c r="M143" s="315"/>
      <c r="N143" s="315"/>
      <c r="O143" s="315"/>
      <c r="P143" s="135"/>
    </row>
    <row r="144" spans="1:16" ht="14.25">
      <c r="A144" s="130" t="s">
        <v>364</v>
      </c>
      <c r="B144" s="129" t="s">
        <v>219</v>
      </c>
      <c r="C144" s="315"/>
      <c r="D144" s="315"/>
      <c r="E144" s="315"/>
      <c r="F144" s="315"/>
      <c r="G144" s="315"/>
      <c r="H144" s="315"/>
      <c r="I144" s="315"/>
      <c r="J144" s="315"/>
      <c r="K144" s="315"/>
      <c r="L144" s="315"/>
      <c r="M144" s="315"/>
      <c r="N144" s="315"/>
      <c r="O144" s="315"/>
      <c r="P144" s="135"/>
    </row>
    <row r="145" spans="1:16" ht="14.25">
      <c r="A145" s="130" t="s">
        <v>365</v>
      </c>
      <c r="B145" s="129" t="s">
        <v>220</v>
      </c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  <c r="P145" s="135"/>
    </row>
    <row r="146" spans="1:16" ht="14.25">
      <c r="A146" s="130" t="s">
        <v>221</v>
      </c>
      <c r="B146" s="129" t="s">
        <v>222</v>
      </c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  <c r="P146" s="135"/>
    </row>
    <row r="147" spans="1:16" ht="14.25">
      <c r="A147" s="130" t="s">
        <v>366</v>
      </c>
      <c r="B147" s="129" t="s">
        <v>223</v>
      </c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315"/>
      <c r="O147" s="315"/>
      <c r="P147" s="135"/>
    </row>
    <row r="148" spans="1:16" ht="14.25">
      <c r="A148" s="130" t="s">
        <v>367</v>
      </c>
      <c r="B148" s="129" t="s">
        <v>224</v>
      </c>
      <c r="C148" s="315"/>
      <c r="D148" s="315"/>
      <c r="E148" s="315"/>
      <c r="F148" s="315"/>
      <c r="G148" s="315"/>
      <c r="H148" s="315"/>
      <c r="I148" s="315"/>
      <c r="J148" s="315"/>
      <c r="K148" s="315"/>
      <c r="L148" s="315"/>
      <c r="M148" s="315"/>
      <c r="N148" s="315"/>
      <c r="O148" s="315"/>
      <c r="P148" s="135"/>
    </row>
    <row r="149" spans="1:16" ht="14.25">
      <c r="A149" s="203" t="s">
        <v>394</v>
      </c>
      <c r="B149" s="204" t="s">
        <v>225</v>
      </c>
      <c r="C149" s="315"/>
      <c r="D149" s="315"/>
      <c r="E149" s="315"/>
      <c r="F149" s="315"/>
      <c r="G149" s="315"/>
      <c r="H149" s="315"/>
      <c r="I149" s="315"/>
      <c r="J149" s="315"/>
      <c r="K149" s="315"/>
      <c r="L149" s="315"/>
      <c r="M149" s="315"/>
      <c r="N149" s="315"/>
      <c r="O149" s="315"/>
      <c r="P149" s="135"/>
    </row>
    <row r="150" spans="1:16" ht="14.25">
      <c r="A150" s="130" t="s">
        <v>368</v>
      </c>
      <c r="B150" s="129" t="s">
        <v>226</v>
      </c>
      <c r="C150" s="315"/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135"/>
    </row>
    <row r="151" spans="1:16" ht="14.25">
      <c r="A151" s="307" t="s">
        <v>395</v>
      </c>
      <c r="B151" s="354" t="s">
        <v>227</v>
      </c>
      <c r="C151" s="315"/>
      <c r="D151" s="315"/>
      <c r="E151" s="315"/>
      <c r="F151" s="315"/>
      <c r="G151" s="315"/>
      <c r="H151" s="315"/>
      <c r="I151" s="315"/>
      <c r="J151" s="315"/>
      <c r="K151" s="315"/>
      <c r="L151" s="315"/>
      <c r="M151" s="315"/>
      <c r="N151" s="315"/>
      <c r="O151" s="315"/>
      <c r="P151" s="135"/>
    </row>
    <row r="152" spans="1:16" ht="14.25">
      <c r="A152" s="128" t="s">
        <v>228</v>
      </c>
      <c r="B152" s="129" t="s">
        <v>229</v>
      </c>
      <c r="C152" s="315"/>
      <c r="D152" s="315"/>
      <c r="E152" s="315"/>
      <c r="F152" s="315"/>
      <c r="G152" s="315"/>
      <c r="H152" s="315"/>
      <c r="I152" s="315"/>
      <c r="J152" s="315"/>
      <c r="K152" s="315"/>
      <c r="L152" s="315"/>
      <c r="M152" s="315"/>
      <c r="N152" s="315"/>
      <c r="O152" s="315"/>
      <c r="P152" s="135"/>
    </row>
    <row r="153" spans="1:16" ht="14.25">
      <c r="A153" s="128" t="s">
        <v>369</v>
      </c>
      <c r="B153" s="129" t="s">
        <v>230</v>
      </c>
      <c r="C153" s="31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5"/>
      <c r="P153" s="135"/>
    </row>
    <row r="154" spans="1:16" ht="14.25">
      <c r="A154" s="128" t="s">
        <v>370</v>
      </c>
      <c r="B154" s="129" t="s">
        <v>231</v>
      </c>
      <c r="C154" s="315"/>
      <c r="D154" s="315"/>
      <c r="E154" s="315"/>
      <c r="F154" s="315"/>
      <c r="G154" s="315"/>
      <c r="H154" s="315"/>
      <c r="I154" s="315"/>
      <c r="J154" s="315"/>
      <c r="K154" s="315"/>
      <c r="L154" s="315"/>
      <c r="M154" s="315"/>
      <c r="N154" s="315"/>
      <c r="O154" s="315"/>
      <c r="P154" s="135"/>
    </row>
    <row r="155" spans="1:16" ht="14.25">
      <c r="A155" s="128" t="s">
        <v>371</v>
      </c>
      <c r="B155" s="129" t="s">
        <v>232</v>
      </c>
      <c r="C155" s="315"/>
      <c r="D155" s="315"/>
      <c r="E155" s="315"/>
      <c r="F155" s="315"/>
      <c r="G155" s="315"/>
      <c r="H155" s="315"/>
      <c r="I155" s="315"/>
      <c r="J155" s="315"/>
      <c r="K155" s="315"/>
      <c r="L155" s="315"/>
      <c r="M155" s="315"/>
      <c r="N155" s="315"/>
      <c r="O155" s="315"/>
      <c r="P155" s="135"/>
    </row>
    <row r="156" spans="1:18" ht="14.25">
      <c r="A156" s="128" t="s">
        <v>233</v>
      </c>
      <c r="B156" s="129" t="s">
        <v>234</v>
      </c>
      <c r="C156" s="315">
        <v>320000</v>
      </c>
      <c r="D156" s="315">
        <v>290000</v>
      </c>
      <c r="E156" s="315">
        <v>340000</v>
      </c>
      <c r="F156" s="315">
        <v>330000</v>
      </c>
      <c r="G156" s="315">
        <v>330000</v>
      </c>
      <c r="H156" s="315">
        <v>325000</v>
      </c>
      <c r="I156" s="315"/>
      <c r="J156" s="315">
        <v>120000</v>
      </c>
      <c r="K156" s="315">
        <v>370000</v>
      </c>
      <c r="L156" s="315">
        <v>36000</v>
      </c>
      <c r="M156" s="315">
        <v>340000</v>
      </c>
      <c r="N156" s="315">
        <v>399000</v>
      </c>
      <c r="O156" s="315">
        <f aca="true" t="shared" si="14" ref="O156:O162">SUM(C156:N156)</f>
        <v>3200000</v>
      </c>
      <c r="P156" s="135"/>
      <c r="Q156" s="195"/>
      <c r="R156" s="195"/>
    </row>
    <row r="157" spans="1:17" ht="14.25">
      <c r="A157" s="128" t="s">
        <v>235</v>
      </c>
      <c r="B157" s="129" t="s">
        <v>236</v>
      </c>
      <c r="C157" s="315">
        <f>C156*27%</f>
        <v>86400</v>
      </c>
      <c r="D157" s="315">
        <f aca="true" t="shared" si="15" ref="D157:K157">D156*27%</f>
        <v>78300</v>
      </c>
      <c r="E157" s="315">
        <f t="shared" si="15"/>
        <v>91800</v>
      </c>
      <c r="F157" s="315">
        <f t="shared" si="15"/>
        <v>89100</v>
      </c>
      <c r="G157" s="315">
        <v>501100</v>
      </c>
      <c r="H157" s="315">
        <f t="shared" si="15"/>
        <v>87750</v>
      </c>
      <c r="I157" s="315">
        <f t="shared" si="15"/>
        <v>0</v>
      </c>
      <c r="J157" s="315">
        <f t="shared" si="15"/>
        <v>32400.000000000004</v>
      </c>
      <c r="K157" s="315">
        <f t="shared" si="15"/>
        <v>99900</v>
      </c>
      <c r="L157" s="315">
        <v>352720</v>
      </c>
      <c r="M157" s="315">
        <f>M156*27%</f>
        <v>91800</v>
      </c>
      <c r="N157" s="315">
        <f>N156*27%</f>
        <v>107730</v>
      </c>
      <c r="O157" s="315">
        <f>C157+D157+E157+F157+G157+H157+I157+J157+K157+L157+M157+N157</f>
        <v>1619000</v>
      </c>
      <c r="P157" s="135"/>
      <c r="Q157" s="195"/>
    </row>
    <row r="158" spans="1:17" ht="14.25">
      <c r="A158" s="128" t="s">
        <v>237</v>
      </c>
      <c r="B158" s="129" t="s">
        <v>238</v>
      </c>
      <c r="C158" s="315"/>
      <c r="D158" s="315"/>
      <c r="E158" s="315"/>
      <c r="F158" s="315"/>
      <c r="G158" s="315"/>
      <c r="H158" s="315"/>
      <c r="I158" s="315"/>
      <c r="J158" s="315"/>
      <c r="K158" s="315"/>
      <c r="L158" s="315"/>
      <c r="M158" s="315"/>
      <c r="N158" s="315"/>
      <c r="O158" s="315">
        <f t="shared" si="14"/>
        <v>0</v>
      </c>
      <c r="P158" s="135"/>
      <c r="Q158" s="195"/>
    </row>
    <row r="159" spans="1:17" ht="14.25">
      <c r="A159" s="128" t="s">
        <v>372</v>
      </c>
      <c r="B159" s="129" t="s">
        <v>239</v>
      </c>
      <c r="C159" s="315">
        <v>20</v>
      </c>
      <c r="D159" s="315"/>
      <c r="E159" s="315"/>
      <c r="F159" s="315"/>
      <c r="G159" s="315">
        <v>20</v>
      </c>
      <c r="H159" s="315"/>
      <c r="I159" s="315"/>
      <c r="J159" s="315">
        <v>20</v>
      </c>
      <c r="K159" s="315">
        <v>20</v>
      </c>
      <c r="L159" s="315"/>
      <c r="M159" s="315"/>
      <c r="N159" s="315">
        <v>20</v>
      </c>
      <c r="O159" s="315">
        <f t="shared" si="14"/>
        <v>100</v>
      </c>
      <c r="P159" s="135"/>
      <c r="Q159" s="195"/>
    </row>
    <row r="160" spans="1:17" ht="14.25">
      <c r="A160" s="128" t="s">
        <v>373</v>
      </c>
      <c r="B160" s="129" t="s">
        <v>240</v>
      </c>
      <c r="C160" s="315"/>
      <c r="D160" s="315"/>
      <c r="E160" s="315"/>
      <c r="F160" s="315"/>
      <c r="G160" s="315"/>
      <c r="H160" s="315"/>
      <c r="I160" s="315"/>
      <c r="J160" s="315"/>
      <c r="K160" s="315"/>
      <c r="L160" s="315"/>
      <c r="M160" s="315"/>
      <c r="N160" s="315"/>
      <c r="O160" s="315">
        <f t="shared" si="14"/>
        <v>0</v>
      </c>
      <c r="P160" s="135"/>
      <c r="Q160" s="195"/>
    </row>
    <row r="161" spans="1:17" ht="14.25">
      <c r="A161" s="128" t="s">
        <v>374</v>
      </c>
      <c r="B161" s="129" t="s">
        <v>241</v>
      </c>
      <c r="C161" s="315"/>
      <c r="D161" s="315"/>
      <c r="E161" s="315"/>
      <c r="F161" s="315"/>
      <c r="G161" s="315"/>
      <c r="H161" s="315"/>
      <c r="I161" s="315"/>
      <c r="J161" s="315"/>
      <c r="K161" s="315"/>
      <c r="L161" s="315"/>
      <c r="M161" s="315"/>
      <c r="N161" s="315"/>
      <c r="O161" s="315">
        <f t="shared" si="14"/>
        <v>0</v>
      </c>
      <c r="P161" s="135"/>
      <c r="Q161" s="195"/>
    </row>
    <row r="162" spans="1:17" ht="14.25">
      <c r="A162" s="321" t="s">
        <v>396</v>
      </c>
      <c r="B162" s="354" t="s">
        <v>242</v>
      </c>
      <c r="C162" s="315">
        <f aca="true" t="shared" si="16" ref="C162:N162">SUM(C152:C161)</f>
        <v>406420</v>
      </c>
      <c r="D162" s="315">
        <f t="shared" si="16"/>
        <v>368300</v>
      </c>
      <c r="E162" s="315">
        <f t="shared" si="16"/>
        <v>431800</v>
      </c>
      <c r="F162" s="315">
        <f t="shared" si="16"/>
        <v>419100</v>
      </c>
      <c r="G162" s="315">
        <f t="shared" si="16"/>
        <v>831120</v>
      </c>
      <c r="H162" s="315">
        <f t="shared" si="16"/>
        <v>412750</v>
      </c>
      <c r="I162" s="315">
        <f t="shared" si="16"/>
        <v>0</v>
      </c>
      <c r="J162" s="315">
        <f t="shared" si="16"/>
        <v>152420</v>
      </c>
      <c r="K162" s="315">
        <f t="shared" si="16"/>
        <v>469920</v>
      </c>
      <c r="L162" s="315">
        <f t="shared" si="16"/>
        <v>388720</v>
      </c>
      <c r="M162" s="315">
        <f t="shared" si="16"/>
        <v>431800</v>
      </c>
      <c r="N162" s="315">
        <f t="shared" si="16"/>
        <v>506750</v>
      </c>
      <c r="O162" s="315">
        <f t="shared" si="14"/>
        <v>4819100</v>
      </c>
      <c r="P162" s="135"/>
      <c r="Q162" s="195"/>
    </row>
    <row r="163" spans="1:17" ht="26.25">
      <c r="A163" s="128" t="s">
        <v>251</v>
      </c>
      <c r="B163" s="129" t="s">
        <v>252</v>
      </c>
      <c r="C163" s="315"/>
      <c r="D163" s="315"/>
      <c r="E163" s="315"/>
      <c r="F163" s="315"/>
      <c r="G163" s="315"/>
      <c r="H163" s="315"/>
      <c r="I163" s="315"/>
      <c r="J163" s="315"/>
      <c r="K163" s="315"/>
      <c r="L163" s="315"/>
      <c r="M163" s="315"/>
      <c r="N163" s="315"/>
      <c r="O163" s="315"/>
      <c r="P163" s="135"/>
      <c r="Q163" s="195"/>
    </row>
    <row r="164" spans="1:17" ht="26.25">
      <c r="A164" s="130" t="s">
        <v>378</v>
      </c>
      <c r="B164" s="129" t="s">
        <v>253</v>
      </c>
      <c r="C164" s="315"/>
      <c r="D164" s="315"/>
      <c r="E164" s="315"/>
      <c r="F164" s="315"/>
      <c r="G164" s="315"/>
      <c r="H164" s="315"/>
      <c r="I164" s="315"/>
      <c r="J164" s="315"/>
      <c r="K164" s="315"/>
      <c r="L164" s="315"/>
      <c r="M164" s="315"/>
      <c r="N164" s="315"/>
      <c r="O164" s="315"/>
      <c r="P164" s="135"/>
      <c r="Q164" s="195"/>
    </row>
    <row r="165" spans="1:17" ht="14.25">
      <c r="A165" s="128" t="s">
        <v>379</v>
      </c>
      <c r="B165" s="129" t="s">
        <v>254</v>
      </c>
      <c r="C165" s="315"/>
      <c r="D165" s="315"/>
      <c r="E165" s="315"/>
      <c r="F165" s="315"/>
      <c r="G165" s="315"/>
      <c r="H165" s="315"/>
      <c r="I165" s="315"/>
      <c r="J165" s="315"/>
      <c r="K165" s="315"/>
      <c r="L165" s="315"/>
      <c r="M165" s="315"/>
      <c r="N165" s="315"/>
      <c r="O165" s="315"/>
      <c r="P165" s="135"/>
      <c r="Q165" s="195"/>
    </row>
    <row r="166" spans="1:17" ht="14.25">
      <c r="A166" s="307" t="s">
        <v>398</v>
      </c>
      <c r="B166" s="354" t="s">
        <v>255</v>
      </c>
      <c r="C166" s="315"/>
      <c r="D166" s="315"/>
      <c r="E166" s="315"/>
      <c r="F166" s="315"/>
      <c r="G166" s="315"/>
      <c r="H166" s="315"/>
      <c r="I166" s="315"/>
      <c r="J166" s="315"/>
      <c r="K166" s="315"/>
      <c r="L166" s="315"/>
      <c r="M166" s="315"/>
      <c r="N166" s="315"/>
      <c r="O166" s="315"/>
      <c r="P166" s="135"/>
      <c r="Q166" s="195"/>
    </row>
    <row r="167" spans="1:17" ht="15">
      <c r="A167" s="349" t="s">
        <v>880</v>
      </c>
      <c r="B167" s="379"/>
      <c r="C167" s="409">
        <f>SUM(C137,C151,C162,C166)</f>
        <v>406420</v>
      </c>
      <c r="D167" s="409">
        <f>SUM(D137,D151,D162)</f>
        <v>368300</v>
      </c>
      <c r="E167" s="409">
        <f aca="true" t="shared" si="17" ref="E167:O167">SUM(E137,E151,E162,E166)</f>
        <v>431800</v>
      </c>
      <c r="F167" s="409">
        <f t="shared" si="17"/>
        <v>419100</v>
      </c>
      <c r="G167" s="409">
        <f t="shared" si="17"/>
        <v>831120</v>
      </c>
      <c r="H167" s="409">
        <f t="shared" si="17"/>
        <v>412750</v>
      </c>
      <c r="I167" s="409">
        <f t="shared" si="17"/>
        <v>0</v>
      </c>
      <c r="J167" s="409">
        <f t="shared" si="17"/>
        <v>152420</v>
      </c>
      <c r="K167" s="409">
        <f t="shared" si="17"/>
        <v>469920</v>
      </c>
      <c r="L167" s="409">
        <f t="shared" si="17"/>
        <v>388720</v>
      </c>
      <c r="M167" s="409">
        <f t="shared" si="17"/>
        <v>431800</v>
      </c>
      <c r="N167" s="409">
        <f t="shared" si="17"/>
        <v>506750</v>
      </c>
      <c r="O167" s="409">
        <f t="shared" si="17"/>
        <v>4819100</v>
      </c>
      <c r="P167" s="135"/>
      <c r="Q167" s="195"/>
    </row>
    <row r="168" spans="1:17" ht="14.25">
      <c r="A168" s="130" t="s">
        <v>205</v>
      </c>
      <c r="B168" s="129" t="s">
        <v>206</v>
      </c>
      <c r="C168" s="315"/>
      <c r="D168" s="315"/>
      <c r="E168" s="315"/>
      <c r="F168" s="315"/>
      <c r="G168" s="315"/>
      <c r="H168" s="315"/>
      <c r="I168" s="315"/>
      <c r="J168" s="315"/>
      <c r="K168" s="315"/>
      <c r="L168" s="315"/>
      <c r="M168" s="315"/>
      <c r="N168" s="315"/>
      <c r="O168" s="315"/>
      <c r="P168" s="135"/>
      <c r="Q168" s="195"/>
    </row>
    <row r="169" spans="1:17" ht="26.25">
      <c r="A169" s="130" t="s">
        <v>207</v>
      </c>
      <c r="B169" s="129" t="s">
        <v>208</v>
      </c>
      <c r="C169" s="315"/>
      <c r="D169" s="315"/>
      <c r="E169" s="315"/>
      <c r="F169" s="315"/>
      <c r="G169" s="315"/>
      <c r="H169" s="315"/>
      <c r="I169" s="315"/>
      <c r="J169" s="315"/>
      <c r="K169" s="315"/>
      <c r="L169" s="315"/>
      <c r="M169" s="315"/>
      <c r="N169" s="315"/>
      <c r="O169" s="315"/>
      <c r="P169" s="135"/>
      <c r="Q169" s="195"/>
    </row>
    <row r="170" spans="1:16" ht="26.25">
      <c r="A170" s="130" t="s">
        <v>356</v>
      </c>
      <c r="B170" s="129" t="s">
        <v>209</v>
      </c>
      <c r="C170" s="315"/>
      <c r="D170" s="315"/>
      <c r="E170" s="315"/>
      <c r="F170" s="315"/>
      <c r="G170" s="315"/>
      <c r="H170" s="315"/>
      <c r="I170" s="315"/>
      <c r="J170" s="315"/>
      <c r="K170" s="315"/>
      <c r="L170" s="315"/>
      <c r="M170" s="315"/>
      <c r="N170" s="315"/>
      <c r="O170" s="315"/>
      <c r="P170" s="135"/>
    </row>
    <row r="171" spans="1:16" ht="26.25">
      <c r="A171" s="130" t="s">
        <v>357</v>
      </c>
      <c r="B171" s="129" t="s">
        <v>210</v>
      </c>
      <c r="C171" s="315"/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315"/>
      <c r="O171" s="315"/>
      <c r="P171" s="135"/>
    </row>
    <row r="172" spans="1:16" ht="14.25">
      <c r="A172" s="130" t="s">
        <v>358</v>
      </c>
      <c r="B172" s="129" t="s">
        <v>211</v>
      </c>
      <c r="C172" s="315"/>
      <c r="D172" s="315"/>
      <c r="E172" s="315"/>
      <c r="F172" s="315"/>
      <c r="G172" s="315"/>
      <c r="H172" s="315"/>
      <c r="I172" s="315"/>
      <c r="J172" s="315"/>
      <c r="K172" s="315"/>
      <c r="L172" s="315"/>
      <c r="M172" s="315"/>
      <c r="N172" s="315"/>
      <c r="O172" s="315"/>
      <c r="P172" s="135"/>
    </row>
    <row r="173" spans="1:16" ht="14.25">
      <c r="A173" s="307" t="s">
        <v>392</v>
      </c>
      <c r="B173" s="354" t="s">
        <v>212</v>
      </c>
      <c r="C173" s="315"/>
      <c r="D173" s="315"/>
      <c r="E173" s="315"/>
      <c r="F173" s="315"/>
      <c r="G173" s="315"/>
      <c r="H173" s="315"/>
      <c r="I173" s="315"/>
      <c r="J173" s="315"/>
      <c r="K173" s="315"/>
      <c r="L173" s="315"/>
      <c r="M173" s="315"/>
      <c r="N173" s="315"/>
      <c r="O173" s="315"/>
      <c r="P173" s="135"/>
    </row>
    <row r="174" spans="1:16" ht="14.25">
      <c r="A174" s="128" t="s">
        <v>375</v>
      </c>
      <c r="B174" s="129" t="s">
        <v>243</v>
      </c>
      <c r="C174" s="315"/>
      <c r="D174" s="315"/>
      <c r="E174" s="315"/>
      <c r="F174" s="315"/>
      <c r="G174" s="315"/>
      <c r="H174" s="315"/>
      <c r="I174" s="315"/>
      <c r="J174" s="315"/>
      <c r="K174" s="315"/>
      <c r="L174" s="315"/>
      <c r="M174" s="315"/>
      <c r="N174" s="315"/>
      <c r="O174" s="315"/>
      <c r="P174" s="135"/>
    </row>
    <row r="175" spans="1:16" ht="14.25">
      <c r="A175" s="128" t="s">
        <v>376</v>
      </c>
      <c r="B175" s="129" t="s">
        <v>244</v>
      </c>
      <c r="C175" s="315"/>
      <c r="D175" s="315"/>
      <c r="E175" s="315"/>
      <c r="F175" s="315"/>
      <c r="G175" s="315"/>
      <c r="H175" s="315"/>
      <c r="I175" s="315"/>
      <c r="J175" s="315"/>
      <c r="K175" s="315"/>
      <c r="L175" s="315"/>
      <c r="M175" s="315"/>
      <c r="N175" s="315"/>
      <c r="O175" s="315"/>
      <c r="P175" s="135"/>
    </row>
    <row r="176" spans="1:16" ht="14.25">
      <c r="A176" s="128" t="s">
        <v>245</v>
      </c>
      <c r="B176" s="129" t="s">
        <v>246</v>
      </c>
      <c r="C176" s="315"/>
      <c r="D176" s="315"/>
      <c r="E176" s="315"/>
      <c r="F176" s="315"/>
      <c r="G176" s="315"/>
      <c r="H176" s="315"/>
      <c r="I176" s="315"/>
      <c r="J176" s="315"/>
      <c r="K176" s="315"/>
      <c r="L176" s="315"/>
      <c r="M176" s="315"/>
      <c r="N176" s="315"/>
      <c r="O176" s="315"/>
      <c r="P176" s="135"/>
    </row>
    <row r="177" spans="1:16" ht="14.25">
      <c r="A177" s="128" t="s">
        <v>377</v>
      </c>
      <c r="B177" s="129" t="s">
        <v>247</v>
      </c>
      <c r="C177" s="315"/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  <c r="P177" s="135"/>
    </row>
    <row r="178" spans="1:16" ht="14.25">
      <c r="A178" s="128" t="s">
        <v>248</v>
      </c>
      <c r="B178" s="129" t="s">
        <v>249</v>
      </c>
      <c r="C178" s="315"/>
      <c r="D178" s="315"/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15"/>
      <c r="P178" s="135"/>
    </row>
    <row r="179" spans="1:16" ht="14.25">
      <c r="A179" s="307" t="s">
        <v>397</v>
      </c>
      <c r="B179" s="354" t="s">
        <v>250</v>
      </c>
      <c r="C179" s="315"/>
      <c r="D179" s="315"/>
      <c r="E179" s="315"/>
      <c r="F179" s="315"/>
      <c r="G179" s="315"/>
      <c r="H179" s="315"/>
      <c r="I179" s="315"/>
      <c r="J179" s="315"/>
      <c r="K179" s="315"/>
      <c r="L179" s="315"/>
      <c r="M179" s="315"/>
      <c r="N179" s="315"/>
      <c r="O179" s="315"/>
      <c r="P179" s="135"/>
    </row>
    <row r="180" spans="1:16" ht="26.25">
      <c r="A180" s="128" t="s">
        <v>256</v>
      </c>
      <c r="B180" s="129" t="s">
        <v>257</v>
      </c>
      <c r="C180" s="315"/>
      <c r="D180" s="315"/>
      <c r="E180" s="315"/>
      <c r="F180" s="315"/>
      <c r="G180" s="315"/>
      <c r="H180" s="315"/>
      <c r="I180" s="315"/>
      <c r="J180" s="315"/>
      <c r="K180" s="315"/>
      <c r="L180" s="315"/>
      <c r="M180" s="315"/>
      <c r="N180" s="315"/>
      <c r="O180" s="315"/>
      <c r="P180" s="135"/>
    </row>
    <row r="181" spans="1:16" ht="26.25">
      <c r="A181" s="130" t="s">
        <v>380</v>
      </c>
      <c r="B181" s="129" t="s">
        <v>258</v>
      </c>
      <c r="C181" s="315"/>
      <c r="D181" s="315"/>
      <c r="E181" s="315"/>
      <c r="F181" s="315"/>
      <c r="G181" s="315"/>
      <c r="H181" s="315"/>
      <c r="I181" s="315"/>
      <c r="J181" s="315"/>
      <c r="K181" s="315"/>
      <c r="L181" s="315"/>
      <c r="M181" s="315"/>
      <c r="N181" s="315"/>
      <c r="O181" s="315"/>
      <c r="P181" s="135"/>
    </row>
    <row r="182" spans="1:16" ht="14.25">
      <c r="A182" s="128" t="s">
        <v>381</v>
      </c>
      <c r="B182" s="129" t="s">
        <v>259</v>
      </c>
      <c r="C182" s="315"/>
      <c r="D182" s="315"/>
      <c r="E182" s="315"/>
      <c r="F182" s="315"/>
      <c r="G182" s="315"/>
      <c r="H182" s="315"/>
      <c r="I182" s="315"/>
      <c r="J182" s="315"/>
      <c r="K182" s="315"/>
      <c r="L182" s="315"/>
      <c r="M182" s="315"/>
      <c r="N182" s="315"/>
      <c r="O182" s="315"/>
      <c r="P182" s="135"/>
    </row>
    <row r="183" spans="1:16" ht="14.25">
      <c r="A183" s="307" t="s">
        <v>400</v>
      </c>
      <c r="B183" s="354" t="s">
        <v>260</v>
      </c>
      <c r="C183" s="315"/>
      <c r="D183" s="315"/>
      <c r="E183" s="315"/>
      <c r="F183" s="315"/>
      <c r="G183" s="315"/>
      <c r="H183" s="315"/>
      <c r="I183" s="315"/>
      <c r="J183" s="315"/>
      <c r="K183" s="315"/>
      <c r="L183" s="315"/>
      <c r="M183" s="315"/>
      <c r="N183" s="315"/>
      <c r="O183" s="315"/>
      <c r="P183" s="135"/>
    </row>
    <row r="184" spans="1:16" ht="15">
      <c r="A184" s="349" t="s">
        <v>882</v>
      </c>
      <c r="B184" s="379"/>
      <c r="C184" s="409"/>
      <c r="D184" s="409"/>
      <c r="E184" s="409"/>
      <c r="F184" s="409"/>
      <c r="G184" s="409"/>
      <c r="H184" s="409"/>
      <c r="I184" s="409"/>
      <c r="J184" s="409"/>
      <c r="K184" s="409"/>
      <c r="L184" s="409"/>
      <c r="M184" s="409"/>
      <c r="N184" s="409"/>
      <c r="O184" s="409"/>
      <c r="P184" s="135"/>
    </row>
    <row r="185" spans="1:16" ht="15">
      <c r="A185" s="381" t="s">
        <v>399</v>
      </c>
      <c r="B185" s="355" t="s">
        <v>261</v>
      </c>
      <c r="C185" s="403">
        <f aca="true" t="shared" si="18" ref="C185:K185">SUM(C167,C184)</f>
        <v>406420</v>
      </c>
      <c r="D185" s="403">
        <f t="shared" si="18"/>
        <v>368300</v>
      </c>
      <c r="E185" s="403">
        <f t="shared" si="18"/>
        <v>431800</v>
      </c>
      <c r="F185" s="403">
        <f t="shared" si="18"/>
        <v>419100</v>
      </c>
      <c r="G185" s="403">
        <f t="shared" si="18"/>
        <v>831120</v>
      </c>
      <c r="H185" s="403">
        <f t="shared" si="18"/>
        <v>412750</v>
      </c>
      <c r="I185" s="403">
        <f t="shared" si="18"/>
        <v>0</v>
      </c>
      <c r="J185" s="403">
        <f t="shared" si="18"/>
        <v>152420</v>
      </c>
      <c r="K185" s="403">
        <f t="shared" si="18"/>
        <v>469920</v>
      </c>
      <c r="L185" s="403">
        <f>SUM(L167:L168,L184)</f>
        <v>388720</v>
      </c>
      <c r="M185" s="403">
        <f>SUM(M167,M184)</f>
        <v>431800</v>
      </c>
      <c r="N185" s="403">
        <f>SUM(N167,N184)</f>
        <v>506750</v>
      </c>
      <c r="O185" s="403">
        <f>SUM(O167,O184)</f>
        <v>4819100</v>
      </c>
      <c r="P185" s="135"/>
    </row>
    <row r="186" spans="1:16" ht="15">
      <c r="A186" s="384" t="s">
        <v>883</v>
      </c>
      <c r="B186" s="385"/>
      <c r="C186" s="410">
        <f>C167-C75</f>
        <v>-4979008.2</v>
      </c>
      <c r="D186" s="410">
        <f>D167-D75</f>
        <v>-5628196.4</v>
      </c>
      <c r="E186" s="410">
        <f>E167-E75</f>
        <v>-5282558.2</v>
      </c>
      <c r="F186" s="410">
        <f aca="true" t="shared" si="19" ref="F186:O186">F167-F75</f>
        <v>-6977800</v>
      </c>
      <c r="G186" s="410">
        <f t="shared" si="19"/>
        <v>-4611840</v>
      </c>
      <c r="H186" s="410">
        <f t="shared" si="19"/>
        <v>-4870285.6</v>
      </c>
      <c r="I186" s="410">
        <f t="shared" si="19"/>
        <v>-4782468.2</v>
      </c>
      <c r="J186" s="410">
        <f t="shared" si="19"/>
        <v>-6119343.292</v>
      </c>
      <c r="K186" s="410">
        <f t="shared" si="19"/>
        <v>-4720558.2</v>
      </c>
      <c r="L186" s="410">
        <f t="shared" si="19"/>
        <v>-5092748.2</v>
      </c>
      <c r="M186" s="410">
        <f t="shared" si="19"/>
        <v>-5023698.2</v>
      </c>
      <c r="N186" s="410">
        <f t="shared" si="19"/>
        <v>-5791879</v>
      </c>
      <c r="O186" s="410">
        <f t="shared" si="19"/>
        <v>-64403900.492</v>
      </c>
      <c r="P186" s="135"/>
    </row>
    <row r="187" spans="1:16" ht="15">
      <c r="A187" s="384" t="s">
        <v>884</v>
      </c>
      <c r="B187" s="385"/>
      <c r="C187" s="410">
        <f>C184-C98</f>
        <v>0</v>
      </c>
      <c r="D187" s="410">
        <f aca="true" t="shared" si="20" ref="D187:O187">D184-D98</f>
        <v>0</v>
      </c>
      <c r="E187" s="410">
        <f t="shared" si="20"/>
        <v>0</v>
      </c>
      <c r="F187" s="410">
        <f t="shared" si="20"/>
        <v>-154000</v>
      </c>
      <c r="G187" s="410">
        <f t="shared" si="20"/>
        <v>0</v>
      </c>
      <c r="H187" s="410">
        <f t="shared" si="20"/>
        <v>0</v>
      </c>
      <c r="I187" s="410">
        <f t="shared" si="20"/>
        <v>0</v>
      </c>
      <c r="J187" s="410">
        <f t="shared" si="20"/>
        <v>-9946000</v>
      </c>
      <c r="K187" s="410">
        <f t="shared" si="20"/>
        <v>0</v>
      </c>
      <c r="L187" s="410">
        <f t="shared" si="20"/>
        <v>0</v>
      </c>
      <c r="M187" s="410">
        <f t="shared" si="20"/>
        <v>0</v>
      </c>
      <c r="N187" s="410">
        <f t="shared" si="20"/>
        <v>-154000</v>
      </c>
      <c r="O187" s="410">
        <f t="shared" si="20"/>
        <v>-10254000</v>
      </c>
      <c r="P187" s="135"/>
    </row>
    <row r="188" spans="1:16" ht="14.25">
      <c r="A188" s="366" t="s">
        <v>382</v>
      </c>
      <c r="B188" s="130" t="s">
        <v>262</v>
      </c>
      <c r="C188" s="315"/>
      <c r="D188" s="315"/>
      <c r="E188" s="315"/>
      <c r="F188" s="315"/>
      <c r="G188" s="315"/>
      <c r="H188" s="315"/>
      <c r="I188" s="315"/>
      <c r="J188" s="315"/>
      <c r="K188" s="315"/>
      <c r="L188" s="315"/>
      <c r="M188" s="315"/>
      <c r="N188" s="315"/>
      <c r="O188" s="315"/>
      <c r="P188" s="135"/>
    </row>
    <row r="189" spans="1:16" ht="14.25">
      <c r="A189" s="128" t="s">
        <v>263</v>
      </c>
      <c r="B189" s="130" t="s">
        <v>264</v>
      </c>
      <c r="C189" s="315"/>
      <c r="D189" s="315"/>
      <c r="E189" s="315"/>
      <c r="F189" s="315"/>
      <c r="G189" s="315"/>
      <c r="H189" s="315"/>
      <c r="I189" s="315"/>
      <c r="J189" s="315"/>
      <c r="K189" s="315"/>
      <c r="L189" s="315"/>
      <c r="M189" s="315"/>
      <c r="N189" s="315"/>
      <c r="O189" s="315"/>
      <c r="P189" s="135"/>
    </row>
    <row r="190" spans="1:16" ht="14.25">
      <c r="A190" s="366" t="s">
        <v>383</v>
      </c>
      <c r="B190" s="130" t="s">
        <v>265</v>
      </c>
      <c r="C190" s="315"/>
      <c r="D190" s="315"/>
      <c r="E190" s="315"/>
      <c r="F190" s="315"/>
      <c r="G190" s="315"/>
      <c r="H190" s="315"/>
      <c r="I190" s="315"/>
      <c r="J190" s="315"/>
      <c r="K190" s="315"/>
      <c r="L190" s="315"/>
      <c r="M190" s="315"/>
      <c r="N190" s="315"/>
      <c r="O190" s="315"/>
      <c r="P190" s="135"/>
    </row>
    <row r="191" spans="1:16" ht="14.25">
      <c r="A191" s="208" t="s">
        <v>401</v>
      </c>
      <c r="B191" s="203" t="s">
        <v>266</v>
      </c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315"/>
      <c r="O191" s="315"/>
      <c r="P191" s="135"/>
    </row>
    <row r="192" spans="1:16" ht="14.25">
      <c r="A192" s="128" t="s">
        <v>384</v>
      </c>
      <c r="B192" s="130" t="s">
        <v>267</v>
      </c>
      <c r="C192" s="315"/>
      <c r="D192" s="315"/>
      <c r="E192" s="315"/>
      <c r="F192" s="315"/>
      <c r="G192" s="315"/>
      <c r="H192" s="315"/>
      <c r="I192" s="315"/>
      <c r="J192" s="315"/>
      <c r="K192" s="315"/>
      <c r="L192" s="315"/>
      <c r="M192" s="315"/>
      <c r="N192" s="315"/>
      <c r="O192" s="315"/>
      <c r="P192" s="135"/>
    </row>
    <row r="193" spans="1:16" ht="14.25">
      <c r="A193" s="366" t="s">
        <v>268</v>
      </c>
      <c r="B193" s="130" t="s">
        <v>269</v>
      </c>
      <c r="C193" s="315"/>
      <c r="D193" s="315"/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5"/>
      <c r="P193" s="135"/>
    </row>
    <row r="194" spans="1:16" ht="14.25">
      <c r="A194" s="128" t="s">
        <v>385</v>
      </c>
      <c r="B194" s="130" t="s">
        <v>270</v>
      </c>
      <c r="C194" s="315"/>
      <c r="D194" s="315"/>
      <c r="E194" s="315"/>
      <c r="F194" s="315"/>
      <c r="G194" s="315"/>
      <c r="H194" s="315"/>
      <c r="I194" s="315"/>
      <c r="J194" s="315"/>
      <c r="K194" s="315"/>
      <c r="L194" s="315"/>
      <c r="M194" s="315"/>
      <c r="N194" s="315"/>
      <c r="O194" s="315"/>
      <c r="P194" s="135"/>
    </row>
    <row r="195" spans="1:16" ht="14.25">
      <c r="A195" s="366" t="s">
        <v>271</v>
      </c>
      <c r="B195" s="130" t="s">
        <v>272</v>
      </c>
      <c r="C195" s="315"/>
      <c r="D195" s="315"/>
      <c r="E195" s="315"/>
      <c r="F195" s="315"/>
      <c r="G195" s="315"/>
      <c r="H195" s="315"/>
      <c r="I195" s="315"/>
      <c r="J195" s="315"/>
      <c r="K195" s="315"/>
      <c r="L195" s="315"/>
      <c r="M195" s="315"/>
      <c r="N195" s="315"/>
      <c r="O195" s="315"/>
      <c r="P195" s="135"/>
    </row>
    <row r="196" spans="1:16" ht="14.25">
      <c r="A196" s="209" t="s">
        <v>402</v>
      </c>
      <c r="B196" s="203" t="s">
        <v>273</v>
      </c>
      <c r="C196" s="315"/>
      <c r="D196" s="315"/>
      <c r="E196" s="315"/>
      <c r="F196" s="315"/>
      <c r="G196" s="315"/>
      <c r="H196" s="315"/>
      <c r="I196" s="315"/>
      <c r="J196" s="315"/>
      <c r="K196" s="315"/>
      <c r="L196" s="315"/>
      <c r="M196" s="315"/>
      <c r="N196" s="315"/>
      <c r="O196" s="315"/>
      <c r="P196" s="135"/>
    </row>
    <row r="197" spans="1:16" ht="14.25">
      <c r="A197" s="130" t="s">
        <v>438</v>
      </c>
      <c r="B197" s="130" t="s">
        <v>274</v>
      </c>
      <c r="C197" s="315">
        <v>360664</v>
      </c>
      <c r="D197" s="315"/>
      <c r="E197" s="315"/>
      <c r="F197" s="315"/>
      <c r="G197" s="315"/>
      <c r="H197" s="315"/>
      <c r="I197" s="315"/>
      <c r="J197" s="315"/>
      <c r="K197" s="315"/>
      <c r="L197" s="315"/>
      <c r="M197" s="315"/>
      <c r="N197" s="315"/>
      <c r="O197" s="315">
        <f>SUM(C197:N197)</f>
        <v>360664</v>
      </c>
      <c r="P197" s="135"/>
    </row>
    <row r="198" spans="1:16" ht="14.25">
      <c r="A198" s="130" t="s">
        <v>439</v>
      </c>
      <c r="B198" s="130" t="s">
        <v>274</v>
      </c>
      <c r="C198" s="315"/>
      <c r="D198" s="315"/>
      <c r="E198" s="315"/>
      <c r="F198" s="315"/>
      <c r="G198" s="315"/>
      <c r="H198" s="315"/>
      <c r="I198" s="315"/>
      <c r="J198" s="315"/>
      <c r="K198" s="315"/>
      <c r="L198" s="315"/>
      <c r="M198" s="315"/>
      <c r="N198" s="315"/>
      <c r="O198" s="315"/>
      <c r="P198" s="135"/>
    </row>
    <row r="199" spans="1:16" ht="14.25">
      <c r="A199" s="130" t="s">
        <v>436</v>
      </c>
      <c r="B199" s="130" t="s">
        <v>275</v>
      </c>
      <c r="C199" s="315"/>
      <c r="D199" s="315"/>
      <c r="E199" s="315"/>
      <c r="F199" s="315"/>
      <c r="G199" s="315"/>
      <c r="H199" s="315"/>
      <c r="I199" s="315"/>
      <c r="J199" s="315"/>
      <c r="K199" s="315"/>
      <c r="L199" s="315"/>
      <c r="M199" s="315"/>
      <c r="N199" s="315"/>
      <c r="O199" s="315"/>
      <c r="P199" s="135"/>
    </row>
    <row r="200" spans="1:16" ht="14.25">
      <c r="A200" s="130" t="s">
        <v>437</v>
      </c>
      <c r="B200" s="130" t="s">
        <v>275</v>
      </c>
      <c r="C200" s="315"/>
      <c r="D200" s="315"/>
      <c r="E200" s="315"/>
      <c r="F200" s="315"/>
      <c r="G200" s="315"/>
      <c r="H200" s="315"/>
      <c r="I200" s="315"/>
      <c r="J200" s="315"/>
      <c r="K200" s="315"/>
      <c r="L200" s="315"/>
      <c r="M200" s="315"/>
      <c r="N200" s="315"/>
      <c r="O200" s="315"/>
      <c r="P200" s="135"/>
    </row>
    <row r="201" spans="1:16" ht="14.25">
      <c r="A201" s="203" t="s">
        <v>403</v>
      </c>
      <c r="B201" s="203" t="s">
        <v>276</v>
      </c>
      <c r="C201" s="315">
        <f>SUM(C197:C200)</f>
        <v>360664</v>
      </c>
      <c r="D201" s="315"/>
      <c r="E201" s="315"/>
      <c r="F201" s="315"/>
      <c r="G201" s="315"/>
      <c r="H201" s="315"/>
      <c r="I201" s="315"/>
      <c r="J201" s="315"/>
      <c r="K201" s="315"/>
      <c r="L201" s="315"/>
      <c r="M201" s="315"/>
      <c r="N201" s="315"/>
      <c r="O201" s="315">
        <f>SUM(O197:O200)</f>
        <v>360664</v>
      </c>
      <c r="P201" s="135"/>
    </row>
    <row r="202" spans="1:16" ht="14.25">
      <c r="A202" s="366" t="s">
        <v>277</v>
      </c>
      <c r="B202" s="130" t="s">
        <v>278</v>
      </c>
      <c r="C202" s="315"/>
      <c r="D202" s="315"/>
      <c r="E202" s="315"/>
      <c r="F202" s="315"/>
      <c r="G202" s="315"/>
      <c r="H202" s="315"/>
      <c r="I202" s="315"/>
      <c r="J202" s="315"/>
      <c r="K202" s="315"/>
      <c r="L202" s="315"/>
      <c r="M202" s="315"/>
      <c r="N202" s="315"/>
      <c r="O202" s="315"/>
      <c r="P202" s="135"/>
    </row>
    <row r="203" spans="1:16" ht="14.25">
      <c r="A203" s="366" t="s">
        <v>279</v>
      </c>
      <c r="B203" s="130" t="s">
        <v>280</v>
      </c>
      <c r="C203" s="315"/>
      <c r="D203" s="315"/>
      <c r="E203" s="315"/>
      <c r="F203" s="315"/>
      <c r="G203" s="315"/>
      <c r="H203" s="315"/>
      <c r="I203" s="315"/>
      <c r="J203" s="315"/>
      <c r="K203" s="315"/>
      <c r="L203" s="315"/>
      <c r="M203" s="315"/>
      <c r="N203" s="315"/>
      <c r="O203" s="315"/>
      <c r="P203" s="135"/>
    </row>
    <row r="204" spans="1:18" ht="14.25">
      <c r="A204" s="366" t="s">
        <v>281</v>
      </c>
      <c r="B204" s="130" t="s">
        <v>282</v>
      </c>
      <c r="C204" s="315">
        <v>6000000</v>
      </c>
      <c r="D204" s="315">
        <v>6065000</v>
      </c>
      <c r="E204" s="315">
        <v>6032000</v>
      </c>
      <c r="F204" s="315">
        <v>6065000</v>
      </c>
      <c r="G204" s="315">
        <v>6010000</v>
      </c>
      <c r="H204" s="315">
        <v>6620000</v>
      </c>
      <c r="I204" s="315">
        <v>6410000</v>
      </c>
      <c r="J204" s="315">
        <v>6310000</v>
      </c>
      <c r="K204" s="315">
        <v>6260000</v>
      </c>
      <c r="L204" s="315">
        <v>6500000</v>
      </c>
      <c r="M204" s="315">
        <v>6250000</v>
      </c>
      <c r="N204" s="315">
        <v>5775236</v>
      </c>
      <c r="O204" s="315">
        <f>SUM(C204:N204)</f>
        <v>74297236</v>
      </c>
      <c r="P204" s="135"/>
      <c r="Q204" s="195"/>
      <c r="R204" s="195"/>
    </row>
    <row r="205" spans="1:16" ht="14.25">
      <c r="A205" s="366" t="s">
        <v>283</v>
      </c>
      <c r="B205" s="130" t="s">
        <v>284</v>
      </c>
      <c r="C205" s="315"/>
      <c r="D205" s="315"/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315"/>
      <c r="P205" s="135"/>
    </row>
    <row r="206" spans="1:16" ht="14.25">
      <c r="A206" s="128" t="s">
        <v>386</v>
      </c>
      <c r="B206" s="130" t="s">
        <v>285</v>
      </c>
      <c r="C206" s="315"/>
      <c r="D206" s="315"/>
      <c r="E206" s="315"/>
      <c r="F206" s="315"/>
      <c r="G206" s="315"/>
      <c r="H206" s="315"/>
      <c r="I206" s="315"/>
      <c r="J206" s="315"/>
      <c r="K206" s="315"/>
      <c r="L206" s="315"/>
      <c r="M206" s="315"/>
      <c r="N206" s="315"/>
      <c r="O206" s="315"/>
      <c r="P206" s="135"/>
    </row>
    <row r="207" spans="1:16" ht="14.25">
      <c r="A207" s="208" t="s">
        <v>404</v>
      </c>
      <c r="B207" s="203" t="s">
        <v>286</v>
      </c>
      <c r="C207" s="315">
        <f>SUM(C202:C206)</f>
        <v>6000000</v>
      </c>
      <c r="D207" s="315">
        <f aca="true" t="shared" si="21" ref="D207:N207">SUM(D202:D206)</f>
        <v>6065000</v>
      </c>
      <c r="E207" s="315">
        <f t="shared" si="21"/>
        <v>6032000</v>
      </c>
      <c r="F207" s="315">
        <f t="shared" si="21"/>
        <v>6065000</v>
      </c>
      <c r="G207" s="315">
        <f t="shared" si="21"/>
        <v>6010000</v>
      </c>
      <c r="H207" s="315">
        <f t="shared" si="21"/>
        <v>6620000</v>
      </c>
      <c r="I207" s="315">
        <f t="shared" si="21"/>
        <v>6410000</v>
      </c>
      <c r="J207" s="315">
        <f t="shared" si="21"/>
        <v>6310000</v>
      </c>
      <c r="K207" s="315">
        <f t="shared" si="21"/>
        <v>6260000</v>
      </c>
      <c r="L207" s="315">
        <f t="shared" si="21"/>
        <v>6500000</v>
      </c>
      <c r="M207" s="315">
        <f t="shared" si="21"/>
        <v>6250000</v>
      </c>
      <c r="N207" s="315">
        <f t="shared" si="21"/>
        <v>5775236</v>
      </c>
      <c r="O207" s="315">
        <f>SUM(O202:O206)</f>
        <v>74297236</v>
      </c>
      <c r="P207" s="135"/>
    </row>
    <row r="208" spans="1:16" ht="14.25">
      <c r="A208" s="128" t="s">
        <v>287</v>
      </c>
      <c r="B208" s="130" t="s">
        <v>288</v>
      </c>
      <c r="C208" s="315"/>
      <c r="D208" s="315"/>
      <c r="E208" s="315"/>
      <c r="F208" s="315"/>
      <c r="G208" s="315"/>
      <c r="H208" s="315"/>
      <c r="I208" s="315"/>
      <c r="J208" s="315"/>
      <c r="K208" s="315"/>
      <c r="L208" s="315"/>
      <c r="M208" s="315"/>
      <c r="N208" s="315"/>
      <c r="O208" s="315"/>
      <c r="P208" s="135"/>
    </row>
    <row r="209" spans="1:16" ht="14.25">
      <c r="A209" s="128" t="s">
        <v>289</v>
      </c>
      <c r="B209" s="130" t="s">
        <v>290</v>
      </c>
      <c r="C209" s="315"/>
      <c r="D209" s="315"/>
      <c r="E209" s="315"/>
      <c r="F209" s="315"/>
      <c r="G209" s="315"/>
      <c r="H209" s="315"/>
      <c r="I209" s="315"/>
      <c r="J209" s="315"/>
      <c r="K209" s="315"/>
      <c r="L209" s="315"/>
      <c r="M209" s="315"/>
      <c r="N209" s="315"/>
      <c r="O209" s="315"/>
      <c r="P209" s="135"/>
    </row>
    <row r="210" spans="1:16" ht="14.25">
      <c r="A210" s="366" t="s">
        <v>291</v>
      </c>
      <c r="B210" s="130" t="s">
        <v>292</v>
      </c>
      <c r="C210" s="315"/>
      <c r="D210" s="315"/>
      <c r="E210" s="315"/>
      <c r="F210" s="315"/>
      <c r="G210" s="315"/>
      <c r="H210" s="315"/>
      <c r="I210" s="315"/>
      <c r="J210" s="315"/>
      <c r="K210" s="315"/>
      <c r="L210" s="315"/>
      <c r="M210" s="315"/>
      <c r="N210" s="315"/>
      <c r="O210" s="315"/>
      <c r="P210" s="135"/>
    </row>
    <row r="211" spans="1:16" ht="14.25">
      <c r="A211" s="366" t="s">
        <v>387</v>
      </c>
      <c r="B211" s="130" t="s">
        <v>293</v>
      </c>
      <c r="C211" s="315"/>
      <c r="D211" s="315"/>
      <c r="E211" s="315"/>
      <c r="F211" s="315"/>
      <c r="G211" s="315"/>
      <c r="H211" s="315"/>
      <c r="I211" s="315"/>
      <c r="J211" s="315"/>
      <c r="K211" s="315"/>
      <c r="L211" s="315"/>
      <c r="M211" s="315"/>
      <c r="N211" s="315"/>
      <c r="O211" s="315"/>
      <c r="P211" s="135"/>
    </row>
    <row r="212" spans="1:16" ht="14.25">
      <c r="A212" s="209" t="s">
        <v>405</v>
      </c>
      <c r="B212" s="203" t="s">
        <v>294</v>
      </c>
      <c r="C212" s="315"/>
      <c r="D212" s="315"/>
      <c r="E212" s="315"/>
      <c r="F212" s="315"/>
      <c r="G212" s="315"/>
      <c r="H212" s="315"/>
      <c r="I212" s="315"/>
      <c r="J212" s="315"/>
      <c r="K212" s="315"/>
      <c r="L212" s="315"/>
      <c r="M212" s="315"/>
      <c r="N212" s="315"/>
      <c r="O212" s="315"/>
      <c r="P212" s="135"/>
    </row>
    <row r="213" spans="1:16" ht="14.25">
      <c r="A213" s="208" t="s">
        <v>295</v>
      </c>
      <c r="B213" s="203" t="s">
        <v>296</v>
      </c>
      <c r="C213" s="315"/>
      <c r="D213" s="315"/>
      <c r="E213" s="315"/>
      <c r="F213" s="315"/>
      <c r="G213" s="315"/>
      <c r="H213" s="315"/>
      <c r="I213" s="315"/>
      <c r="J213" s="315"/>
      <c r="K213" s="315"/>
      <c r="L213" s="315"/>
      <c r="M213" s="315"/>
      <c r="N213" s="315"/>
      <c r="O213" s="315"/>
      <c r="P213" s="135"/>
    </row>
    <row r="214" spans="1:16" ht="15">
      <c r="A214" s="371" t="s">
        <v>406</v>
      </c>
      <c r="B214" s="372" t="s">
        <v>297</v>
      </c>
      <c r="C214" s="406">
        <f>C201+C207</f>
        <v>6360664</v>
      </c>
      <c r="D214" s="406">
        <f aca="true" t="shared" si="22" ref="D214:O214">D201+D207</f>
        <v>6065000</v>
      </c>
      <c r="E214" s="406">
        <f t="shared" si="22"/>
        <v>6032000</v>
      </c>
      <c r="F214" s="406">
        <f t="shared" si="22"/>
        <v>6065000</v>
      </c>
      <c r="G214" s="406">
        <f t="shared" si="22"/>
        <v>6010000</v>
      </c>
      <c r="H214" s="406">
        <f t="shared" si="22"/>
        <v>6620000</v>
      </c>
      <c r="I214" s="406">
        <f t="shared" si="22"/>
        <v>6410000</v>
      </c>
      <c r="J214" s="406">
        <f t="shared" si="22"/>
        <v>6310000</v>
      </c>
      <c r="K214" s="406">
        <f t="shared" si="22"/>
        <v>6260000</v>
      </c>
      <c r="L214" s="406">
        <f t="shared" si="22"/>
        <v>6500000</v>
      </c>
      <c r="M214" s="406">
        <f t="shared" si="22"/>
        <v>6250000</v>
      </c>
      <c r="N214" s="406">
        <f t="shared" si="22"/>
        <v>5775236</v>
      </c>
      <c r="O214" s="406">
        <f t="shared" si="22"/>
        <v>74657900</v>
      </c>
      <c r="P214" s="135"/>
    </row>
    <row r="215" spans="1:16" ht="15">
      <c r="A215" s="324" t="s">
        <v>389</v>
      </c>
      <c r="B215" s="376"/>
      <c r="C215" s="404">
        <f aca="true" t="shared" si="23" ref="C215:N215">SUM(C185,C214)</f>
        <v>6767084</v>
      </c>
      <c r="D215" s="404">
        <f t="shared" si="23"/>
        <v>6433300</v>
      </c>
      <c r="E215" s="404">
        <f t="shared" si="23"/>
        <v>6463800</v>
      </c>
      <c r="F215" s="404">
        <f t="shared" si="23"/>
        <v>6484100</v>
      </c>
      <c r="G215" s="404">
        <f t="shared" si="23"/>
        <v>6841120</v>
      </c>
      <c r="H215" s="404">
        <f t="shared" si="23"/>
        <v>7032750</v>
      </c>
      <c r="I215" s="404">
        <f t="shared" si="23"/>
        <v>6410000</v>
      </c>
      <c r="J215" s="404">
        <f t="shared" si="23"/>
        <v>6462420</v>
      </c>
      <c r="K215" s="404">
        <f t="shared" si="23"/>
        <v>6729920</v>
      </c>
      <c r="L215" s="404">
        <f t="shared" si="23"/>
        <v>6888720</v>
      </c>
      <c r="M215" s="404">
        <f t="shared" si="23"/>
        <v>6681800</v>
      </c>
      <c r="N215" s="404">
        <f t="shared" si="23"/>
        <v>6281986</v>
      </c>
      <c r="O215" s="404">
        <f>SUM(C215:N215)</f>
        <v>79477000</v>
      </c>
      <c r="P215" s="135"/>
    </row>
    <row r="216" spans="2:16" ht="14.25">
      <c r="B216" s="135"/>
      <c r="C216" s="394"/>
      <c r="D216" s="394"/>
      <c r="E216" s="394"/>
      <c r="F216" s="394"/>
      <c r="G216" s="394"/>
      <c r="H216" s="394"/>
      <c r="I216" s="394"/>
      <c r="J216" s="394"/>
      <c r="K216" s="394"/>
      <c r="L216" s="394"/>
      <c r="M216" s="394"/>
      <c r="N216" s="394"/>
      <c r="O216" s="394"/>
      <c r="P216" s="135"/>
    </row>
    <row r="217" spans="2:16" ht="14.25">
      <c r="B217" s="135"/>
      <c r="C217" s="394"/>
      <c r="D217" s="394"/>
      <c r="E217" s="394"/>
      <c r="F217" s="394"/>
      <c r="G217" s="394"/>
      <c r="H217" s="394"/>
      <c r="I217" s="394"/>
      <c r="J217" s="394"/>
      <c r="K217" s="394"/>
      <c r="L217" s="394"/>
      <c r="M217" s="394"/>
      <c r="N217" s="394"/>
      <c r="O217" s="394"/>
      <c r="P217" s="135"/>
    </row>
    <row r="218" spans="2:16" ht="14.25">
      <c r="B218" s="135"/>
      <c r="C218" s="394"/>
      <c r="D218" s="394"/>
      <c r="E218" s="394"/>
      <c r="F218" s="394"/>
      <c r="G218" s="394"/>
      <c r="H218" s="394"/>
      <c r="I218" s="394"/>
      <c r="J218" s="394"/>
      <c r="K218" s="394"/>
      <c r="L218" s="394"/>
      <c r="M218" s="394"/>
      <c r="N218" s="394"/>
      <c r="O218" s="394"/>
      <c r="P218" s="135"/>
    </row>
    <row r="219" spans="2:16" ht="14.25">
      <c r="B219" s="135"/>
      <c r="C219" s="394"/>
      <c r="D219" s="394"/>
      <c r="E219" s="394"/>
      <c r="F219" s="394"/>
      <c r="G219" s="394"/>
      <c r="H219" s="394"/>
      <c r="I219" s="394"/>
      <c r="J219" s="394"/>
      <c r="K219" s="394"/>
      <c r="L219" s="394"/>
      <c r="M219" s="394"/>
      <c r="N219" s="394"/>
      <c r="O219" s="394"/>
      <c r="P219" s="135"/>
    </row>
    <row r="220" spans="2:16" ht="14.25">
      <c r="B220" s="135"/>
      <c r="C220" s="394"/>
      <c r="D220" s="394"/>
      <c r="E220" s="394"/>
      <c r="F220" s="394"/>
      <c r="G220" s="394"/>
      <c r="H220" s="394"/>
      <c r="I220" s="394"/>
      <c r="J220" s="394"/>
      <c r="K220" s="394"/>
      <c r="L220" s="394"/>
      <c r="M220" s="394"/>
      <c r="N220" s="394"/>
      <c r="O220" s="394"/>
      <c r="P220" s="135"/>
    </row>
    <row r="221" spans="2:16" ht="14.25">
      <c r="B221" s="135"/>
      <c r="C221" s="394"/>
      <c r="D221" s="394"/>
      <c r="E221" s="394"/>
      <c r="F221" s="394"/>
      <c r="G221" s="394"/>
      <c r="H221" s="394"/>
      <c r="I221" s="394"/>
      <c r="J221" s="394"/>
      <c r="K221" s="394"/>
      <c r="L221" s="394"/>
      <c r="M221" s="394"/>
      <c r="N221" s="394"/>
      <c r="O221" s="394"/>
      <c r="P221" s="135"/>
    </row>
    <row r="222" spans="2:16" ht="14.25">
      <c r="B222" s="135"/>
      <c r="C222" s="394"/>
      <c r="D222" s="394"/>
      <c r="E222" s="394"/>
      <c r="F222" s="394"/>
      <c r="G222" s="394"/>
      <c r="H222" s="394"/>
      <c r="I222" s="394"/>
      <c r="J222" s="394"/>
      <c r="K222" s="394"/>
      <c r="L222" s="394"/>
      <c r="M222" s="394"/>
      <c r="N222" s="394"/>
      <c r="O222" s="394"/>
      <c r="P222" s="135"/>
    </row>
    <row r="223" spans="2:16" ht="14.25">
      <c r="B223" s="135"/>
      <c r="C223" s="394"/>
      <c r="D223" s="394"/>
      <c r="E223" s="394"/>
      <c r="F223" s="394"/>
      <c r="G223" s="394"/>
      <c r="H223" s="394"/>
      <c r="I223" s="394"/>
      <c r="J223" s="394"/>
      <c r="K223" s="394"/>
      <c r="L223" s="394"/>
      <c r="M223" s="394"/>
      <c r="N223" s="394"/>
      <c r="O223" s="394"/>
      <c r="P223" s="135"/>
    </row>
    <row r="224" spans="2:16" ht="14.25">
      <c r="B224" s="135"/>
      <c r="C224" s="394"/>
      <c r="D224" s="394"/>
      <c r="E224" s="394"/>
      <c r="F224" s="394"/>
      <c r="G224" s="394"/>
      <c r="H224" s="394"/>
      <c r="I224" s="394"/>
      <c r="J224" s="394"/>
      <c r="K224" s="394"/>
      <c r="L224" s="394"/>
      <c r="M224" s="394"/>
      <c r="N224" s="394"/>
      <c r="O224" s="394"/>
      <c r="P224" s="135"/>
    </row>
    <row r="225" spans="2:16" ht="14.25">
      <c r="B225" s="135"/>
      <c r="C225" s="394"/>
      <c r="D225" s="394"/>
      <c r="E225" s="394"/>
      <c r="F225" s="394"/>
      <c r="G225" s="394"/>
      <c r="H225" s="394"/>
      <c r="I225" s="394"/>
      <c r="J225" s="394"/>
      <c r="K225" s="394"/>
      <c r="L225" s="394"/>
      <c r="M225" s="394"/>
      <c r="N225" s="394"/>
      <c r="O225" s="394"/>
      <c r="P225" s="135"/>
    </row>
    <row r="226" spans="2:16" ht="14.25">
      <c r="B226" s="135"/>
      <c r="C226" s="394"/>
      <c r="D226" s="394"/>
      <c r="E226" s="394"/>
      <c r="F226" s="394"/>
      <c r="G226" s="394"/>
      <c r="H226" s="394"/>
      <c r="I226" s="394"/>
      <c r="J226" s="394"/>
      <c r="K226" s="394"/>
      <c r="L226" s="394"/>
      <c r="M226" s="394"/>
      <c r="N226" s="394"/>
      <c r="O226" s="394"/>
      <c r="P226" s="135"/>
    </row>
    <row r="227" spans="2:16" ht="14.25">
      <c r="B227" s="135"/>
      <c r="C227" s="394"/>
      <c r="D227" s="394"/>
      <c r="E227" s="394"/>
      <c r="F227" s="394"/>
      <c r="G227" s="394"/>
      <c r="H227" s="394"/>
      <c r="I227" s="394"/>
      <c r="J227" s="394"/>
      <c r="K227" s="394"/>
      <c r="L227" s="394"/>
      <c r="M227" s="394"/>
      <c r="N227" s="394"/>
      <c r="O227" s="394"/>
      <c r="P227" s="135"/>
    </row>
    <row r="228" spans="2:16" ht="14.25">
      <c r="B228" s="135"/>
      <c r="C228" s="394"/>
      <c r="D228" s="394"/>
      <c r="E228" s="394"/>
      <c r="F228" s="394"/>
      <c r="G228" s="394"/>
      <c r="H228" s="394"/>
      <c r="I228" s="394"/>
      <c r="J228" s="394"/>
      <c r="K228" s="394"/>
      <c r="L228" s="394"/>
      <c r="M228" s="394"/>
      <c r="N228" s="394"/>
      <c r="O228" s="394"/>
      <c r="P228" s="135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C193">
      <selection activeCell="S16" sqref="S16"/>
    </sheetView>
  </sheetViews>
  <sheetFormatPr defaultColWidth="9.140625" defaultRowHeight="15"/>
  <cols>
    <col min="1" max="1" width="91.140625" style="185" customWidth="1"/>
    <col min="2" max="2" width="9.140625" style="185" customWidth="1"/>
    <col min="3" max="9" width="13.140625" style="195" customWidth="1"/>
    <col min="10" max="10" width="15.28125" style="195" customWidth="1"/>
    <col min="11" max="11" width="15.421875" style="195" customWidth="1"/>
    <col min="12" max="14" width="13.140625" style="195" customWidth="1"/>
    <col min="15" max="15" width="15.140625" style="195" customWidth="1"/>
    <col min="16" max="16" width="10.00390625" style="185" bestFit="1" customWidth="1"/>
    <col min="17" max="16384" width="9.140625" style="185" customWidth="1"/>
  </cols>
  <sheetData>
    <row r="1" spans="1:6" ht="14.25">
      <c r="A1" s="333" t="s">
        <v>860</v>
      </c>
      <c r="B1" s="334"/>
      <c r="C1" s="392"/>
      <c r="D1" s="392"/>
      <c r="E1" s="392"/>
      <c r="F1" s="392"/>
    </row>
    <row r="2" spans="1:15" ht="28.5" customHeight="1">
      <c r="A2" s="495" t="s">
        <v>742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</row>
    <row r="3" spans="1:15" ht="26.25" customHeight="1">
      <c r="A3" s="488" t="s">
        <v>885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</row>
    <row r="5" spans="1:15" ht="14.25">
      <c r="A5" s="135" t="s">
        <v>917</v>
      </c>
      <c r="O5" s="393" t="s">
        <v>918</v>
      </c>
    </row>
    <row r="6" spans="1:15" ht="26.25">
      <c r="A6" s="124" t="s">
        <v>13</v>
      </c>
      <c r="B6" s="125" t="s">
        <v>14</v>
      </c>
      <c r="C6" s="315" t="s">
        <v>887</v>
      </c>
      <c r="D6" s="315" t="s">
        <v>888</v>
      </c>
      <c r="E6" s="315" t="s">
        <v>889</v>
      </c>
      <c r="F6" s="315" t="s">
        <v>890</v>
      </c>
      <c r="G6" s="315" t="s">
        <v>891</v>
      </c>
      <c r="H6" s="315" t="s">
        <v>892</v>
      </c>
      <c r="I6" s="315" t="s">
        <v>893</v>
      </c>
      <c r="J6" s="315" t="s">
        <v>894</v>
      </c>
      <c r="K6" s="315" t="s">
        <v>895</v>
      </c>
      <c r="L6" s="315" t="s">
        <v>896</v>
      </c>
      <c r="M6" s="315" t="s">
        <v>897</v>
      </c>
      <c r="N6" s="315" t="s">
        <v>898</v>
      </c>
      <c r="O6" s="314" t="s">
        <v>0</v>
      </c>
    </row>
    <row r="7" spans="1:16" ht="14.25">
      <c r="A7" s="395" t="s">
        <v>15</v>
      </c>
      <c r="B7" s="395" t="s">
        <v>16</v>
      </c>
      <c r="C7" s="315">
        <v>3710000</v>
      </c>
      <c r="D7" s="315">
        <v>3971000</v>
      </c>
      <c r="E7" s="315">
        <v>3995000</v>
      </c>
      <c r="F7" s="315">
        <v>4215000</v>
      </c>
      <c r="G7" s="315">
        <v>4050000</v>
      </c>
      <c r="H7" s="315">
        <v>4150000</v>
      </c>
      <c r="I7" s="315">
        <v>4121000</v>
      </c>
      <c r="J7" s="315">
        <v>4125000</v>
      </c>
      <c r="K7" s="315">
        <v>4100000</v>
      </c>
      <c r="L7" s="315">
        <v>3988500</v>
      </c>
      <c r="M7" s="315">
        <v>3910500</v>
      </c>
      <c r="N7" s="315">
        <v>3773000</v>
      </c>
      <c r="O7" s="315">
        <f>SUM(C7:N7)</f>
        <v>48109000</v>
      </c>
      <c r="P7" s="195"/>
    </row>
    <row r="8" spans="1:15" ht="14.25">
      <c r="A8" s="395" t="s">
        <v>17</v>
      </c>
      <c r="B8" s="344" t="s">
        <v>18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>
        <v>454000</v>
      </c>
      <c r="O8" s="315">
        <f aca="true" t="shared" si="0" ref="O8:O16">SUM(C8:N8)</f>
        <v>454000</v>
      </c>
    </row>
    <row r="9" spans="1:15" ht="14.25">
      <c r="A9" s="395" t="s">
        <v>19</v>
      </c>
      <c r="B9" s="344" t="s">
        <v>20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</row>
    <row r="10" spans="1:15" ht="14.25">
      <c r="A10" s="343" t="s">
        <v>21</v>
      </c>
      <c r="B10" s="344" t="s">
        <v>22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</row>
    <row r="11" spans="1:15" ht="14.25">
      <c r="A11" s="343" t="s">
        <v>23</v>
      </c>
      <c r="B11" s="344" t="s">
        <v>24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</row>
    <row r="12" spans="1:15" ht="14.25">
      <c r="A12" s="343" t="s">
        <v>25</v>
      </c>
      <c r="B12" s="344" t="s">
        <v>26</v>
      </c>
      <c r="C12" s="315"/>
      <c r="D12" s="315"/>
      <c r="E12" s="315"/>
      <c r="F12" s="315"/>
      <c r="G12" s="315"/>
      <c r="H12" s="315"/>
      <c r="I12" s="315">
        <v>1240000</v>
      </c>
      <c r="J12" s="315"/>
      <c r="K12" s="315"/>
      <c r="L12" s="315"/>
      <c r="M12" s="315"/>
      <c r="N12" s="315"/>
      <c r="O12" s="315">
        <f t="shared" si="0"/>
        <v>1240000</v>
      </c>
    </row>
    <row r="13" spans="1:15" ht="14.25">
      <c r="A13" s="343" t="s">
        <v>27</v>
      </c>
      <c r="B13" s="344" t="s">
        <v>28</v>
      </c>
      <c r="C13" s="315"/>
      <c r="D13" s="315"/>
      <c r="E13" s="315"/>
      <c r="F13" s="315"/>
      <c r="G13" s="315">
        <v>2610000</v>
      </c>
      <c r="H13" s="315"/>
      <c r="I13" s="315"/>
      <c r="J13" s="315"/>
      <c r="K13" s="315"/>
      <c r="L13" s="315"/>
      <c r="M13" s="315"/>
      <c r="N13" s="315">
        <v>707000</v>
      </c>
      <c r="O13" s="315">
        <f t="shared" si="0"/>
        <v>3317000</v>
      </c>
    </row>
    <row r="14" spans="1:15" ht="14.25">
      <c r="A14" s="343" t="s">
        <v>29</v>
      </c>
      <c r="B14" s="344" t="s">
        <v>30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</row>
    <row r="15" spans="1:15" ht="14.25">
      <c r="A15" s="130" t="s">
        <v>31</v>
      </c>
      <c r="B15" s="344" t="s">
        <v>32</v>
      </c>
      <c r="C15" s="315">
        <v>42000</v>
      </c>
      <c r="D15" s="315">
        <v>42000</v>
      </c>
      <c r="E15" s="315">
        <v>42000</v>
      </c>
      <c r="F15" s="315">
        <v>42000</v>
      </c>
      <c r="G15" s="315">
        <v>42000</v>
      </c>
      <c r="H15" s="315">
        <v>40000</v>
      </c>
      <c r="I15" s="315">
        <v>30000</v>
      </c>
      <c r="J15" s="315">
        <v>30000</v>
      </c>
      <c r="K15" s="315">
        <v>40000</v>
      </c>
      <c r="L15" s="315">
        <v>45000</v>
      </c>
      <c r="M15" s="315">
        <v>45000</v>
      </c>
      <c r="N15" s="315">
        <v>40000</v>
      </c>
      <c r="O15" s="315">
        <f t="shared" si="0"/>
        <v>480000</v>
      </c>
    </row>
    <row r="16" spans="1:15" ht="14.25">
      <c r="A16" s="130" t="s">
        <v>33</v>
      </c>
      <c r="B16" s="344" t="s">
        <v>34</v>
      </c>
      <c r="C16" s="315">
        <v>5000</v>
      </c>
      <c r="D16" s="315">
        <v>5000</v>
      </c>
      <c r="E16" s="315">
        <v>5000</v>
      </c>
      <c r="F16" s="315">
        <v>5000</v>
      </c>
      <c r="G16" s="315">
        <v>5000</v>
      </c>
      <c r="H16" s="315">
        <v>5000</v>
      </c>
      <c r="I16" s="315">
        <v>5000</v>
      </c>
      <c r="J16" s="315">
        <v>5000</v>
      </c>
      <c r="K16" s="315">
        <v>5000</v>
      </c>
      <c r="L16" s="315">
        <v>5000</v>
      </c>
      <c r="M16" s="315">
        <v>5000</v>
      </c>
      <c r="N16" s="315">
        <v>5000</v>
      </c>
      <c r="O16" s="315">
        <f t="shared" si="0"/>
        <v>60000</v>
      </c>
    </row>
    <row r="17" spans="1:15" ht="14.25">
      <c r="A17" s="130" t="s">
        <v>35</v>
      </c>
      <c r="B17" s="344" t="s">
        <v>36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</row>
    <row r="18" spans="1:15" ht="14.25">
      <c r="A18" s="130" t="s">
        <v>37</v>
      </c>
      <c r="B18" s="344" t="s">
        <v>38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</row>
    <row r="19" spans="1:15" ht="14.25">
      <c r="A19" s="130" t="s">
        <v>319</v>
      </c>
      <c r="B19" s="344" t="s">
        <v>39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</row>
    <row r="20" spans="1:15" ht="14.25">
      <c r="A20" s="396" t="s">
        <v>298</v>
      </c>
      <c r="B20" s="397" t="s">
        <v>40</v>
      </c>
      <c r="C20" s="315">
        <f aca="true" t="shared" si="1" ref="C20:O20">SUM(C7:C19)</f>
        <v>3757000</v>
      </c>
      <c r="D20" s="315">
        <f t="shared" si="1"/>
        <v>4018000</v>
      </c>
      <c r="E20" s="315">
        <f t="shared" si="1"/>
        <v>4042000</v>
      </c>
      <c r="F20" s="315">
        <f t="shared" si="1"/>
        <v>4262000</v>
      </c>
      <c r="G20" s="315">
        <f t="shared" si="1"/>
        <v>6707000</v>
      </c>
      <c r="H20" s="315">
        <f t="shared" si="1"/>
        <v>4195000</v>
      </c>
      <c r="I20" s="315">
        <f t="shared" si="1"/>
        <v>5396000</v>
      </c>
      <c r="J20" s="315">
        <f>SUM(J7:J19)</f>
        <v>4160000</v>
      </c>
      <c r="K20" s="315">
        <f t="shared" si="1"/>
        <v>4145000</v>
      </c>
      <c r="L20" s="315">
        <f t="shared" si="1"/>
        <v>4038500</v>
      </c>
      <c r="M20" s="315">
        <f t="shared" si="1"/>
        <v>3960500</v>
      </c>
      <c r="N20" s="315">
        <f t="shared" si="1"/>
        <v>4979000</v>
      </c>
      <c r="O20" s="315">
        <f t="shared" si="1"/>
        <v>53660000</v>
      </c>
    </row>
    <row r="21" spans="1:15" ht="14.25">
      <c r="A21" s="130" t="s">
        <v>41</v>
      </c>
      <c r="B21" s="344" t="s">
        <v>42</v>
      </c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</row>
    <row r="22" spans="1:15" ht="14.25">
      <c r="A22" s="130" t="s">
        <v>43</v>
      </c>
      <c r="B22" s="344" t="s">
        <v>44</v>
      </c>
      <c r="C22" s="315">
        <v>42000</v>
      </c>
      <c r="D22" s="315">
        <v>42000</v>
      </c>
      <c r="E22" s="315">
        <v>42000</v>
      </c>
      <c r="F22" s="315">
        <v>42000</v>
      </c>
      <c r="G22" s="315">
        <v>42000</v>
      </c>
      <c r="H22" s="315">
        <v>42000</v>
      </c>
      <c r="I22" s="315">
        <v>42000</v>
      </c>
      <c r="J22" s="315">
        <v>42000</v>
      </c>
      <c r="K22" s="315">
        <v>42000</v>
      </c>
      <c r="L22" s="315">
        <v>42000</v>
      </c>
      <c r="M22" s="315">
        <v>42000</v>
      </c>
      <c r="N22" s="315">
        <v>38000</v>
      </c>
      <c r="O22" s="315">
        <f>C22+D22+E22+F22+G22+H22+I22+J22+K22+L22+M22+N22</f>
        <v>500000</v>
      </c>
    </row>
    <row r="23" spans="1:15" ht="14.25">
      <c r="A23" s="129" t="s">
        <v>45</v>
      </c>
      <c r="B23" s="344" t="s">
        <v>46</v>
      </c>
      <c r="C23" s="315">
        <v>0</v>
      </c>
      <c r="D23" s="315">
        <v>0</v>
      </c>
      <c r="E23" s="315">
        <v>20000</v>
      </c>
      <c r="F23" s="315">
        <v>20000</v>
      </c>
      <c r="G23" s="315">
        <v>40000</v>
      </c>
      <c r="H23" s="315">
        <v>20000</v>
      </c>
      <c r="I23" s="315">
        <v>20000</v>
      </c>
      <c r="J23" s="315">
        <v>30000</v>
      </c>
      <c r="K23" s="315">
        <v>40000</v>
      </c>
      <c r="L23" s="315">
        <v>50000</v>
      </c>
      <c r="M23" s="315">
        <v>20000</v>
      </c>
      <c r="N23" s="315">
        <v>40000</v>
      </c>
      <c r="O23" s="315">
        <f>SUM(C23:N23)</f>
        <v>300000</v>
      </c>
    </row>
    <row r="24" spans="1:15" ht="14.25">
      <c r="A24" s="203" t="s">
        <v>299</v>
      </c>
      <c r="B24" s="397" t="s">
        <v>47</v>
      </c>
      <c r="C24" s="315">
        <f>SUM(C21:C23)</f>
        <v>42000</v>
      </c>
      <c r="D24" s="315">
        <f aca="true" t="shared" si="2" ref="D24:O24">SUM(D21:D23)</f>
        <v>42000</v>
      </c>
      <c r="E24" s="315">
        <f t="shared" si="2"/>
        <v>62000</v>
      </c>
      <c r="F24" s="315">
        <f t="shared" si="2"/>
        <v>62000</v>
      </c>
      <c r="G24" s="315">
        <f t="shared" si="2"/>
        <v>82000</v>
      </c>
      <c r="H24" s="315">
        <f t="shared" si="2"/>
        <v>62000</v>
      </c>
      <c r="I24" s="315">
        <f t="shared" si="2"/>
        <v>62000</v>
      </c>
      <c r="J24" s="315">
        <f t="shared" si="2"/>
        <v>72000</v>
      </c>
      <c r="K24" s="315">
        <f t="shared" si="2"/>
        <v>82000</v>
      </c>
      <c r="L24" s="315">
        <f t="shared" si="2"/>
        <v>92000</v>
      </c>
      <c r="M24" s="315">
        <f t="shared" si="2"/>
        <v>62000</v>
      </c>
      <c r="N24" s="315">
        <f t="shared" si="2"/>
        <v>78000</v>
      </c>
      <c r="O24" s="315">
        <f t="shared" si="2"/>
        <v>800000</v>
      </c>
    </row>
    <row r="25" spans="1:15" ht="14.25">
      <c r="A25" s="347" t="s">
        <v>349</v>
      </c>
      <c r="B25" s="348" t="s">
        <v>48</v>
      </c>
      <c r="C25" s="315">
        <f>C20+C24</f>
        <v>3799000</v>
      </c>
      <c r="D25" s="315">
        <f aca="true" t="shared" si="3" ref="D25:N25">D20+D24</f>
        <v>4060000</v>
      </c>
      <c r="E25" s="315">
        <f t="shared" si="3"/>
        <v>4104000</v>
      </c>
      <c r="F25" s="315">
        <f t="shared" si="3"/>
        <v>4324000</v>
      </c>
      <c r="G25" s="315">
        <f t="shared" si="3"/>
        <v>6789000</v>
      </c>
      <c r="H25" s="315">
        <f t="shared" si="3"/>
        <v>4257000</v>
      </c>
      <c r="I25" s="315">
        <f t="shared" si="3"/>
        <v>5458000</v>
      </c>
      <c r="J25" s="315">
        <f t="shared" si="3"/>
        <v>4232000</v>
      </c>
      <c r="K25" s="315">
        <f t="shared" si="3"/>
        <v>4227000</v>
      </c>
      <c r="L25" s="315">
        <f t="shared" si="3"/>
        <v>4130500</v>
      </c>
      <c r="M25" s="315">
        <f t="shared" si="3"/>
        <v>4022500</v>
      </c>
      <c r="N25" s="315">
        <f t="shared" si="3"/>
        <v>5057000</v>
      </c>
      <c r="O25" s="315">
        <f>O20+O24</f>
        <v>54460000</v>
      </c>
    </row>
    <row r="26" spans="1:16" ht="14.25">
      <c r="A26" s="307" t="s">
        <v>320</v>
      </c>
      <c r="B26" s="348" t="s">
        <v>49</v>
      </c>
      <c r="C26" s="315">
        <f>C25*18.8%</f>
        <v>714212</v>
      </c>
      <c r="D26" s="315">
        <f aca="true" t="shared" si="4" ref="D26:M26">D25*18.8%</f>
        <v>763280</v>
      </c>
      <c r="E26" s="315">
        <f t="shared" si="4"/>
        <v>771552</v>
      </c>
      <c r="F26" s="315">
        <f t="shared" si="4"/>
        <v>812912</v>
      </c>
      <c r="G26" s="315">
        <f t="shared" si="4"/>
        <v>1276332</v>
      </c>
      <c r="H26" s="315">
        <f t="shared" si="4"/>
        <v>800316</v>
      </c>
      <c r="I26" s="315">
        <f t="shared" si="4"/>
        <v>1026104</v>
      </c>
      <c r="J26" s="315">
        <f t="shared" si="4"/>
        <v>795616</v>
      </c>
      <c r="K26" s="315">
        <f t="shared" si="4"/>
        <v>794676</v>
      </c>
      <c r="L26" s="315">
        <f t="shared" si="4"/>
        <v>776534</v>
      </c>
      <c r="M26" s="315">
        <f t="shared" si="4"/>
        <v>756230</v>
      </c>
      <c r="N26" s="315">
        <v>907236</v>
      </c>
      <c r="O26" s="315">
        <f>SUM(C26:N26)</f>
        <v>10195000</v>
      </c>
      <c r="P26" s="195"/>
    </row>
    <row r="27" spans="1:15" ht="14.25">
      <c r="A27" s="130" t="s">
        <v>50</v>
      </c>
      <c r="B27" s="344" t="s">
        <v>51</v>
      </c>
      <c r="C27" s="315"/>
      <c r="D27" s="315"/>
      <c r="E27" s="315">
        <v>8000</v>
      </c>
      <c r="F27" s="315">
        <v>2000</v>
      </c>
      <c r="G27" s="315"/>
      <c r="H27" s="315">
        <v>7000</v>
      </c>
      <c r="I27" s="315"/>
      <c r="J27" s="315">
        <v>5000</v>
      </c>
      <c r="K27" s="315">
        <v>9000</v>
      </c>
      <c r="L27" s="315">
        <v>12000</v>
      </c>
      <c r="M27" s="315">
        <v>5000</v>
      </c>
      <c r="N27" s="315">
        <v>2000</v>
      </c>
      <c r="O27" s="315">
        <f>SUM(C27:N27)</f>
        <v>50000</v>
      </c>
    </row>
    <row r="28" spans="1:15" ht="14.25">
      <c r="A28" s="130" t="s">
        <v>52</v>
      </c>
      <c r="B28" s="344" t="s">
        <v>53</v>
      </c>
      <c r="C28" s="315">
        <v>72000</v>
      </c>
      <c r="D28" s="315">
        <v>90000</v>
      </c>
      <c r="E28" s="315">
        <v>100000</v>
      </c>
      <c r="F28" s="315">
        <v>135000</v>
      </c>
      <c r="G28" s="315">
        <v>92000</v>
      </c>
      <c r="H28" s="315">
        <v>92000</v>
      </c>
      <c r="I28" s="315">
        <v>99000</v>
      </c>
      <c r="J28" s="315">
        <v>147000</v>
      </c>
      <c r="K28" s="315">
        <v>147000</v>
      </c>
      <c r="L28" s="315">
        <v>90000</v>
      </c>
      <c r="M28" s="315">
        <v>135000</v>
      </c>
      <c r="N28" s="315">
        <v>301000</v>
      </c>
      <c r="O28" s="315">
        <f>SUM(C28:N28)</f>
        <v>1500000</v>
      </c>
    </row>
    <row r="29" spans="1:16" ht="14.25">
      <c r="A29" s="130" t="s">
        <v>54</v>
      </c>
      <c r="B29" s="344" t="s">
        <v>55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195"/>
    </row>
    <row r="30" spans="1:15" ht="14.25">
      <c r="A30" s="203" t="s">
        <v>300</v>
      </c>
      <c r="B30" s="397" t="s">
        <v>56</v>
      </c>
      <c r="C30" s="315">
        <f>SUM(C27:C29)</f>
        <v>72000</v>
      </c>
      <c r="D30" s="315">
        <f aca="true" t="shared" si="5" ref="D30:O30">SUM(D27:D29)</f>
        <v>90000</v>
      </c>
      <c r="E30" s="315">
        <f t="shared" si="5"/>
        <v>108000</v>
      </c>
      <c r="F30" s="315">
        <f t="shared" si="5"/>
        <v>137000</v>
      </c>
      <c r="G30" s="315">
        <f t="shared" si="5"/>
        <v>92000</v>
      </c>
      <c r="H30" s="315">
        <f t="shared" si="5"/>
        <v>99000</v>
      </c>
      <c r="I30" s="315">
        <f t="shared" si="5"/>
        <v>99000</v>
      </c>
      <c r="J30" s="315">
        <f t="shared" si="5"/>
        <v>152000</v>
      </c>
      <c r="K30" s="315">
        <f t="shared" si="5"/>
        <v>156000</v>
      </c>
      <c r="L30" s="315">
        <f t="shared" si="5"/>
        <v>102000</v>
      </c>
      <c r="M30" s="315">
        <f t="shared" si="5"/>
        <v>140000</v>
      </c>
      <c r="N30" s="315">
        <f t="shared" si="5"/>
        <v>303000</v>
      </c>
      <c r="O30" s="315">
        <f t="shared" si="5"/>
        <v>1550000</v>
      </c>
    </row>
    <row r="31" spans="1:15" ht="14.25">
      <c r="A31" s="130" t="s">
        <v>57</v>
      </c>
      <c r="B31" s="344" t="s">
        <v>58</v>
      </c>
      <c r="C31" s="315">
        <v>30000</v>
      </c>
      <c r="D31" s="315">
        <v>30000</v>
      </c>
      <c r="E31" s="315">
        <v>30000</v>
      </c>
      <c r="F31" s="315">
        <v>30000</v>
      </c>
      <c r="G31" s="315">
        <v>30000</v>
      </c>
      <c r="H31" s="315">
        <v>30000</v>
      </c>
      <c r="I31" s="315">
        <v>30000</v>
      </c>
      <c r="J31" s="315">
        <v>30000</v>
      </c>
      <c r="K31" s="315">
        <v>30000</v>
      </c>
      <c r="L31" s="315">
        <v>30000</v>
      </c>
      <c r="M31" s="315">
        <v>30000</v>
      </c>
      <c r="N31" s="315">
        <v>20000</v>
      </c>
      <c r="O31" s="315">
        <f>SUM(C31:N31)</f>
        <v>350000</v>
      </c>
    </row>
    <row r="32" spans="1:15" ht="14.25">
      <c r="A32" s="130" t="s">
        <v>59</v>
      </c>
      <c r="B32" s="344" t="s">
        <v>60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3" spans="1:15" ht="14.25">
      <c r="A33" s="203" t="s">
        <v>350</v>
      </c>
      <c r="B33" s="397" t="s">
        <v>61</v>
      </c>
      <c r="C33" s="315">
        <f>SUM(C31:C32)</f>
        <v>30000</v>
      </c>
      <c r="D33" s="315">
        <f aca="true" t="shared" si="6" ref="D33:O33">SUM(D31:D32)</f>
        <v>30000</v>
      </c>
      <c r="E33" s="315">
        <f t="shared" si="6"/>
        <v>30000</v>
      </c>
      <c r="F33" s="315">
        <f t="shared" si="6"/>
        <v>30000</v>
      </c>
      <c r="G33" s="315">
        <f t="shared" si="6"/>
        <v>30000</v>
      </c>
      <c r="H33" s="315">
        <f t="shared" si="6"/>
        <v>30000</v>
      </c>
      <c r="I33" s="315">
        <f t="shared" si="6"/>
        <v>30000</v>
      </c>
      <c r="J33" s="315">
        <f t="shared" si="6"/>
        <v>30000</v>
      </c>
      <c r="K33" s="315">
        <f t="shared" si="6"/>
        <v>30000</v>
      </c>
      <c r="L33" s="315">
        <f t="shared" si="6"/>
        <v>30000</v>
      </c>
      <c r="M33" s="315">
        <f t="shared" si="6"/>
        <v>30000</v>
      </c>
      <c r="N33" s="315">
        <f t="shared" si="6"/>
        <v>20000</v>
      </c>
      <c r="O33" s="315">
        <f t="shared" si="6"/>
        <v>350000</v>
      </c>
    </row>
    <row r="34" spans="1:15" ht="14.25">
      <c r="A34" s="130" t="s">
        <v>62</v>
      </c>
      <c r="B34" s="344" t="s">
        <v>63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</row>
    <row r="35" spans="1:15" ht="14.25">
      <c r="A35" s="130" t="s">
        <v>64</v>
      </c>
      <c r="B35" s="344" t="s">
        <v>65</v>
      </c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</row>
    <row r="36" spans="1:15" ht="14.25">
      <c r="A36" s="130" t="s">
        <v>321</v>
      </c>
      <c r="B36" s="344" t="s">
        <v>66</v>
      </c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</row>
    <row r="37" spans="1:15" ht="14.25">
      <c r="A37" s="130" t="s">
        <v>67</v>
      </c>
      <c r="B37" s="344" t="s">
        <v>68</v>
      </c>
      <c r="C37" s="315"/>
      <c r="D37" s="315"/>
      <c r="E37" s="315">
        <v>250000</v>
      </c>
      <c r="F37" s="315">
        <v>25000</v>
      </c>
      <c r="G37" s="315"/>
      <c r="H37" s="315"/>
      <c r="I37" s="315"/>
      <c r="J37" s="315">
        <v>200000</v>
      </c>
      <c r="K37" s="315"/>
      <c r="L37" s="315">
        <v>325000</v>
      </c>
      <c r="M37" s="315"/>
      <c r="N37" s="315"/>
      <c r="O37" s="315">
        <f>SUM(C37:N37)</f>
        <v>800000</v>
      </c>
    </row>
    <row r="38" spans="1:15" ht="14.25">
      <c r="A38" s="398" t="s">
        <v>322</v>
      </c>
      <c r="B38" s="344" t="s">
        <v>69</v>
      </c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</row>
    <row r="39" spans="1:15" ht="14.25">
      <c r="A39" s="129" t="s">
        <v>70</v>
      </c>
      <c r="B39" s="344" t="s">
        <v>71</v>
      </c>
      <c r="C39" s="315"/>
      <c r="D39" s="315">
        <v>600000</v>
      </c>
      <c r="E39" s="315">
        <v>100000</v>
      </c>
      <c r="F39" s="315">
        <v>70000</v>
      </c>
      <c r="G39" s="315"/>
      <c r="H39" s="315"/>
      <c r="I39" s="315">
        <v>200000</v>
      </c>
      <c r="J39" s="315"/>
      <c r="K39" s="315">
        <v>100000</v>
      </c>
      <c r="L39" s="315"/>
      <c r="M39" s="315"/>
      <c r="N39" s="315">
        <v>230000</v>
      </c>
      <c r="O39" s="315">
        <f>SUM(C39:N39)</f>
        <v>1300000</v>
      </c>
    </row>
    <row r="40" spans="1:15" ht="14.25">
      <c r="A40" s="130" t="s">
        <v>323</v>
      </c>
      <c r="B40" s="344" t="s">
        <v>72</v>
      </c>
      <c r="C40" s="315">
        <v>230000</v>
      </c>
      <c r="D40" s="315">
        <v>230000</v>
      </c>
      <c r="E40" s="315">
        <v>205000</v>
      </c>
      <c r="F40" s="315">
        <v>210000</v>
      </c>
      <c r="G40" s="315">
        <v>269000</v>
      </c>
      <c r="H40" s="315">
        <v>268000</v>
      </c>
      <c r="I40" s="315">
        <v>260000</v>
      </c>
      <c r="J40" s="315">
        <v>219000</v>
      </c>
      <c r="K40" s="315">
        <v>265000</v>
      </c>
      <c r="L40" s="315">
        <v>280000</v>
      </c>
      <c r="M40" s="315">
        <v>280000</v>
      </c>
      <c r="N40" s="315">
        <v>284000</v>
      </c>
      <c r="O40" s="315">
        <f>SUM(C40:N40)</f>
        <v>3000000</v>
      </c>
    </row>
    <row r="41" spans="1:15" ht="14.25">
      <c r="A41" s="203" t="s">
        <v>301</v>
      </c>
      <c r="B41" s="397" t="s">
        <v>73</v>
      </c>
      <c r="C41" s="315">
        <f aca="true" t="shared" si="7" ref="C41:O41">SUM(C34:C40)</f>
        <v>230000</v>
      </c>
      <c r="D41" s="315">
        <f t="shared" si="7"/>
        <v>830000</v>
      </c>
      <c r="E41" s="315">
        <f t="shared" si="7"/>
        <v>555000</v>
      </c>
      <c r="F41" s="315">
        <f t="shared" si="7"/>
        <v>305000</v>
      </c>
      <c r="G41" s="315">
        <f t="shared" si="7"/>
        <v>269000</v>
      </c>
      <c r="H41" s="315">
        <f t="shared" si="7"/>
        <v>268000</v>
      </c>
      <c r="I41" s="315">
        <f t="shared" si="7"/>
        <v>460000</v>
      </c>
      <c r="J41" s="315">
        <f t="shared" si="7"/>
        <v>419000</v>
      </c>
      <c r="K41" s="315">
        <f t="shared" si="7"/>
        <v>365000</v>
      </c>
      <c r="L41" s="315">
        <f t="shared" si="7"/>
        <v>605000</v>
      </c>
      <c r="M41" s="315">
        <f t="shared" si="7"/>
        <v>280000</v>
      </c>
      <c r="N41" s="315">
        <f t="shared" si="7"/>
        <v>514000</v>
      </c>
      <c r="O41" s="315">
        <f t="shared" si="7"/>
        <v>5100000</v>
      </c>
    </row>
    <row r="42" spans="1:15" ht="14.25">
      <c r="A42" s="130" t="s">
        <v>74</v>
      </c>
      <c r="B42" s="344" t="s">
        <v>75</v>
      </c>
      <c r="C42" s="315"/>
      <c r="D42" s="315">
        <v>20000</v>
      </c>
      <c r="E42" s="315">
        <v>35000</v>
      </c>
      <c r="F42" s="315">
        <v>26000</v>
      </c>
      <c r="G42" s="315">
        <v>28000</v>
      </c>
      <c r="H42" s="315"/>
      <c r="I42" s="315">
        <v>28000</v>
      </c>
      <c r="J42" s="315">
        <v>28000</v>
      </c>
      <c r="K42" s="315">
        <v>20000</v>
      </c>
      <c r="L42" s="315">
        <v>28000</v>
      </c>
      <c r="M42" s="315">
        <v>35000</v>
      </c>
      <c r="N42" s="315">
        <v>2000</v>
      </c>
      <c r="O42" s="315">
        <f>SUM(C42:N42)</f>
        <v>250000</v>
      </c>
    </row>
    <row r="43" spans="1:15" ht="14.25">
      <c r="A43" s="130" t="s">
        <v>76</v>
      </c>
      <c r="B43" s="344" t="s">
        <v>77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</row>
    <row r="44" spans="1:15" ht="14.25">
      <c r="A44" s="203" t="s">
        <v>302</v>
      </c>
      <c r="B44" s="397" t="s">
        <v>78</v>
      </c>
      <c r="C44" s="315">
        <f>SUM(C42:C43)</f>
        <v>0</v>
      </c>
      <c r="D44" s="315">
        <f aca="true" t="shared" si="8" ref="D44:O44">SUM(D42:D43)</f>
        <v>20000</v>
      </c>
      <c r="E44" s="315">
        <f t="shared" si="8"/>
        <v>35000</v>
      </c>
      <c r="F44" s="315">
        <f t="shared" si="8"/>
        <v>26000</v>
      </c>
      <c r="G44" s="315">
        <f t="shared" si="8"/>
        <v>28000</v>
      </c>
      <c r="H44" s="315">
        <f t="shared" si="8"/>
        <v>0</v>
      </c>
      <c r="I44" s="315">
        <f t="shared" si="8"/>
        <v>28000</v>
      </c>
      <c r="J44" s="315">
        <f t="shared" si="8"/>
        <v>28000</v>
      </c>
      <c r="K44" s="315">
        <f t="shared" si="8"/>
        <v>20000</v>
      </c>
      <c r="L44" s="315">
        <f t="shared" si="8"/>
        <v>28000</v>
      </c>
      <c r="M44" s="315">
        <f t="shared" si="8"/>
        <v>35000</v>
      </c>
      <c r="N44" s="315">
        <f t="shared" si="8"/>
        <v>2000</v>
      </c>
      <c r="O44" s="315">
        <f t="shared" si="8"/>
        <v>250000</v>
      </c>
    </row>
    <row r="45" spans="1:16" ht="14.25">
      <c r="A45" s="130">
        <v>0</v>
      </c>
      <c r="B45" s="344" t="s">
        <v>80</v>
      </c>
      <c r="C45" s="315">
        <f>C30+C33+C41*27%</f>
        <v>164100</v>
      </c>
      <c r="D45" s="315">
        <v>144100</v>
      </c>
      <c r="E45" s="315">
        <v>87000</v>
      </c>
      <c r="F45" s="315">
        <v>149350</v>
      </c>
      <c r="G45" s="315">
        <f>G30+G33+G41*27%</f>
        <v>194630</v>
      </c>
      <c r="H45" s="315">
        <v>101360</v>
      </c>
      <c r="I45" s="315">
        <v>153200</v>
      </c>
      <c r="J45" s="315">
        <v>95200</v>
      </c>
      <c r="K45" s="315">
        <v>110060</v>
      </c>
      <c r="L45" s="315">
        <v>195000</v>
      </c>
      <c r="M45" s="315">
        <v>145000</v>
      </c>
      <c r="N45" s="315">
        <v>161000</v>
      </c>
      <c r="O45" s="315">
        <f>SUM(C45:N45)</f>
        <v>1700000</v>
      </c>
      <c r="P45" s="195"/>
    </row>
    <row r="46" spans="1:15" ht="14.25">
      <c r="A46" s="130" t="s">
        <v>81</v>
      </c>
      <c r="B46" s="344" t="s">
        <v>82</v>
      </c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</row>
    <row r="47" spans="1:15" ht="14.25">
      <c r="A47" s="130" t="s">
        <v>324</v>
      </c>
      <c r="B47" s="344" t="s">
        <v>83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</row>
    <row r="48" spans="1:15" ht="14.25">
      <c r="A48" s="130" t="s">
        <v>325</v>
      </c>
      <c r="B48" s="344" t="s">
        <v>84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</row>
    <row r="49" spans="1:15" ht="14.25">
      <c r="A49" s="130" t="s">
        <v>85</v>
      </c>
      <c r="B49" s="344" t="s">
        <v>86</v>
      </c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</row>
    <row r="50" spans="1:15" ht="14.25">
      <c r="A50" s="203" t="s">
        <v>303</v>
      </c>
      <c r="B50" s="397" t="s">
        <v>87</v>
      </c>
      <c r="C50" s="315">
        <f aca="true" t="shared" si="9" ref="C50:O50">SUM(C45:C49)</f>
        <v>164100</v>
      </c>
      <c r="D50" s="315">
        <f t="shared" si="9"/>
        <v>144100</v>
      </c>
      <c r="E50" s="315">
        <f t="shared" si="9"/>
        <v>87000</v>
      </c>
      <c r="F50" s="315">
        <f t="shared" si="9"/>
        <v>149350</v>
      </c>
      <c r="G50" s="315">
        <f t="shared" si="9"/>
        <v>194630</v>
      </c>
      <c r="H50" s="315">
        <f t="shared" si="9"/>
        <v>101360</v>
      </c>
      <c r="I50" s="315">
        <f t="shared" si="9"/>
        <v>153200</v>
      </c>
      <c r="J50" s="315">
        <f t="shared" si="9"/>
        <v>95200</v>
      </c>
      <c r="K50" s="315">
        <f t="shared" si="9"/>
        <v>110060</v>
      </c>
      <c r="L50" s="315">
        <f t="shared" si="9"/>
        <v>195000</v>
      </c>
      <c r="M50" s="315">
        <f t="shared" si="9"/>
        <v>145000</v>
      </c>
      <c r="N50" s="315">
        <f t="shared" si="9"/>
        <v>161000</v>
      </c>
      <c r="O50" s="315">
        <f t="shared" si="9"/>
        <v>1700000</v>
      </c>
    </row>
    <row r="51" spans="1:15" ht="14.25">
      <c r="A51" s="307" t="s">
        <v>304</v>
      </c>
      <c r="B51" s="348" t="s">
        <v>88</v>
      </c>
      <c r="C51" s="315">
        <f aca="true" t="shared" si="10" ref="C51:O51">SUM(C30,C33,C41,C44,C50)</f>
        <v>496100</v>
      </c>
      <c r="D51" s="315">
        <f t="shared" si="10"/>
        <v>1114100</v>
      </c>
      <c r="E51" s="315">
        <f t="shared" si="10"/>
        <v>815000</v>
      </c>
      <c r="F51" s="315">
        <f t="shared" si="10"/>
        <v>647350</v>
      </c>
      <c r="G51" s="315">
        <f t="shared" si="10"/>
        <v>613630</v>
      </c>
      <c r="H51" s="315">
        <f t="shared" si="10"/>
        <v>498360</v>
      </c>
      <c r="I51" s="315">
        <f t="shared" si="10"/>
        <v>770200</v>
      </c>
      <c r="J51" s="315">
        <f t="shared" si="10"/>
        <v>724200</v>
      </c>
      <c r="K51" s="315">
        <f t="shared" si="10"/>
        <v>681060</v>
      </c>
      <c r="L51" s="315">
        <f t="shared" si="10"/>
        <v>960000</v>
      </c>
      <c r="M51" s="315">
        <f t="shared" si="10"/>
        <v>630000</v>
      </c>
      <c r="N51" s="315">
        <f t="shared" si="10"/>
        <v>1000000</v>
      </c>
      <c r="O51" s="315">
        <f t="shared" si="10"/>
        <v>8950000</v>
      </c>
    </row>
    <row r="52" spans="1:15" ht="14.25">
      <c r="A52" s="128" t="s">
        <v>89</v>
      </c>
      <c r="B52" s="344" t="s">
        <v>90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</row>
    <row r="53" spans="1:15" ht="14.25">
      <c r="A53" s="128" t="s">
        <v>305</v>
      </c>
      <c r="B53" s="344" t="s">
        <v>91</v>
      </c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</row>
    <row r="54" spans="1:15" ht="14.25">
      <c r="A54" s="206" t="s">
        <v>326</v>
      </c>
      <c r="B54" s="344" t="s">
        <v>92</v>
      </c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</row>
    <row r="55" spans="1:15" ht="14.25">
      <c r="A55" s="206" t="s">
        <v>327</v>
      </c>
      <c r="B55" s="344" t="s">
        <v>93</v>
      </c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</row>
    <row r="56" spans="1:15" ht="14.25">
      <c r="A56" s="206" t="s">
        <v>328</v>
      </c>
      <c r="B56" s="344" t="s">
        <v>94</v>
      </c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</row>
    <row r="57" spans="1:15" ht="14.25">
      <c r="A57" s="128" t="s">
        <v>329</v>
      </c>
      <c r="B57" s="344" t="s">
        <v>95</v>
      </c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</row>
    <row r="58" spans="1:15" ht="14.25">
      <c r="A58" s="128" t="s">
        <v>330</v>
      </c>
      <c r="B58" s="344" t="s">
        <v>96</v>
      </c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</row>
    <row r="59" spans="1:15" ht="14.25">
      <c r="A59" s="128" t="s">
        <v>331</v>
      </c>
      <c r="B59" s="344" t="s">
        <v>97</v>
      </c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</row>
    <row r="60" spans="1:15" ht="14.25">
      <c r="A60" s="321" t="s">
        <v>306</v>
      </c>
      <c r="B60" s="348" t="s">
        <v>98</v>
      </c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</row>
    <row r="61" spans="1:15" ht="14.25">
      <c r="A61" s="207" t="s">
        <v>332</v>
      </c>
      <c r="B61" s="344" t="s">
        <v>99</v>
      </c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</row>
    <row r="62" spans="1:15" ht="14.25">
      <c r="A62" s="207" t="s">
        <v>873</v>
      </c>
      <c r="B62" s="344" t="s">
        <v>100</v>
      </c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</row>
    <row r="63" spans="1:15" ht="14.25">
      <c r="A63" s="207" t="s">
        <v>101</v>
      </c>
      <c r="B63" s="344" t="s">
        <v>102</v>
      </c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</row>
    <row r="64" spans="1:15" ht="14.25">
      <c r="A64" s="207" t="s">
        <v>307</v>
      </c>
      <c r="B64" s="344" t="s">
        <v>103</v>
      </c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</row>
    <row r="65" spans="1:15" ht="14.25">
      <c r="A65" s="207" t="s">
        <v>333</v>
      </c>
      <c r="B65" s="344" t="s">
        <v>104</v>
      </c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</row>
    <row r="66" spans="1:15" ht="14.25">
      <c r="A66" s="207" t="s">
        <v>308</v>
      </c>
      <c r="B66" s="344" t="s">
        <v>105</v>
      </c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</row>
    <row r="67" spans="1:15" ht="14.25">
      <c r="A67" s="207" t="s">
        <v>334</v>
      </c>
      <c r="B67" s="344" t="s">
        <v>106</v>
      </c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</row>
    <row r="68" spans="1:15" ht="14.25">
      <c r="A68" s="207" t="s">
        <v>335</v>
      </c>
      <c r="B68" s="344" t="s">
        <v>107</v>
      </c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</row>
    <row r="69" spans="1:15" ht="14.25">
      <c r="A69" s="207" t="s">
        <v>108</v>
      </c>
      <c r="B69" s="344" t="s">
        <v>109</v>
      </c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</row>
    <row r="70" spans="1:15" ht="14.25">
      <c r="A70" s="301" t="s">
        <v>110</v>
      </c>
      <c r="B70" s="344" t="s">
        <v>111</v>
      </c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</row>
    <row r="71" spans="1:15" ht="14.25">
      <c r="A71" s="207" t="s">
        <v>336</v>
      </c>
      <c r="B71" s="344" t="s">
        <v>112</v>
      </c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</row>
    <row r="72" spans="1:15" ht="14.25">
      <c r="A72" s="301" t="s">
        <v>440</v>
      </c>
      <c r="B72" s="344" t="s">
        <v>113</v>
      </c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</row>
    <row r="73" spans="1:15" ht="14.25">
      <c r="A73" s="301" t="s">
        <v>441</v>
      </c>
      <c r="B73" s="344" t="s">
        <v>113</v>
      </c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</row>
    <row r="74" spans="1:15" ht="14.25">
      <c r="A74" s="321" t="s">
        <v>309</v>
      </c>
      <c r="B74" s="348" t="s">
        <v>114</v>
      </c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</row>
    <row r="75" spans="1:15" ht="15">
      <c r="A75" s="349" t="s">
        <v>875</v>
      </c>
      <c r="B75" s="411"/>
      <c r="C75" s="409">
        <f aca="true" t="shared" si="11" ref="C75:O75">SUM(C25,C26,C51,C60,C74)</f>
        <v>5009312</v>
      </c>
      <c r="D75" s="409">
        <f t="shared" si="11"/>
        <v>5937380</v>
      </c>
      <c r="E75" s="409">
        <f t="shared" si="11"/>
        <v>5690552</v>
      </c>
      <c r="F75" s="409">
        <f t="shared" si="11"/>
        <v>5784262</v>
      </c>
      <c r="G75" s="409">
        <f t="shared" si="11"/>
        <v>8678962</v>
      </c>
      <c r="H75" s="409">
        <f t="shared" si="11"/>
        <v>5555676</v>
      </c>
      <c r="I75" s="409">
        <f t="shared" si="11"/>
        <v>7254304</v>
      </c>
      <c r="J75" s="409">
        <f t="shared" si="11"/>
        <v>5751816</v>
      </c>
      <c r="K75" s="409">
        <f t="shared" si="11"/>
        <v>5702736</v>
      </c>
      <c r="L75" s="409">
        <f t="shared" si="11"/>
        <v>5867034</v>
      </c>
      <c r="M75" s="409">
        <f t="shared" si="11"/>
        <v>5408730</v>
      </c>
      <c r="N75" s="409">
        <f t="shared" si="11"/>
        <v>6964236</v>
      </c>
      <c r="O75" s="409">
        <f t="shared" si="11"/>
        <v>73605000</v>
      </c>
    </row>
    <row r="76" spans="1:15" ht="14.25">
      <c r="A76" s="352" t="s">
        <v>115</v>
      </c>
      <c r="B76" s="344" t="s">
        <v>116</v>
      </c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</row>
    <row r="77" spans="1:15" ht="14.25">
      <c r="A77" s="352" t="s">
        <v>337</v>
      </c>
      <c r="B77" s="344" t="s">
        <v>117</v>
      </c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</row>
    <row r="78" spans="1:15" ht="14.25">
      <c r="A78" s="352" t="s">
        <v>118</v>
      </c>
      <c r="B78" s="344" t="s">
        <v>119</v>
      </c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</row>
    <row r="79" spans="1:15" ht="14.25">
      <c r="A79" s="352" t="s">
        <v>120</v>
      </c>
      <c r="B79" s="344" t="s">
        <v>121</v>
      </c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</row>
    <row r="80" spans="1:15" ht="14.25">
      <c r="A80" s="129" t="s">
        <v>122</v>
      </c>
      <c r="B80" s="344" t="s">
        <v>123</v>
      </c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</row>
    <row r="81" spans="1:15" ht="14.25">
      <c r="A81" s="129" t="s">
        <v>124</v>
      </c>
      <c r="B81" s="344" t="s">
        <v>125</v>
      </c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</row>
    <row r="82" spans="1:15" ht="14.25">
      <c r="A82" s="129" t="s">
        <v>126</v>
      </c>
      <c r="B82" s="344" t="s">
        <v>127</v>
      </c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</row>
    <row r="83" spans="1:15" ht="14.25">
      <c r="A83" s="354" t="s">
        <v>310</v>
      </c>
      <c r="B83" s="348" t="s">
        <v>128</v>
      </c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</row>
    <row r="84" spans="1:15" ht="14.25">
      <c r="A84" s="128" t="s">
        <v>129</v>
      </c>
      <c r="B84" s="344" t="s">
        <v>130</v>
      </c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</row>
    <row r="85" spans="1:15" ht="14.25">
      <c r="A85" s="128" t="s">
        <v>131</v>
      </c>
      <c r="B85" s="344" t="s">
        <v>132</v>
      </c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</row>
    <row r="86" spans="1:15" ht="14.25">
      <c r="A86" s="128" t="s">
        <v>133</v>
      </c>
      <c r="B86" s="344" t="s">
        <v>134</v>
      </c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</row>
    <row r="87" spans="1:15" ht="14.25">
      <c r="A87" s="128" t="s">
        <v>135</v>
      </c>
      <c r="B87" s="344" t="s">
        <v>136</v>
      </c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</row>
    <row r="88" spans="1:15" ht="14.25">
      <c r="A88" s="321" t="s">
        <v>311</v>
      </c>
      <c r="B88" s="348" t="s">
        <v>137</v>
      </c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</row>
    <row r="89" spans="1:15" ht="26.25">
      <c r="A89" s="128" t="s">
        <v>138</v>
      </c>
      <c r="B89" s="344" t="s">
        <v>139</v>
      </c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</row>
    <row r="90" spans="1:15" ht="14.25">
      <c r="A90" s="128" t="s">
        <v>338</v>
      </c>
      <c r="B90" s="344" t="s">
        <v>140</v>
      </c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</row>
    <row r="91" spans="1:15" ht="26.25">
      <c r="A91" s="128" t="s">
        <v>339</v>
      </c>
      <c r="B91" s="344" t="s">
        <v>141</v>
      </c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</row>
    <row r="92" spans="1:15" ht="14.25">
      <c r="A92" s="128" t="s">
        <v>340</v>
      </c>
      <c r="B92" s="344" t="s">
        <v>142</v>
      </c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</row>
    <row r="93" spans="1:15" ht="26.25">
      <c r="A93" s="128" t="s">
        <v>341</v>
      </c>
      <c r="B93" s="344" t="s">
        <v>143</v>
      </c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</row>
    <row r="94" spans="1:15" ht="14.25">
      <c r="A94" s="128" t="s">
        <v>342</v>
      </c>
      <c r="B94" s="344" t="s">
        <v>144</v>
      </c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</row>
    <row r="95" spans="1:15" ht="14.25">
      <c r="A95" s="128" t="s">
        <v>145</v>
      </c>
      <c r="B95" s="344" t="s">
        <v>146</v>
      </c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</row>
    <row r="96" spans="1:15" ht="14.25">
      <c r="A96" s="128" t="s">
        <v>343</v>
      </c>
      <c r="B96" s="344" t="s">
        <v>147</v>
      </c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</row>
    <row r="97" spans="1:15" ht="14.25">
      <c r="A97" s="321" t="s">
        <v>312</v>
      </c>
      <c r="B97" s="348" t="s">
        <v>148</v>
      </c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</row>
    <row r="98" spans="1:15" ht="15">
      <c r="A98" s="349" t="s">
        <v>877</v>
      </c>
      <c r="B98" s="411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</row>
    <row r="99" spans="1:15" ht="15">
      <c r="A99" s="355" t="s">
        <v>351</v>
      </c>
      <c r="B99" s="356" t="s">
        <v>149</v>
      </c>
      <c r="C99" s="403">
        <f aca="true" t="shared" si="12" ref="C99:O99">SUM(C75,C98)</f>
        <v>5009312</v>
      </c>
      <c r="D99" s="403">
        <f t="shared" si="12"/>
        <v>5937380</v>
      </c>
      <c r="E99" s="403">
        <f t="shared" si="12"/>
        <v>5690552</v>
      </c>
      <c r="F99" s="403">
        <f t="shared" si="12"/>
        <v>5784262</v>
      </c>
      <c r="G99" s="403">
        <f t="shared" si="12"/>
        <v>8678962</v>
      </c>
      <c r="H99" s="403">
        <f t="shared" si="12"/>
        <v>5555676</v>
      </c>
      <c r="I99" s="403">
        <f t="shared" si="12"/>
        <v>7254304</v>
      </c>
      <c r="J99" s="403">
        <f t="shared" si="12"/>
        <v>5751816</v>
      </c>
      <c r="K99" s="403">
        <f t="shared" si="12"/>
        <v>5702736</v>
      </c>
      <c r="L99" s="403">
        <f t="shared" si="12"/>
        <v>5867034</v>
      </c>
      <c r="M99" s="403">
        <f t="shared" si="12"/>
        <v>5408730</v>
      </c>
      <c r="N99" s="403">
        <f t="shared" si="12"/>
        <v>6964236</v>
      </c>
      <c r="O99" s="403">
        <f t="shared" si="12"/>
        <v>73605000</v>
      </c>
    </row>
    <row r="100" spans="1:15" ht="14.25">
      <c r="A100" s="128" t="s">
        <v>344</v>
      </c>
      <c r="B100" s="130" t="s">
        <v>150</v>
      </c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</row>
    <row r="101" spans="1:15" ht="14.25">
      <c r="A101" s="128" t="s">
        <v>151</v>
      </c>
      <c r="B101" s="130" t="s">
        <v>152</v>
      </c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</row>
    <row r="102" spans="1:15" ht="14.25">
      <c r="A102" s="128" t="s">
        <v>345</v>
      </c>
      <c r="B102" s="130" t="s">
        <v>153</v>
      </c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</row>
    <row r="103" spans="1:15" ht="14.25">
      <c r="A103" s="208" t="s">
        <v>313</v>
      </c>
      <c r="B103" s="203" t="s">
        <v>154</v>
      </c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</row>
    <row r="104" spans="1:15" ht="14.25">
      <c r="A104" s="366" t="s">
        <v>346</v>
      </c>
      <c r="B104" s="130" t="s">
        <v>155</v>
      </c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</row>
    <row r="105" spans="1:15" ht="14.25">
      <c r="A105" s="366" t="s">
        <v>316</v>
      </c>
      <c r="B105" s="130" t="s">
        <v>156</v>
      </c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</row>
    <row r="106" spans="1:15" ht="14.25">
      <c r="A106" s="128" t="s">
        <v>157</v>
      </c>
      <c r="B106" s="130" t="s">
        <v>158</v>
      </c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315"/>
    </row>
    <row r="107" spans="1:15" ht="14.25">
      <c r="A107" s="128" t="s">
        <v>347</v>
      </c>
      <c r="B107" s="130" t="s">
        <v>159</v>
      </c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</row>
    <row r="108" spans="1:15" ht="14.25">
      <c r="A108" s="209" t="s">
        <v>314</v>
      </c>
      <c r="B108" s="203" t="s">
        <v>160</v>
      </c>
      <c r="C108" s="315"/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  <c r="N108" s="315"/>
      <c r="O108" s="315"/>
    </row>
    <row r="109" spans="1:15" ht="14.25">
      <c r="A109" s="366" t="s">
        <v>161</v>
      </c>
      <c r="B109" s="130" t="s">
        <v>162</v>
      </c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</row>
    <row r="110" spans="1:15" ht="14.25">
      <c r="A110" s="366" t="s">
        <v>163</v>
      </c>
      <c r="B110" s="130" t="s">
        <v>164</v>
      </c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</row>
    <row r="111" spans="1:15" ht="14.25">
      <c r="A111" s="209" t="s">
        <v>165</v>
      </c>
      <c r="B111" s="203" t="s">
        <v>166</v>
      </c>
      <c r="C111" s="315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15"/>
    </row>
    <row r="112" spans="1:15" ht="14.25">
      <c r="A112" s="366" t="s">
        <v>167</v>
      </c>
      <c r="B112" s="130" t="s">
        <v>168</v>
      </c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</row>
    <row r="113" spans="1:15" ht="14.25">
      <c r="A113" s="366" t="s">
        <v>169</v>
      </c>
      <c r="B113" s="130" t="s">
        <v>170</v>
      </c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  <c r="N113" s="315"/>
      <c r="O113" s="315"/>
    </row>
    <row r="114" spans="1:15" ht="14.25">
      <c r="A114" s="366" t="s">
        <v>171</v>
      </c>
      <c r="B114" s="130" t="s">
        <v>172</v>
      </c>
      <c r="C114" s="315"/>
      <c r="D114" s="315"/>
      <c r="E114" s="315"/>
      <c r="F114" s="315"/>
      <c r="G114" s="315"/>
      <c r="H114" s="315"/>
      <c r="I114" s="315"/>
      <c r="J114" s="315"/>
      <c r="K114" s="315"/>
      <c r="L114" s="315"/>
      <c r="M114" s="315"/>
      <c r="N114" s="315"/>
      <c r="O114" s="315"/>
    </row>
    <row r="115" spans="1:15" ht="14.25">
      <c r="A115" s="368" t="s">
        <v>315</v>
      </c>
      <c r="B115" s="307" t="s">
        <v>173</v>
      </c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</row>
    <row r="116" spans="1:15" ht="14.25">
      <c r="A116" s="366" t="s">
        <v>174</v>
      </c>
      <c r="B116" s="130" t="s">
        <v>175</v>
      </c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5"/>
    </row>
    <row r="117" spans="1:15" ht="14.25">
      <c r="A117" s="128" t="s">
        <v>176</v>
      </c>
      <c r="B117" s="130" t="s">
        <v>177</v>
      </c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15"/>
    </row>
    <row r="118" spans="1:15" ht="14.25">
      <c r="A118" s="366" t="s">
        <v>348</v>
      </c>
      <c r="B118" s="130" t="s">
        <v>178</v>
      </c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</row>
    <row r="119" spans="1:15" ht="14.25">
      <c r="A119" s="366" t="s">
        <v>317</v>
      </c>
      <c r="B119" s="130" t="s">
        <v>179</v>
      </c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</row>
    <row r="120" spans="1:15" ht="14.25">
      <c r="A120" s="368" t="s">
        <v>318</v>
      </c>
      <c r="B120" s="307" t="s">
        <v>180</v>
      </c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</row>
    <row r="121" spans="1:15" ht="14.25">
      <c r="A121" s="128" t="s">
        <v>181</v>
      </c>
      <c r="B121" s="130" t="s">
        <v>182</v>
      </c>
      <c r="C121" s="315"/>
      <c r="D121" s="315"/>
      <c r="E121" s="315"/>
      <c r="F121" s="315"/>
      <c r="G121" s="315"/>
      <c r="H121" s="315"/>
      <c r="I121" s="315"/>
      <c r="J121" s="315"/>
      <c r="K121" s="315"/>
      <c r="L121" s="315"/>
      <c r="M121" s="315"/>
      <c r="N121" s="315"/>
      <c r="O121" s="315"/>
    </row>
    <row r="122" spans="1:15" ht="15">
      <c r="A122" s="371" t="s">
        <v>352</v>
      </c>
      <c r="B122" s="372" t="s">
        <v>183</v>
      </c>
      <c r="C122" s="403"/>
      <c r="D122" s="40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</row>
    <row r="123" spans="1:15" ht="15">
      <c r="A123" s="324" t="s">
        <v>388</v>
      </c>
      <c r="B123" s="376"/>
      <c r="C123" s="404">
        <f aca="true" t="shared" si="13" ref="C123:O123">SUM(C99,C122)</f>
        <v>5009312</v>
      </c>
      <c r="D123" s="404">
        <f t="shared" si="13"/>
        <v>5937380</v>
      </c>
      <c r="E123" s="404">
        <f t="shared" si="13"/>
        <v>5690552</v>
      </c>
      <c r="F123" s="404">
        <f t="shared" si="13"/>
        <v>5784262</v>
      </c>
      <c r="G123" s="404">
        <f t="shared" si="13"/>
        <v>8678962</v>
      </c>
      <c r="H123" s="404">
        <f t="shared" si="13"/>
        <v>5555676</v>
      </c>
      <c r="I123" s="404">
        <f t="shared" si="13"/>
        <v>7254304</v>
      </c>
      <c r="J123" s="404">
        <f t="shared" si="13"/>
        <v>5751816</v>
      </c>
      <c r="K123" s="404">
        <f t="shared" si="13"/>
        <v>5702736</v>
      </c>
      <c r="L123" s="404">
        <f t="shared" si="13"/>
        <v>5867034</v>
      </c>
      <c r="M123" s="404">
        <f t="shared" si="13"/>
        <v>5408730</v>
      </c>
      <c r="N123" s="404">
        <f t="shared" si="13"/>
        <v>6964236</v>
      </c>
      <c r="O123" s="404">
        <f t="shared" si="13"/>
        <v>73605000</v>
      </c>
    </row>
    <row r="124" spans="1:15" ht="26.25">
      <c r="A124" s="124" t="s">
        <v>13</v>
      </c>
      <c r="B124" s="125" t="s">
        <v>899</v>
      </c>
      <c r="C124" s="315"/>
      <c r="D124" s="315"/>
      <c r="E124" s="315"/>
      <c r="F124" s="315"/>
      <c r="G124" s="315"/>
      <c r="H124" s="315"/>
      <c r="I124" s="315"/>
      <c r="J124" s="315"/>
      <c r="K124" s="315"/>
      <c r="L124" s="315"/>
      <c r="M124" s="315"/>
      <c r="N124" s="315"/>
      <c r="O124" s="315"/>
    </row>
    <row r="125" spans="1:15" ht="14.25">
      <c r="A125" s="343" t="s">
        <v>184</v>
      </c>
      <c r="B125" s="129" t="s">
        <v>185</v>
      </c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15"/>
    </row>
    <row r="126" spans="1:15" ht="14.25">
      <c r="A126" s="130" t="s">
        <v>186</v>
      </c>
      <c r="B126" s="129" t="s">
        <v>187</v>
      </c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</row>
    <row r="127" spans="1:15" ht="14.25">
      <c r="A127" s="130" t="s">
        <v>188</v>
      </c>
      <c r="B127" s="129" t="s">
        <v>189</v>
      </c>
      <c r="C127" s="315"/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5"/>
    </row>
    <row r="128" spans="1:15" ht="14.25">
      <c r="A128" s="130" t="s">
        <v>190</v>
      </c>
      <c r="B128" s="129" t="s">
        <v>191</v>
      </c>
      <c r="C128" s="315"/>
      <c r="D128" s="315"/>
      <c r="E128" s="315"/>
      <c r="F128" s="315"/>
      <c r="G128" s="315"/>
      <c r="H128" s="315"/>
      <c r="I128" s="315"/>
      <c r="J128" s="315"/>
      <c r="K128" s="315"/>
      <c r="L128" s="315"/>
      <c r="M128" s="315"/>
      <c r="N128" s="315"/>
      <c r="O128" s="315"/>
    </row>
    <row r="129" spans="1:15" ht="14.25">
      <c r="A129" s="130" t="s">
        <v>192</v>
      </c>
      <c r="B129" s="129" t="s">
        <v>193</v>
      </c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</row>
    <row r="130" spans="1:15" ht="14.25">
      <c r="A130" s="130" t="s">
        <v>194</v>
      </c>
      <c r="B130" s="129" t="s">
        <v>195</v>
      </c>
      <c r="C130" s="315"/>
      <c r="D130" s="315"/>
      <c r="E130" s="315"/>
      <c r="F130" s="315"/>
      <c r="G130" s="315"/>
      <c r="H130" s="315"/>
      <c r="I130" s="315"/>
      <c r="J130" s="315"/>
      <c r="K130" s="315"/>
      <c r="L130" s="315"/>
      <c r="M130" s="315"/>
      <c r="N130" s="315"/>
      <c r="O130" s="315"/>
    </row>
    <row r="131" spans="1:15" ht="14.25">
      <c r="A131" s="203" t="s">
        <v>390</v>
      </c>
      <c r="B131" s="204" t="s">
        <v>196</v>
      </c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</row>
    <row r="132" spans="1:15" ht="14.25">
      <c r="A132" s="130" t="s">
        <v>197</v>
      </c>
      <c r="B132" s="129" t="s">
        <v>198</v>
      </c>
      <c r="C132" s="315"/>
      <c r="D132" s="315"/>
      <c r="E132" s="315"/>
      <c r="F132" s="315"/>
      <c r="G132" s="315"/>
      <c r="H132" s="315"/>
      <c r="I132" s="315"/>
      <c r="J132" s="315"/>
      <c r="K132" s="315"/>
      <c r="L132" s="315"/>
      <c r="M132" s="315"/>
      <c r="N132" s="315"/>
      <c r="O132" s="315"/>
    </row>
    <row r="133" spans="1:15" ht="26.25">
      <c r="A133" s="130" t="s">
        <v>199</v>
      </c>
      <c r="B133" s="129" t="s">
        <v>200</v>
      </c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</row>
    <row r="134" spans="1:15" ht="26.25">
      <c r="A134" s="130" t="s">
        <v>353</v>
      </c>
      <c r="B134" s="129" t="s">
        <v>201</v>
      </c>
      <c r="C134" s="315"/>
      <c r="D134" s="315"/>
      <c r="E134" s="315"/>
      <c r="F134" s="315"/>
      <c r="G134" s="315"/>
      <c r="H134" s="315"/>
      <c r="I134" s="315"/>
      <c r="J134" s="315"/>
      <c r="K134" s="315"/>
      <c r="L134" s="315"/>
      <c r="M134" s="315"/>
      <c r="N134" s="315"/>
      <c r="O134" s="315"/>
    </row>
    <row r="135" spans="1:15" ht="26.25">
      <c r="A135" s="130" t="s">
        <v>354</v>
      </c>
      <c r="B135" s="129" t="s">
        <v>202</v>
      </c>
      <c r="C135" s="315"/>
      <c r="D135" s="315"/>
      <c r="E135" s="315"/>
      <c r="F135" s="315"/>
      <c r="G135" s="315"/>
      <c r="H135" s="315"/>
      <c r="I135" s="315"/>
      <c r="J135" s="315"/>
      <c r="K135" s="315"/>
      <c r="L135" s="315"/>
      <c r="M135" s="315"/>
      <c r="N135" s="315"/>
      <c r="O135" s="315"/>
    </row>
    <row r="136" spans="1:15" ht="14.25">
      <c r="A136" s="130" t="s">
        <v>355</v>
      </c>
      <c r="B136" s="129" t="s">
        <v>203</v>
      </c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  <c r="N136" s="315"/>
      <c r="O136" s="315"/>
    </row>
    <row r="137" spans="1:15" ht="14.25">
      <c r="A137" s="307" t="s">
        <v>391</v>
      </c>
      <c r="B137" s="354" t="s">
        <v>204</v>
      </c>
      <c r="C137" s="315"/>
      <c r="D137" s="315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</row>
    <row r="138" spans="1:15" ht="14.25">
      <c r="A138" s="130" t="s">
        <v>359</v>
      </c>
      <c r="B138" s="129" t="s">
        <v>213</v>
      </c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5"/>
    </row>
    <row r="139" spans="1:15" ht="14.25">
      <c r="A139" s="130" t="s">
        <v>360</v>
      </c>
      <c r="B139" s="129" t="s">
        <v>214</v>
      </c>
      <c r="C139" s="315"/>
      <c r="D139" s="315"/>
      <c r="E139" s="315"/>
      <c r="F139" s="315"/>
      <c r="G139" s="315"/>
      <c r="H139" s="315"/>
      <c r="I139" s="315"/>
      <c r="J139" s="315"/>
      <c r="K139" s="315"/>
      <c r="L139" s="315"/>
      <c r="M139" s="315"/>
      <c r="N139" s="315"/>
      <c r="O139" s="315"/>
    </row>
    <row r="140" spans="1:15" ht="14.25">
      <c r="A140" s="203" t="s">
        <v>393</v>
      </c>
      <c r="B140" s="204" t="s">
        <v>215</v>
      </c>
      <c r="C140" s="315"/>
      <c r="D140" s="315"/>
      <c r="E140" s="315"/>
      <c r="F140" s="315"/>
      <c r="G140" s="315"/>
      <c r="H140" s="315"/>
      <c r="I140" s="315"/>
      <c r="J140" s="315"/>
      <c r="K140" s="315"/>
      <c r="L140" s="315"/>
      <c r="M140" s="315"/>
      <c r="N140" s="315"/>
      <c r="O140" s="315"/>
    </row>
    <row r="141" spans="1:15" ht="14.25">
      <c r="A141" s="130" t="s">
        <v>361</v>
      </c>
      <c r="B141" s="129" t="s">
        <v>216</v>
      </c>
      <c r="C141" s="315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315"/>
      <c r="O141" s="315"/>
    </row>
    <row r="142" spans="1:15" ht="14.25">
      <c r="A142" s="130" t="s">
        <v>362</v>
      </c>
      <c r="B142" s="129" t="s">
        <v>217</v>
      </c>
      <c r="C142" s="315"/>
      <c r="D142" s="315"/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  <c r="O142" s="315"/>
    </row>
    <row r="143" spans="1:15" ht="14.25">
      <c r="A143" s="130" t="s">
        <v>363</v>
      </c>
      <c r="B143" s="129" t="s">
        <v>218</v>
      </c>
      <c r="C143" s="315"/>
      <c r="D143" s="315"/>
      <c r="E143" s="315"/>
      <c r="F143" s="315"/>
      <c r="G143" s="315"/>
      <c r="H143" s="315"/>
      <c r="I143" s="315"/>
      <c r="J143" s="315"/>
      <c r="K143" s="315"/>
      <c r="L143" s="315"/>
      <c r="M143" s="315"/>
      <c r="N143" s="315"/>
      <c r="O143" s="315"/>
    </row>
    <row r="144" spans="1:15" ht="14.25">
      <c r="A144" s="130" t="s">
        <v>364</v>
      </c>
      <c r="B144" s="129" t="s">
        <v>219</v>
      </c>
      <c r="C144" s="315"/>
      <c r="D144" s="315"/>
      <c r="E144" s="315"/>
      <c r="F144" s="315"/>
      <c r="G144" s="315"/>
      <c r="H144" s="315"/>
      <c r="I144" s="315"/>
      <c r="J144" s="315"/>
      <c r="K144" s="315"/>
      <c r="L144" s="315"/>
      <c r="M144" s="315"/>
      <c r="N144" s="315"/>
      <c r="O144" s="315"/>
    </row>
    <row r="145" spans="1:15" ht="14.25">
      <c r="A145" s="130" t="s">
        <v>365</v>
      </c>
      <c r="B145" s="129" t="s">
        <v>220</v>
      </c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</row>
    <row r="146" spans="1:15" ht="14.25">
      <c r="A146" s="130" t="s">
        <v>221</v>
      </c>
      <c r="B146" s="129" t="s">
        <v>222</v>
      </c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</row>
    <row r="147" spans="1:15" ht="14.25">
      <c r="A147" s="130" t="s">
        <v>366</v>
      </c>
      <c r="B147" s="129" t="s">
        <v>223</v>
      </c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315"/>
      <c r="O147" s="315"/>
    </row>
    <row r="148" spans="1:15" ht="14.25">
      <c r="A148" s="130" t="s">
        <v>367</v>
      </c>
      <c r="B148" s="129" t="s">
        <v>224</v>
      </c>
      <c r="C148" s="315"/>
      <c r="D148" s="315"/>
      <c r="E148" s="315"/>
      <c r="F148" s="315"/>
      <c r="G148" s="315"/>
      <c r="H148" s="315"/>
      <c r="I148" s="315"/>
      <c r="J148" s="315"/>
      <c r="K148" s="315"/>
      <c r="L148" s="315"/>
      <c r="M148" s="315"/>
      <c r="N148" s="315"/>
      <c r="O148" s="315"/>
    </row>
    <row r="149" spans="1:15" ht="14.25">
      <c r="A149" s="203" t="s">
        <v>394</v>
      </c>
      <c r="B149" s="204" t="s">
        <v>225</v>
      </c>
      <c r="C149" s="315"/>
      <c r="D149" s="315"/>
      <c r="E149" s="315"/>
      <c r="F149" s="315"/>
      <c r="G149" s="315"/>
      <c r="H149" s="315"/>
      <c r="I149" s="315"/>
      <c r="J149" s="315"/>
      <c r="K149" s="315"/>
      <c r="L149" s="315"/>
      <c r="M149" s="315"/>
      <c r="N149" s="315"/>
      <c r="O149" s="315"/>
    </row>
    <row r="150" spans="1:15" ht="14.25">
      <c r="A150" s="130" t="s">
        <v>368</v>
      </c>
      <c r="B150" s="129" t="s">
        <v>226</v>
      </c>
      <c r="C150" s="315"/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</row>
    <row r="151" spans="1:15" ht="14.25">
      <c r="A151" s="307" t="s">
        <v>395</v>
      </c>
      <c r="B151" s="354" t="s">
        <v>227</v>
      </c>
      <c r="C151" s="315"/>
      <c r="D151" s="315"/>
      <c r="E151" s="315"/>
      <c r="F151" s="315"/>
      <c r="G151" s="315"/>
      <c r="H151" s="315"/>
      <c r="I151" s="315"/>
      <c r="J151" s="315"/>
      <c r="K151" s="315"/>
      <c r="L151" s="315"/>
      <c r="M151" s="315"/>
      <c r="N151" s="315"/>
      <c r="O151" s="315"/>
    </row>
    <row r="152" spans="1:15" ht="14.25">
      <c r="A152" s="128" t="s">
        <v>228</v>
      </c>
      <c r="B152" s="129" t="s">
        <v>229</v>
      </c>
      <c r="C152" s="315"/>
      <c r="D152" s="315"/>
      <c r="E152" s="315"/>
      <c r="F152" s="315"/>
      <c r="G152" s="315"/>
      <c r="H152" s="315"/>
      <c r="I152" s="315"/>
      <c r="J152" s="315"/>
      <c r="K152" s="315"/>
      <c r="L152" s="315"/>
      <c r="M152" s="315"/>
      <c r="N152" s="315"/>
      <c r="O152" s="315"/>
    </row>
    <row r="153" spans="1:15" ht="14.25">
      <c r="A153" s="128" t="s">
        <v>369</v>
      </c>
      <c r="B153" s="129" t="s">
        <v>230</v>
      </c>
      <c r="C153" s="315">
        <v>5000</v>
      </c>
      <c r="D153" s="315"/>
      <c r="E153" s="315"/>
      <c r="F153" s="315">
        <v>5000</v>
      </c>
      <c r="G153" s="315">
        <v>5000</v>
      </c>
      <c r="H153" s="315">
        <v>5000</v>
      </c>
      <c r="I153" s="315">
        <v>5000</v>
      </c>
      <c r="J153" s="315">
        <v>5000</v>
      </c>
      <c r="K153" s="315">
        <v>5000</v>
      </c>
      <c r="L153" s="315">
        <v>5000</v>
      </c>
      <c r="M153" s="315"/>
      <c r="N153" s="315"/>
      <c r="O153" s="315">
        <f>SUM(C153:N153)</f>
        <v>40000</v>
      </c>
    </row>
    <row r="154" spans="1:15" ht="14.25">
      <c r="A154" s="128" t="s">
        <v>370</v>
      </c>
      <c r="B154" s="129" t="s">
        <v>231</v>
      </c>
      <c r="C154" s="315"/>
      <c r="D154" s="315"/>
      <c r="E154" s="315"/>
      <c r="F154" s="315"/>
      <c r="G154" s="315"/>
      <c r="H154" s="315"/>
      <c r="I154" s="315"/>
      <c r="J154" s="315"/>
      <c r="K154" s="315"/>
      <c r="L154" s="315"/>
      <c r="M154" s="315"/>
      <c r="N154" s="315"/>
      <c r="O154" s="315"/>
    </row>
    <row r="155" spans="1:15" ht="14.25">
      <c r="A155" s="128" t="s">
        <v>371</v>
      </c>
      <c r="B155" s="129" t="s">
        <v>232</v>
      </c>
      <c r="C155" s="315"/>
      <c r="D155" s="315"/>
      <c r="E155" s="315"/>
      <c r="F155" s="315"/>
      <c r="G155" s="315"/>
      <c r="H155" s="315"/>
      <c r="I155" s="315"/>
      <c r="J155" s="315"/>
      <c r="K155" s="315"/>
      <c r="L155" s="315"/>
      <c r="M155" s="315"/>
      <c r="N155" s="315"/>
      <c r="O155" s="315"/>
    </row>
    <row r="156" spans="1:15" ht="14.25">
      <c r="A156" s="128" t="s">
        <v>233</v>
      </c>
      <c r="B156" s="129" t="s">
        <v>234</v>
      </c>
      <c r="C156" s="315"/>
      <c r="D156" s="315"/>
      <c r="E156" s="315"/>
      <c r="F156" s="315"/>
      <c r="G156" s="315"/>
      <c r="H156" s="315"/>
      <c r="I156" s="315"/>
      <c r="J156" s="315"/>
      <c r="K156" s="315"/>
      <c r="L156" s="315"/>
      <c r="M156" s="315"/>
      <c r="N156" s="315"/>
      <c r="O156" s="315"/>
    </row>
    <row r="157" spans="1:15" ht="14.25">
      <c r="A157" s="128" t="s">
        <v>235</v>
      </c>
      <c r="B157" s="129" t="s">
        <v>236</v>
      </c>
      <c r="C157" s="315"/>
      <c r="D157" s="315"/>
      <c r="E157" s="315"/>
      <c r="F157" s="315"/>
      <c r="G157" s="315"/>
      <c r="H157" s="315"/>
      <c r="I157" s="315"/>
      <c r="J157" s="315"/>
      <c r="K157" s="315"/>
      <c r="L157" s="315"/>
      <c r="M157" s="315"/>
      <c r="N157" s="315"/>
      <c r="O157" s="315"/>
    </row>
    <row r="158" spans="1:15" ht="14.25">
      <c r="A158" s="128" t="s">
        <v>237</v>
      </c>
      <c r="B158" s="129" t="s">
        <v>238</v>
      </c>
      <c r="C158" s="315"/>
      <c r="D158" s="315"/>
      <c r="E158" s="315"/>
      <c r="F158" s="315"/>
      <c r="G158" s="315"/>
      <c r="H158" s="315"/>
      <c r="I158" s="315"/>
      <c r="J158" s="315"/>
      <c r="K158" s="315"/>
      <c r="L158" s="315"/>
      <c r="M158" s="315"/>
      <c r="N158" s="315"/>
      <c r="O158" s="315"/>
    </row>
    <row r="159" spans="1:15" ht="14.25">
      <c r="A159" s="128" t="s">
        <v>372</v>
      </c>
      <c r="B159" s="129" t="s">
        <v>239</v>
      </c>
      <c r="C159" s="315"/>
      <c r="D159" s="315"/>
      <c r="E159" s="315">
        <v>1250</v>
      </c>
      <c r="F159" s="315"/>
      <c r="G159" s="315"/>
      <c r="H159" s="315">
        <v>1200</v>
      </c>
      <c r="I159" s="315"/>
      <c r="J159" s="315"/>
      <c r="K159" s="315">
        <v>1300</v>
      </c>
      <c r="L159" s="315"/>
      <c r="M159" s="315"/>
      <c r="N159" s="315">
        <v>1250</v>
      </c>
      <c r="O159" s="315">
        <f>SUM(C159:N159)</f>
        <v>5000</v>
      </c>
    </row>
    <row r="160" spans="1:15" ht="14.25">
      <c r="A160" s="128" t="s">
        <v>373</v>
      </c>
      <c r="B160" s="129" t="s">
        <v>240</v>
      </c>
      <c r="C160" s="315"/>
      <c r="D160" s="315"/>
      <c r="E160" s="315"/>
      <c r="F160" s="315"/>
      <c r="G160" s="315"/>
      <c r="H160" s="315"/>
      <c r="I160" s="315"/>
      <c r="J160" s="315"/>
      <c r="K160" s="315"/>
      <c r="L160" s="315"/>
      <c r="M160" s="315"/>
      <c r="N160" s="315"/>
      <c r="O160" s="315"/>
    </row>
    <row r="161" spans="1:15" ht="14.25">
      <c r="A161" s="128" t="s">
        <v>374</v>
      </c>
      <c r="B161" s="129" t="s">
        <v>241</v>
      </c>
      <c r="C161" s="315"/>
      <c r="D161" s="315"/>
      <c r="E161" s="315"/>
      <c r="F161" s="315"/>
      <c r="G161" s="315"/>
      <c r="H161" s="315"/>
      <c r="I161" s="315"/>
      <c r="J161" s="315"/>
      <c r="K161" s="315"/>
      <c r="L161" s="315"/>
      <c r="M161" s="315"/>
      <c r="N161" s="315"/>
      <c r="O161" s="315"/>
    </row>
    <row r="162" spans="1:15" ht="14.25">
      <c r="A162" s="321" t="s">
        <v>396</v>
      </c>
      <c r="B162" s="354" t="s">
        <v>242</v>
      </c>
      <c r="C162" s="315">
        <f aca="true" t="shared" si="14" ref="C162:O162">SUM(C152:C161)</f>
        <v>5000</v>
      </c>
      <c r="D162" s="315">
        <f t="shared" si="14"/>
        <v>0</v>
      </c>
      <c r="E162" s="315">
        <f t="shared" si="14"/>
        <v>1250</v>
      </c>
      <c r="F162" s="315">
        <f t="shared" si="14"/>
        <v>5000</v>
      </c>
      <c r="G162" s="315">
        <f t="shared" si="14"/>
        <v>5000</v>
      </c>
      <c r="H162" s="315">
        <f t="shared" si="14"/>
        <v>6200</v>
      </c>
      <c r="I162" s="315">
        <f t="shared" si="14"/>
        <v>5000</v>
      </c>
      <c r="J162" s="315">
        <f t="shared" si="14"/>
        <v>5000</v>
      </c>
      <c r="K162" s="315">
        <f t="shared" si="14"/>
        <v>6300</v>
      </c>
      <c r="L162" s="315">
        <f t="shared" si="14"/>
        <v>5000</v>
      </c>
      <c r="M162" s="315">
        <f t="shared" si="14"/>
        <v>0</v>
      </c>
      <c r="N162" s="315">
        <f t="shared" si="14"/>
        <v>1250</v>
      </c>
      <c r="O162" s="315">
        <f t="shared" si="14"/>
        <v>45000</v>
      </c>
    </row>
    <row r="163" spans="1:15" ht="26.25">
      <c r="A163" s="128" t="s">
        <v>251</v>
      </c>
      <c r="B163" s="129" t="s">
        <v>252</v>
      </c>
      <c r="C163" s="315"/>
      <c r="D163" s="315"/>
      <c r="E163" s="315"/>
      <c r="F163" s="315"/>
      <c r="G163" s="315"/>
      <c r="H163" s="315"/>
      <c r="I163" s="315"/>
      <c r="J163" s="315"/>
      <c r="K163" s="315"/>
      <c r="L163" s="315"/>
      <c r="M163" s="315"/>
      <c r="N163" s="315"/>
      <c r="O163" s="315"/>
    </row>
    <row r="164" spans="1:15" ht="26.25">
      <c r="A164" s="130" t="s">
        <v>378</v>
      </c>
      <c r="B164" s="129" t="s">
        <v>253</v>
      </c>
      <c r="C164" s="315"/>
      <c r="D164" s="315"/>
      <c r="E164" s="315"/>
      <c r="F164" s="315"/>
      <c r="G164" s="315"/>
      <c r="H164" s="315"/>
      <c r="I164" s="315"/>
      <c r="J164" s="315"/>
      <c r="K164" s="315"/>
      <c r="L164" s="315"/>
      <c r="M164" s="315"/>
      <c r="N164" s="315"/>
      <c r="O164" s="315"/>
    </row>
    <row r="165" spans="1:15" ht="14.25">
      <c r="A165" s="128" t="s">
        <v>379</v>
      </c>
      <c r="B165" s="129" t="s">
        <v>254</v>
      </c>
      <c r="C165" s="315"/>
      <c r="D165" s="315"/>
      <c r="E165" s="315"/>
      <c r="F165" s="315"/>
      <c r="G165" s="315"/>
      <c r="H165" s="315"/>
      <c r="I165" s="315"/>
      <c r="J165" s="315"/>
      <c r="K165" s="315"/>
      <c r="L165" s="315"/>
      <c r="M165" s="315"/>
      <c r="N165" s="315"/>
      <c r="O165" s="315"/>
    </row>
    <row r="166" spans="1:15" ht="14.25">
      <c r="A166" s="307" t="s">
        <v>398</v>
      </c>
      <c r="B166" s="354" t="s">
        <v>255</v>
      </c>
      <c r="C166" s="315"/>
      <c r="D166" s="315"/>
      <c r="E166" s="315"/>
      <c r="F166" s="315"/>
      <c r="G166" s="315"/>
      <c r="H166" s="315"/>
      <c r="I166" s="315"/>
      <c r="J166" s="315"/>
      <c r="K166" s="315"/>
      <c r="L166" s="315"/>
      <c r="M166" s="315"/>
      <c r="N166" s="315"/>
      <c r="O166" s="315"/>
    </row>
    <row r="167" spans="1:15" ht="15">
      <c r="A167" s="349" t="s">
        <v>880</v>
      </c>
      <c r="B167" s="379"/>
      <c r="C167" s="401">
        <f>SUM(C137,C151,C162,C166)</f>
        <v>5000</v>
      </c>
      <c r="D167" s="401">
        <f>SUM(D137,D151,D162)</f>
        <v>0</v>
      </c>
      <c r="E167" s="401">
        <f aca="true" t="shared" si="15" ref="E167:O167">SUM(E137,E151,E162,E166)</f>
        <v>1250</v>
      </c>
      <c r="F167" s="401">
        <f t="shared" si="15"/>
        <v>5000</v>
      </c>
      <c r="G167" s="401">
        <f t="shared" si="15"/>
        <v>5000</v>
      </c>
      <c r="H167" s="401">
        <f t="shared" si="15"/>
        <v>6200</v>
      </c>
      <c r="I167" s="401">
        <f t="shared" si="15"/>
        <v>5000</v>
      </c>
      <c r="J167" s="401">
        <f t="shared" si="15"/>
        <v>5000</v>
      </c>
      <c r="K167" s="401">
        <f t="shared" si="15"/>
        <v>6300</v>
      </c>
      <c r="L167" s="401">
        <f t="shared" si="15"/>
        <v>5000</v>
      </c>
      <c r="M167" s="401">
        <f t="shared" si="15"/>
        <v>0</v>
      </c>
      <c r="N167" s="401">
        <f t="shared" si="15"/>
        <v>1250</v>
      </c>
      <c r="O167" s="401">
        <f t="shared" si="15"/>
        <v>45000</v>
      </c>
    </row>
    <row r="168" spans="1:15" ht="14.25">
      <c r="A168" s="130" t="s">
        <v>205</v>
      </c>
      <c r="B168" s="129" t="s">
        <v>206</v>
      </c>
      <c r="C168" s="315"/>
      <c r="D168" s="315"/>
      <c r="E168" s="315"/>
      <c r="F168" s="315"/>
      <c r="G168" s="315"/>
      <c r="H168" s="315"/>
      <c r="I168" s="315"/>
      <c r="J168" s="315"/>
      <c r="K168" s="315"/>
      <c r="L168" s="315"/>
      <c r="M168" s="315"/>
      <c r="N168" s="315"/>
      <c r="O168" s="315"/>
    </row>
    <row r="169" spans="1:15" ht="26.25">
      <c r="A169" s="130" t="s">
        <v>207</v>
      </c>
      <c r="B169" s="129" t="s">
        <v>208</v>
      </c>
      <c r="C169" s="315"/>
      <c r="D169" s="315"/>
      <c r="E169" s="315"/>
      <c r="F169" s="315"/>
      <c r="G169" s="315"/>
      <c r="H169" s="315"/>
      <c r="I169" s="315"/>
      <c r="J169" s="315"/>
      <c r="K169" s="315"/>
      <c r="L169" s="315"/>
      <c r="M169" s="315"/>
      <c r="N169" s="315"/>
      <c r="O169" s="315"/>
    </row>
    <row r="170" spans="1:15" ht="26.25">
      <c r="A170" s="130" t="s">
        <v>356</v>
      </c>
      <c r="B170" s="129" t="s">
        <v>209</v>
      </c>
      <c r="C170" s="315"/>
      <c r="D170" s="315"/>
      <c r="E170" s="315"/>
      <c r="F170" s="315"/>
      <c r="G170" s="315"/>
      <c r="H170" s="315"/>
      <c r="I170" s="315"/>
      <c r="J170" s="315"/>
      <c r="K170" s="315"/>
      <c r="L170" s="315"/>
      <c r="M170" s="315"/>
      <c r="N170" s="315"/>
      <c r="O170" s="315"/>
    </row>
    <row r="171" spans="1:15" ht="26.25">
      <c r="A171" s="130" t="s">
        <v>357</v>
      </c>
      <c r="B171" s="129" t="s">
        <v>210</v>
      </c>
      <c r="C171" s="315"/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315"/>
      <c r="O171" s="315"/>
    </row>
    <row r="172" spans="1:15" ht="14.25">
      <c r="A172" s="130" t="s">
        <v>358</v>
      </c>
      <c r="B172" s="129" t="s">
        <v>211</v>
      </c>
      <c r="C172" s="315"/>
      <c r="D172" s="315"/>
      <c r="E172" s="315"/>
      <c r="F172" s="315"/>
      <c r="G172" s="315"/>
      <c r="H172" s="315"/>
      <c r="I172" s="315"/>
      <c r="J172" s="315"/>
      <c r="K172" s="315"/>
      <c r="L172" s="315"/>
      <c r="M172" s="315"/>
      <c r="N172" s="315"/>
      <c r="O172" s="315"/>
    </row>
    <row r="173" spans="1:15" ht="14.25">
      <c r="A173" s="307" t="s">
        <v>392</v>
      </c>
      <c r="B173" s="354" t="s">
        <v>212</v>
      </c>
      <c r="C173" s="315"/>
      <c r="D173" s="315"/>
      <c r="E173" s="315"/>
      <c r="F173" s="315"/>
      <c r="G173" s="315"/>
      <c r="H173" s="315"/>
      <c r="I173" s="315"/>
      <c r="J173" s="315"/>
      <c r="K173" s="315"/>
      <c r="L173" s="315"/>
      <c r="M173" s="315"/>
      <c r="N173" s="315"/>
      <c r="O173" s="315"/>
    </row>
    <row r="174" spans="1:15" ht="14.25">
      <c r="A174" s="128" t="s">
        <v>375</v>
      </c>
      <c r="B174" s="129" t="s">
        <v>243</v>
      </c>
      <c r="C174" s="315"/>
      <c r="D174" s="315"/>
      <c r="E174" s="315"/>
      <c r="F174" s="315"/>
      <c r="G174" s="315"/>
      <c r="H174" s="315"/>
      <c r="I174" s="315"/>
      <c r="J174" s="315"/>
      <c r="K174" s="315"/>
      <c r="L174" s="315"/>
      <c r="M174" s="315"/>
      <c r="N174" s="315"/>
      <c r="O174" s="315"/>
    </row>
    <row r="175" spans="1:15" ht="14.25">
      <c r="A175" s="128" t="s">
        <v>376</v>
      </c>
      <c r="B175" s="129" t="s">
        <v>244</v>
      </c>
      <c r="C175" s="315"/>
      <c r="D175" s="315"/>
      <c r="E175" s="315"/>
      <c r="F175" s="315"/>
      <c r="G175" s="315"/>
      <c r="H175" s="315"/>
      <c r="I175" s="315"/>
      <c r="J175" s="315"/>
      <c r="K175" s="315"/>
      <c r="L175" s="315"/>
      <c r="M175" s="315"/>
      <c r="N175" s="315"/>
      <c r="O175" s="315"/>
    </row>
    <row r="176" spans="1:15" ht="14.25">
      <c r="A176" s="128" t="s">
        <v>245</v>
      </c>
      <c r="B176" s="129" t="s">
        <v>246</v>
      </c>
      <c r="C176" s="315"/>
      <c r="D176" s="315"/>
      <c r="E176" s="315"/>
      <c r="F176" s="315"/>
      <c r="G176" s="315"/>
      <c r="H176" s="315"/>
      <c r="I176" s="315"/>
      <c r="J176" s="315"/>
      <c r="K176" s="315"/>
      <c r="L176" s="315"/>
      <c r="M176" s="315"/>
      <c r="N176" s="315"/>
      <c r="O176" s="315"/>
    </row>
    <row r="177" spans="1:15" ht="14.25">
      <c r="A177" s="128" t="s">
        <v>377</v>
      </c>
      <c r="B177" s="129" t="s">
        <v>247</v>
      </c>
      <c r="C177" s="315"/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</row>
    <row r="178" spans="1:15" ht="14.25">
      <c r="A178" s="128" t="s">
        <v>248</v>
      </c>
      <c r="B178" s="129" t="s">
        <v>249</v>
      </c>
      <c r="C178" s="315"/>
      <c r="D178" s="315"/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15"/>
    </row>
    <row r="179" spans="1:15" ht="14.25">
      <c r="A179" s="307" t="s">
        <v>397</v>
      </c>
      <c r="B179" s="354" t="s">
        <v>250</v>
      </c>
      <c r="C179" s="315"/>
      <c r="D179" s="315"/>
      <c r="E179" s="315"/>
      <c r="F179" s="315"/>
      <c r="G179" s="315"/>
      <c r="H179" s="315"/>
      <c r="I179" s="315"/>
      <c r="J179" s="315"/>
      <c r="K179" s="315"/>
      <c r="L179" s="315"/>
      <c r="M179" s="315"/>
      <c r="N179" s="315"/>
      <c r="O179" s="315"/>
    </row>
    <row r="180" spans="1:15" ht="26.25">
      <c r="A180" s="128" t="s">
        <v>256</v>
      </c>
      <c r="B180" s="129" t="s">
        <v>257</v>
      </c>
      <c r="C180" s="315"/>
      <c r="D180" s="315"/>
      <c r="E180" s="315"/>
      <c r="F180" s="315"/>
      <c r="G180" s="315"/>
      <c r="H180" s="315"/>
      <c r="I180" s="315"/>
      <c r="J180" s="315"/>
      <c r="K180" s="315"/>
      <c r="L180" s="315"/>
      <c r="M180" s="315"/>
      <c r="N180" s="315"/>
      <c r="O180" s="315"/>
    </row>
    <row r="181" spans="1:15" ht="26.25">
      <c r="A181" s="130" t="s">
        <v>380</v>
      </c>
      <c r="B181" s="129" t="s">
        <v>258</v>
      </c>
      <c r="C181" s="315"/>
      <c r="D181" s="315"/>
      <c r="E181" s="315"/>
      <c r="F181" s="315"/>
      <c r="G181" s="315"/>
      <c r="H181" s="315"/>
      <c r="I181" s="315"/>
      <c r="J181" s="315"/>
      <c r="K181" s="315"/>
      <c r="L181" s="315"/>
      <c r="M181" s="315"/>
      <c r="N181" s="315"/>
      <c r="O181" s="315"/>
    </row>
    <row r="182" spans="1:15" ht="14.25">
      <c r="A182" s="128" t="s">
        <v>381</v>
      </c>
      <c r="B182" s="129" t="s">
        <v>259</v>
      </c>
      <c r="C182" s="315"/>
      <c r="D182" s="315"/>
      <c r="E182" s="315"/>
      <c r="F182" s="315"/>
      <c r="G182" s="315"/>
      <c r="H182" s="315"/>
      <c r="I182" s="315"/>
      <c r="J182" s="315"/>
      <c r="K182" s="315"/>
      <c r="L182" s="315"/>
      <c r="M182" s="315"/>
      <c r="N182" s="315"/>
      <c r="O182" s="315"/>
    </row>
    <row r="183" spans="1:15" ht="14.25">
      <c r="A183" s="307" t="s">
        <v>400</v>
      </c>
      <c r="B183" s="354" t="s">
        <v>260</v>
      </c>
      <c r="C183" s="315"/>
      <c r="D183" s="315"/>
      <c r="E183" s="315"/>
      <c r="F183" s="315"/>
      <c r="G183" s="315"/>
      <c r="H183" s="315"/>
      <c r="I183" s="315"/>
      <c r="J183" s="315"/>
      <c r="K183" s="315"/>
      <c r="L183" s="315"/>
      <c r="M183" s="315"/>
      <c r="N183" s="315"/>
      <c r="O183" s="315"/>
    </row>
    <row r="184" spans="1:15" ht="15">
      <c r="A184" s="349" t="s">
        <v>882</v>
      </c>
      <c r="B184" s="379"/>
      <c r="C184" s="401"/>
      <c r="D184" s="401"/>
      <c r="E184" s="401"/>
      <c r="F184" s="401"/>
      <c r="G184" s="401"/>
      <c r="H184" s="401"/>
      <c r="I184" s="401"/>
      <c r="J184" s="401"/>
      <c r="K184" s="401"/>
      <c r="L184" s="401"/>
      <c r="M184" s="401"/>
      <c r="N184" s="401"/>
      <c r="O184" s="401"/>
    </row>
    <row r="185" spans="1:15" ht="15">
      <c r="A185" s="381" t="s">
        <v>399</v>
      </c>
      <c r="B185" s="355" t="s">
        <v>261</v>
      </c>
      <c r="C185" s="406">
        <f aca="true" t="shared" si="16" ref="C185:K185">SUM(C167,C184)</f>
        <v>5000</v>
      </c>
      <c r="D185" s="406">
        <f t="shared" si="16"/>
        <v>0</v>
      </c>
      <c r="E185" s="406">
        <f t="shared" si="16"/>
        <v>1250</v>
      </c>
      <c r="F185" s="406">
        <f t="shared" si="16"/>
        <v>5000</v>
      </c>
      <c r="G185" s="406">
        <f t="shared" si="16"/>
        <v>5000</v>
      </c>
      <c r="H185" s="406">
        <f t="shared" si="16"/>
        <v>6200</v>
      </c>
      <c r="I185" s="406">
        <f t="shared" si="16"/>
        <v>5000</v>
      </c>
      <c r="J185" s="406">
        <f t="shared" si="16"/>
        <v>5000</v>
      </c>
      <c r="K185" s="406">
        <f t="shared" si="16"/>
        <v>6300</v>
      </c>
      <c r="L185" s="406">
        <f>SUM(L167:L168,L184)</f>
        <v>5000</v>
      </c>
      <c r="M185" s="406">
        <f>SUM(M167,M184)</f>
        <v>0</v>
      </c>
      <c r="N185" s="406">
        <f>SUM(N167,N184)</f>
        <v>1250</v>
      </c>
      <c r="O185" s="406">
        <f>SUM(O167,O184)</f>
        <v>45000</v>
      </c>
    </row>
    <row r="186" spans="1:15" ht="15">
      <c r="A186" s="384" t="s">
        <v>883</v>
      </c>
      <c r="B186" s="385"/>
      <c r="C186" s="410">
        <f>C167-C75</f>
        <v>-5004312</v>
      </c>
      <c r="D186" s="410">
        <f>D167-D75</f>
        <v>-5937380</v>
      </c>
      <c r="E186" s="410">
        <f>E167-E75</f>
        <v>-5689302</v>
      </c>
      <c r="F186" s="410">
        <f aca="true" t="shared" si="17" ref="F186:O186">F167-F75</f>
        <v>-5779262</v>
      </c>
      <c r="G186" s="410">
        <f t="shared" si="17"/>
        <v>-8673962</v>
      </c>
      <c r="H186" s="410">
        <f t="shared" si="17"/>
        <v>-5549476</v>
      </c>
      <c r="I186" s="410">
        <f t="shared" si="17"/>
        <v>-7249304</v>
      </c>
      <c r="J186" s="410">
        <f t="shared" si="17"/>
        <v>-5746816</v>
      </c>
      <c r="K186" s="410">
        <f t="shared" si="17"/>
        <v>-5696436</v>
      </c>
      <c r="L186" s="410">
        <f t="shared" si="17"/>
        <v>-5862034</v>
      </c>
      <c r="M186" s="410">
        <f t="shared" si="17"/>
        <v>-5408730</v>
      </c>
      <c r="N186" s="410">
        <f t="shared" si="17"/>
        <v>-6962986</v>
      </c>
      <c r="O186" s="410">
        <f t="shared" si="17"/>
        <v>-73560000</v>
      </c>
    </row>
    <row r="187" spans="1:15" ht="15">
      <c r="A187" s="384" t="s">
        <v>884</v>
      </c>
      <c r="B187" s="385"/>
      <c r="C187" s="410">
        <f>C184-C98</f>
        <v>0</v>
      </c>
      <c r="D187" s="410">
        <f aca="true" t="shared" si="18" ref="D187:O187">D184-D98</f>
        <v>0</v>
      </c>
      <c r="E187" s="410">
        <f t="shared" si="18"/>
        <v>0</v>
      </c>
      <c r="F187" s="410">
        <f t="shared" si="18"/>
        <v>0</v>
      </c>
      <c r="G187" s="410">
        <f t="shared" si="18"/>
        <v>0</v>
      </c>
      <c r="H187" s="410">
        <f t="shared" si="18"/>
        <v>0</v>
      </c>
      <c r="I187" s="410">
        <f t="shared" si="18"/>
        <v>0</v>
      </c>
      <c r="J187" s="410">
        <f t="shared" si="18"/>
        <v>0</v>
      </c>
      <c r="K187" s="410">
        <f t="shared" si="18"/>
        <v>0</v>
      </c>
      <c r="L187" s="410">
        <f t="shared" si="18"/>
        <v>0</v>
      </c>
      <c r="M187" s="410">
        <f t="shared" si="18"/>
        <v>0</v>
      </c>
      <c r="N187" s="410">
        <f t="shared" si="18"/>
        <v>0</v>
      </c>
      <c r="O187" s="410">
        <f t="shared" si="18"/>
        <v>0</v>
      </c>
    </row>
    <row r="188" spans="1:15" ht="14.25">
      <c r="A188" s="366" t="s">
        <v>382</v>
      </c>
      <c r="B188" s="130" t="s">
        <v>262</v>
      </c>
      <c r="C188" s="315"/>
      <c r="D188" s="315"/>
      <c r="E188" s="315"/>
      <c r="F188" s="315"/>
      <c r="G188" s="315"/>
      <c r="H188" s="315"/>
      <c r="I188" s="315"/>
      <c r="J188" s="315"/>
      <c r="K188" s="315"/>
      <c r="L188" s="315"/>
      <c r="M188" s="315"/>
      <c r="N188" s="315"/>
      <c r="O188" s="315"/>
    </row>
    <row r="189" spans="1:15" ht="14.25">
      <c r="A189" s="128" t="s">
        <v>263</v>
      </c>
      <c r="B189" s="130" t="s">
        <v>264</v>
      </c>
      <c r="C189" s="315"/>
      <c r="D189" s="315"/>
      <c r="E189" s="315"/>
      <c r="F189" s="315"/>
      <c r="G189" s="315"/>
      <c r="H189" s="315"/>
      <c r="I189" s="315"/>
      <c r="J189" s="315"/>
      <c r="K189" s="315"/>
      <c r="L189" s="315"/>
      <c r="M189" s="315"/>
      <c r="N189" s="315"/>
      <c r="O189" s="315"/>
    </row>
    <row r="190" spans="1:15" ht="14.25">
      <c r="A190" s="366" t="s">
        <v>383</v>
      </c>
      <c r="B190" s="130" t="s">
        <v>265</v>
      </c>
      <c r="C190" s="315"/>
      <c r="D190" s="315"/>
      <c r="E190" s="315"/>
      <c r="F190" s="315"/>
      <c r="G190" s="315"/>
      <c r="H190" s="315"/>
      <c r="I190" s="315"/>
      <c r="J190" s="315"/>
      <c r="K190" s="315"/>
      <c r="L190" s="315"/>
      <c r="M190" s="315"/>
      <c r="N190" s="315"/>
      <c r="O190" s="315"/>
    </row>
    <row r="191" spans="1:15" ht="14.25">
      <c r="A191" s="208" t="s">
        <v>401</v>
      </c>
      <c r="B191" s="203" t="s">
        <v>266</v>
      </c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315"/>
      <c r="O191" s="315"/>
    </row>
    <row r="192" spans="1:15" ht="14.25">
      <c r="A192" s="128" t="s">
        <v>384</v>
      </c>
      <c r="B192" s="130" t="s">
        <v>267</v>
      </c>
      <c r="C192" s="315"/>
      <c r="D192" s="315"/>
      <c r="E192" s="315"/>
      <c r="F192" s="315"/>
      <c r="G192" s="315"/>
      <c r="H192" s="315"/>
      <c r="I192" s="315"/>
      <c r="J192" s="315"/>
      <c r="K192" s="315"/>
      <c r="L192" s="315"/>
      <c r="M192" s="315"/>
      <c r="N192" s="315"/>
      <c r="O192" s="315"/>
    </row>
    <row r="193" spans="1:15" ht="14.25">
      <c r="A193" s="366" t="s">
        <v>268</v>
      </c>
      <c r="B193" s="130" t="s">
        <v>269</v>
      </c>
      <c r="C193" s="315"/>
      <c r="D193" s="315"/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5"/>
    </row>
    <row r="194" spans="1:15" ht="14.25">
      <c r="A194" s="128" t="s">
        <v>385</v>
      </c>
      <c r="B194" s="130" t="s">
        <v>270</v>
      </c>
      <c r="C194" s="315"/>
      <c r="D194" s="315"/>
      <c r="E194" s="315"/>
      <c r="F194" s="315"/>
      <c r="G194" s="315"/>
      <c r="H194" s="315"/>
      <c r="I194" s="315"/>
      <c r="J194" s="315"/>
      <c r="K194" s="315"/>
      <c r="L194" s="315"/>
      <c r="M194" s="315"/>
      <c r="N194" s="315"/>
      <c r="O194" s="315"/>
    </row>
    <row r="195" spans="1:15" ht="14.25">
      <c r="A195" s="366" t="s">
        <v>271</v>
      </c>
      <c r="B195" s="130" t="s">
        <v>272</v>
      </c>
      <c r="C195" s="315"/>
      <c r="D195" s="315"/>
      <c r="E195" s="315"/>
      <c r="F195" s="315"/>
      <c r="G195" s="315"/>
      <c r="H195" s="315"/>
      <c r="I195" s="315"/>
      <c r="J195" s="315"/>
      <c r="K195" s="315"/>
      <c r="L195" s="315"/>
      <c r="M195" s="315"/>
      <c r="N195" s="315"/>
      <c r="O195" s="315"/>
    </row>
    <row r="196" spans="1:15" ht="14.25">
      <c r="A196" s="209" t="s">
        <v>402</v>
      </c>
      <c r="B196" s="203" t="s">
        <v>273</v>
      </c>
      <c r="C196" s="315"/>
      <c r="D196" s="315"/>
      <c r="E196" s="315"/>
      <c r="F196" s="315"/>
      <c r="G196" s="315"/>
      <c r="H196" s="315"/>
      <c r="I196" s="315"/>
      <c r="J196" s="315"/>
      <c r="K196" s="315"/>
      <c r="L196" s="315"/>
      <c r="M196" s="315"/>
      <c r="N196" s="315"/>
      <c r="O196" s="315"/>
    </row>
    <row r="197" spans="1:15" ht="14.25">
      <c r="A197" s="130" t="s">
        <v>438</v>
      </c>
      <c r="B197" s="130" t="s">
        <v>274</v>
      </c>
      <c r="C197" s="315"/>
      <c r="D197" s="315"/>
      <c r="E197" s="315">
        <v>308277</v>
      </c>
      <c r="F197" s="315"/>
      <c r="G197" s="315"/>
      <c r="H197" s="315"/>
      <c r="I197" s="315"/>
      <c r="J197" s="315"/>
      <c r="K197" s="315"/>
      <c r="L197" s="315"/>
      <c r="M197" s="315"/>
      <c r="N197" s="315"/>
      <c r="O197" s="315">
        <f>SUM(C197:N197)</f>
        <v>308277</v>
      </c>
    </row>
    <row r="198" spans="1:15" ht="14.25">
      <c r="A198" s="130" t="s">
        <v>439</v>
      </c>
      <c r="B198" s="130" t="s">
        <v>274</v>
      </c>
      <c r="C198" s="315"/>
      <c r="D198" s="315"/>
      <c r="E198" s="315"/>
      <c r="F198" s="315"/>
      <c r="G198" s="315"/>
      <c r="H198" s="315"/>
      <c r="I198" s="315"/>
      <c r="J198" s="315"/>
      <c r="K198" s="315"/>
      <c r="L198" s="315"/>
      <c r="M198" s="315"/>
      <c r="N198" s="315"/>
      <c r="O198" s="315"/>
    </row>
    <row r="199" spans="1:15" ht="14.25">
      <c r="A199" s="130" t="s">
        <v>436</v>
      </c>
      <c r="B199" s="130" t="s">
        <v>275</v>
      </c>
      <c r="C199" s="315"/>
      <c r="D199" s="315"/>
      <c r="E199" s="315"/>
      <c r="F199" s="315"/>
      <c r="G199" s="315"/>
      <c r="H199" s="315"/>
      <c r="I199" s="315"/>
      <c r="J199" s="315"/>
      <c r="K199" s="315"/>
      <c r="L199" s="315"/>
      <c r="M199" s="315"/>
      <c r="N199" s="315"/>
      <c r="O199" s="315"/>
    </row>
    <row r="200" spans="1:15" ht="14.25">
      <c r="A200" s="130" t="s">
        <v>437</v>
      </c>
      <c r="B200" s="130" t="s">
        <v>275</v>
      </c>
      <c r="C200" s="315"/>
      <c r="D200" s="315"/>
      <c r="E200" s="315"/>
      <c r="F200" s="315"/>
      <c r="G200" s="315"/>
      <c r="H200" s="315"/>
      <c r="I200" s="315"/>
      <c r="J200" s="315"/>
      <c r="K200" s="315"/>
      <c r="L200" s="315"/>
      <c r="M200" s="315"/>
      <c r="N200" s="315"/>
      <c r="O200" s="315"/>
    </row>
    <row r="201" spans="1:15" ht="14.25">
      <c r="A201" s="203" t="s">
        <v>403</v>
      </c>
      <c r="B201" s="203" t="s">
        <v>276</v>
      </c>
      <c r="C201" s="315"/>
      <c r="D201" s="315"/>
      <c r="E201" s="315">
        <f>SUM(E197:E200)</f>
        <v>308277</v>
      </c>
      <c r="F201" s="315"/>
      <c r="G201" s="315"/>
      <c r="H201" s="315"/>
      <c r="I201" s="315"/>
      <c r="J201" s="315"/>
      <c r="K201" s="315"/>
      <c r="L201" s="315"/>
      <c r="M201" s="315"/>
      <c r="N201" s="315"/>
      <c r="O201" s="315">
        <f>SUM(C201:N201)</f>
        <v>308277</v>
      </c>
    </row>
    <row r="202" spans="1:15" ht="14.25">
      <c r="A202" s="366" t="s">
        <v>277</v>
      </c>
      <c r="B202" s="130" t="s">
        <v>278</v>
      </c>
      <c r="C202" s="315"/>
      <c r="D202" s="315"/>
      <c r="E202" s="315"/>
      <c r="F202" s="315"/>
      <c r="G202" s="315"/>
      <c r="H202" s="315"/>
      <c r="I202" s="315"/>
      <c r="J202" s="315"/>
      <c r="K202" s="315"/>
      <c r="L202" s="315"/>
      <c r="M202" s="315"/>
      <c r="N202" s="315"/>
      <c r="O202" s="315"/>
    </row>
    <row r="203" spans="1:15" ht="14.25">
      <c r="A203" s="366" t="s">
        <v>279</v>
      </c>
      <c r="B203" s="130" t="s">
        <v>280</v>
      </c>
      <c r="C203" s="315"/>
      <c r="D203" s="315"/>
      <c r="E203" s="315"/>
      <c r="F203" s="315"/>
      <c r="G203" s="315"/>
      <c r="H203" s="315"/>
      <c r="I203" s="315"/>
      <c r="J203" s="315"/>
      <c r="K203" s="315"/>
      <c r="L203" s="315"/>
      <c r="M203" s="315"/>
      <c r="N203" s="315"/>
      <c r="O203" s="315"/>
    </row>
    <row r="204" spans="1:16" ht="14.25">
      <c r="A204" s="366" t="s">
        <v>281</v>
      </c>
      <c r="B204" s="130" t="s">
        <v>282</v>
      </c>
      <c r="C204" s="315">
        <v>6104300</v>
      </c>
      <c r="D204" s="315">
        <v>6104300</v>
      </c>
      <c r="E204" s="315">
        <v>6104300</v>
      </c>
      <c r="F204" s="315">
        <v>6104300</v>
      </c>
      <c r="G204" s="315">
        <v>6104300</v>
      </c>
      <c r="H204" s="315">
        <v>6104300</v>
      </c>
      <c r="I204" s="315">
        <v>6104300</v>
      </c>
      <c r="J204" s="315">
        <v>6104300</v>
      </c>
      <c r="K204" s="315">
        <v>6104300</v>
      </c>
      <c r="L204" s="315">
        <v>6104300</v>
      </c>
      <c r="M204" s="315">
        <v>6104300</v>
      </c>
      <c r="N204" s="315">
        <v>6104423</v>
      </c>
      <c r="O204" s="315">
        <f>SUM(C204:N204)</f>
        <v>73251723</v>
      </c>
      <c r="P204" s="195"/>
    </row>
    <row r="205" spans="1:15" ht="14.25">
      <c r="A205" s="366" t="s">
        <v>283</v>
      </c>
      <c r="B205" s="130" t="s">
        <v>284</v>
      </c>
      <c r="C205" s="315"/>
      <c r="D205" s="315"/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315"/>
    </row>
    <row r="206" spans="1:15" ht="14.25">
      <c r="A206" s="128" t="s">
        <v>386</v>
      </c>
      <c r="B206" s="130" t="s">
        <v>285</v>
      </c>
      <c r="C206" s="315"/>
      <c r="D206" s="315"/>
      <c r="E206" s="315"/>
      <c r="F206" s="315"/>
      <c r="G206" s="315"/>
      <c r="H206" s="315"/>
      <c r="I206" s="315"/>
      <c r="J206" s="315"/>
      <c r="K206" s="315"/>
      <c r="L206" s="315"/>
      <c r="M206" s="315"/>
      <c r="N206" s="315"/>
      <c r="O206" s="315"/>
    </row>
    <row r="207" spans="1:16" ht="14.25">
      <c r="A207" s="208" t="s">
        <v>404</v>
      </c>
      <c r="B207" s="203" t="s">
        <v>286</v>
      </c>
      <c r="C207" s="315">
        <f>SUM(C204:C206)</f>
        <v>6104300</v>
      </c>
      <c r="D207" s="315">
        <f aca="true" t="shared" si="19" ref="D207:N207">SUM(D204:D206)</f>
        <v>6104300</v>
      </c>
      <c r="E207" s="315">
        <f>E201+E204</f>
        <v>6412577</v>
      </c>
      <c r="F207" s="315">
        <f t="shared" si="19"/>
        <v>6104300</v>
      </c>
      <c r="G207" s="315">
        <f t="shared" si="19"/>
        <v>6104300</v>
      </c>
      <c r="H207" s="315">
        <f t="shared" si="19"/>
        <v>6104300</v>
      </c>
      <c r="I207" s="315">
        <f t="shared" si="19"/>
        <v>6104300</v>
      </c>
      <c r="J207" s="315">
        <f t="shared" si="19"/>
        <v>6104300</v>
      </c>
      <c r="K207" s="315">
        <f t="shared" si="19"/>
        <v>6104300</v>
      </c>
      <c r="L207" s="315">
        <f t="shared" si="19"/>
        <v>6104300</v>
      </c>
      <c r="M207" s="315">
        <f t="shared" si="19"/>
        <v>6104300</v>
      </c>
      <c r="N207" s="315">
        <f t="shared" si="19"/>
        <v>6104423</v>
      </c>
      <c r="O207" s="315">
        <f>SUM(C207:N207)</f>
        <v>73560000</v>
      </c>
      <c r="P207" s="195"/>
    </row>
    <row r="208" spans="1:15" ht="14.25">
      <c r="A208" s="128" t="s">
        <v>287</v>
      </c>
      <c r="B208" s="130" t="s">
        <v>288</v>
      </c>
      <c r="C208" s="315"/>
      <c r="D208" s="315"/>
      <c r="E208" s="315"/>
      <c r="F208" s="315"/>
      <c r="G208" s="315"/>
      <c r="H208" s="315"/>
      <c r="I208" s="315"/>
      <c r="J208" s="315"/>
      <c r="K208" s="315"/>
      <c r="L208" s="315"/>
      <c r="M208" s="315"/>
      <c r="N208" s="315"/>
      <c r="O208" s="315"/>
    </row>
    <row r="209" spans="1:15" ht="14.25">
      <c r="A209" s="128" t="s">
        <v>289</v>
      </c>
      <c r="B209" s="130" t="s">
        <v>290</v>
      </c>
      <c r="C209" s="315"/>
      <c r="D209" s="315"/>
      <c r="E209" s="315"/>
      <c r="F209" s="315"/>
      <c r="G209" s="315"/>
      <c r="H209" s="315"/>
      <c r="I209" s="315"/>
      <c r="J209" s="315"/>
      <c r="K209" s="315"/>
      <c r="L209" s="315"/>
      <c r="M209" s="315"/>
      <c r="N209" s="315"/>
      <c r="O209" s="315"/>
    </row>
    <row r="210" spans="1:15" ht="14.25">
      <c r="A210" s="366" t="s">
        <v>291</v>
      </c>
      <c r="B210" s="130" t="s">
        <v>292</v>
      </c>
      <c r="C210" s="315"/>
      <c r="D210" s="315"/>
      <c r="E210" s="315"/>
      <c r="F210" s="315"/>
      <c r="G210" s="315"/>
      <c r="H210" s="315"/>
      <c r="I210" s="315"/>
      <c r="J210" s="315"/>
      <c r="K210" s="315"/>
      <c r="L210" s="315"/>
      <c r="M210" s="315"/>
      <c r="N210" s="315"/>
      <c r="O210" s="315"/>
    </row>
    <row r="211" spans="1:15" ht="14.25">
      <c r="A211" s="366" t="s">
        <v>387</v>
      </c>
      <c r="B211" s="130" t="s">
        <v>293</v>
      </c>
      <c r="C211" s="315"/>
      <c r="D211" s="315"/>
      <c r="E211" s="315"/>
      <c r="F211" s="315"/>
      <c r="G211" s="315"/>
      <c r="H211" s="315"/>
      <c r="I211" s="315"/>
      <c r="J211" s="315"/>
      <c r="K211" s="315"/>
      <c r="L211" s="315"/>
      <c r="M211" s="315"/>
      <c r="N211" s="315"/>
      <c r="O211" s="315"/>
    </row>
    <row r="212" spans="1:15" ht="14.25">
      <c r="A212" s="209" t="s">
        <v>405</v>
      </c>
      <c r="B212" s="203" t="s">
        <v>294</v>
      </c>
      <c r="C212" s="315"/>
      <c r="D212" s="315"/>
      <c r="E212" s="315"/>
      <c r="F212" s="315"/>
      <c r="G212" s="315"/>
      <c r="H212" s="315"/>
      <c r="I212" s="315"/>
      <c r="J212" s="315"/>
      <c r="K212" s="315"/>
      <c r="L212" s="315"/>
      <c r="M212" s="315"/>
      <c r="N212" s="315"/>
      <c r="O212" s="315"/>
    </row>
    <row r="213" spans="1:15" ht="14.25">
      <c r="A213" s="208" t="s">
        <v>295</v>
      </c>
      <c r="B213" s="203" t="s">
        <v>296</v>
      </c>
      <c r="C213" s="315"/>
      <c r="D213" s="315"/>
      <c r="E213" s="315"/>
      <c r="F213" s="315"/>
      <c r="G213" s="315"/>
      <c r="H213" s="315"/>
      <c r="I213" s="315"/>
      <c r="J213" s="315"/>
      <c r="K213" s="315"/>
      <c r="L213" s="315"/>
      <c r="M213" s="315"/>
      <c r="N213" s="315"/>
      <c r="O213" s="315"/>
    </row>
    <row r="214" spans="1:15" ht="15">
      <c r="A214" s="371" t="s">
        <v>406</v>
      </c>
      <c r="B214" s="372" t="s">
        <v>297</v>
      </c>
      <c r="C214" s="406">
        <f>C207</f>
        <v>6104300</v>
      </c>
      <c r="D214" s="406">
        <f aca="true" t="shared" si="20" ref="D214:O214">D207</f>
        <v>6104300</v>
      </c>
      <c r="E214" s="406">
        <f t="shared" si="20"/>
        <v>6412577</v>
      </c>
      <c r="F214" s="406">
        <f t="shared" si="20"/>
        <v>6104300</v>
      </c>
      <c r="G214" s="406">
        <f t="shared" si="20"/>
        <v>6104300</v>
      </c>
      <c r="H214" s="406">
        <f t="shared" si="20"/>
        <v>6104300</v>
      </c>
      <c r="I214" s="406">
        <f t="shared" si="20"/>
        <v>6104300</v>
      </c>
      <c r="J214" s="406">
        <f t="shared" si="20"/>
        <v>6104300</v>
      </c>
      <c r="K214" s="406">
        <f t="shared" si="20"/>
        <v>6104300</v>
      </c>
      <c r="L214" s="406">
        <f t="shared" si="20"/>
        <v>6104300</v>
      </c>
      <c r="M214" s="406">
        <f t="shared" si="20"/>
        <v>6104300</v>
      </c>
      <c r="N214" s="406">
        <f t="shared" si="20"/>
        <v>6104423</v>
      </c>
      <c r="O214" s="406">
        <f t="shared" si="20"/>
        <v>73560000</v>
      </c>
    </row>
    <row r="215" spans="1:15" ht="15">
      <c r="A215" s="324" t="s">
        <v>389</v>
      </c>
      <c r="B215" s="376"/>
      <c r="C215" s="404">
        <f aca="true" t="shared" si="21" ref="C215:N215">SUM(C185,C214)</f>
        <v>6109300</v>
      </c>
      <c r="D215" s="404">
        <f t="shared" si="21"/>
        <v>6104300</v>
      </c>
      <c r="E215" s="404">
        <f t="shared" si="21"/>
        <v>6413827</v>
      </c>
      <c r="F215" s="404">
        <f t="shared" si="21"/>
        <v>6109300</v>
      </c>
      <c r="G215" s="404">
        <f t="shared" si="21"/>
        <v>6109300</v>
      </c>
      <c r="H215" s="404">
        <f t="shared" si="21"/>
        <v>6110500</v>
      </c>
      <c r="I215" s="404">
        <f t="shared" si="21"/>
        <v>6109300</v>
      </c>
      <c r="J215" s="404">
        <f t="shared" si="21"/>
        <v>6109300</v>
      </c>
      <c r="K215" s="404">
        <f t="shared" si="21"/>
        <v>6110600</v>
      </c>
      <c r="L215" s="404">
        <f t="shared" si="21"/>
        <v>6109300</v>
      </c>
      <c r="M215" s="404">
        <f t="shared" si="21"/>
        <v>6104300</v>
      </c>
      <c r="N215" s="404">
        <f t="shared" si="21"/>
        <v>6105673</v>
      </c>
      <c r="O215" s="404">
        <f>SUM(C215:N215)</f>
        <v>73605000</v>
      </c>
    </row>
    <row r="216" spans="2:15" ht="14.25">
      <c r="B216" s="135"/>
      <c r="C216" s="394"/>
      <c r="D216" s="394"/>
      <c r="E216" s="394"/>
      <c r="F216" s="394"/>
      <c r="G216" s="394"/>
      <c r="H216" s="394"/>
      <c r="I216" s="394"/>
      <c r="J216" s="394"/>
      <c r="K216" s="394"/>
      <c r="L216" s="394"/>
      <c r="M216" s="394"/>
      <c r="N216" s="394"/>
      <c r="O216" s="394"/>
    </row>
    <row r="217" spans="2:15" ht="14.25">
      <c r="B217" s="135"/>
      <c r="C217" s="394"/>
      <c r="D217" s="394"/>
      <c r="E217" s="394"/>
      <c r="F217" s="394"/>
      <c r="G217" s="394"/>
      <c r="H217" s="394"/>
      <c r="I217" s="394"/>
      <c r="J217" s="394"/>
      <c r="K217" s="394"/>
      <c r="L217" s="394"/>
      <c r="M217" s="394"/>
      <c r="N217" s="394"/>
      <c r="O217" s="394"/>
    </row>
    <row r="218" spans="2:15" ht="14.25">
      <c r="B218" s="135"/>
      <c r="C218" s="394"/>
      <c r="D218" s="394"/>
      <c r="E218" s="394"/>
      <c r="F218" s="394"/>
      <c r="G218" s="394"/>
      <c r="H218" s="394"/>
      <c r="I218" s="394"/>
      <c r="J218" s="394"/>
      <c r="K218" s="394"/>
      <c r="L218" s="394"/>
      <c r="M218" s="394"/>
      <c r="N218" s="394"/>
      <c r="O218" s="394"/>
    </row>
    <row r="219" spans="2:15" ht="14.25">
      <c r="B219" s="135"/>
      <c r="C219" s="394"/>
      <c r="D219" s="394"/>
      <c r="E219" s="394"/>
      <c r="F219" s="394"/>
      <c r="G219" s="394"/>
      <c r="H219" s="394"/>
      <c r="I219" s="394"/>
      <c r="J219" s="394"/>
      <c r="K219" s="394"/>
      <c r="L219" s="394"/>
      <c r="M219" s="394"/>
      <c r="N219" s="394"/>
      <c r="O219" s="394"/>
    </row>
    <row r="220" spans="2:15" ht="14.25">
      <c r="B220" s="135"/>
      <c r="C220" s="394"/>
      <c r="D220" s="394"/>
      <c r="E220" s="394"/>
      <c r="F220" s="394"/>
      <c r="G220" s="394"/>
      <c r="H220" s="394"/>
      <c r="I220" s="394"/>
      <c r="J220" s="394"/>
      <c r="K220" s="394"/>
      <c r="L220" s="394"/>
      <c r="M220" s="394"/>
      <c r="N220" s="394"/>
      <c r="O220" s="394"/>
    </row>
    <row r="221" spans="2:15" ht="14.25">
      <c r="B221" s="135"/>
      <c r="C221" s="394"/>
      <c r="D221" s="394"/>
      <c r="E221" s="394"/>
      <c r="F221" s="394"/>
      <c r="G221" s="394"/>
      <c r="H221" s="394"/>
      <c r="I221" s="394"/>
      <c r="J221" s="394"/>
      <c r="K221" s="394"/>
      <c r="L221" s="394"/>
      <c r="M221" s="394"/>
      <c r="N221" s="394"/>
      <c r="O221" s="394"/>
    </row>
    <row r="222" spans="2:15" ht="14.25">
      <c r="B222" s="135"/>
      <c r="C222" s="394"/>
      <c r="D222" s="394"/>
      <c r="E222" s="394"/>
      <c r="F222" s="394"/>
      <c r="G222" s="394"/>
      <c r="H222" s="394"/>
      <c r="I222" s="394"/>
      <c r="J222" s="394"/>
      <c r="K222" s="394"/>
      <c r="L222" s="394"/>
      <c r="M222" s="394"/>
      <c r="N222" s="394"/>
      <c r="O222" s="394"/>
    </row>
    <row r="223" spans="2:15" ht="14.25">
      <c r="B223" s="135"/>
      <c r="C223" s="394"/>
      <c r="D223" s="394"/>
      <c r="E223" s="394"/>
      <c r="F223" s="394"/>
      <c r="G223" s="394"/>
      <c r="H223" s="394"/>
      <c r="I223" s="394"/>
      <c r="J223" s="394"/>
      <c r="K223" s="394"/>
      <c r="L223" s="394"/>
      <c r="M223" s="394"/>
      <c r="N223" s="394"/>
      <c r="O223" s="394"/>
    </row>
    <row r="224" spans="2:15" ht="14.25">
      <c r="B224" s="135"/>
      <c r="C224" s="394"/>
      <c r="D224" s="394"/>
      <c r="E224" s="394"/>
      <c r="F224" s="394"/>
      <c r="G224" s="394"/>
      <c r="H224" s="394"/>
      <c r="I224" s="394"/>
      <c r="J224" s="394"/>
      <c r="K224" s="394"/>
      <c r="L224" s="394"/>
      <c r="M224" s="394"/>
      <c r="N224" s="394"/>
      <c r="O224" s="394"/>
    </row>
    <row r="225" spans="2:15" ht="14.25">
      <c r="B225" s="135"/>
      <c r="C225" s="394"/>
      <c r="D225" s="394"/>
      <c r="E225" s="394"/>
      <c r="F225" s="394"/>
      <c r="G225" s="394"/>
      <c r="H225" s="394"/>
      <c r="I225" s="394"/>
      <c r="J225" s="394"/>
      <c r="K225" s="394"/>
      <c r="L225" s="394"/>
      <c r="M225" s="394"/>
      <c r="N225" s="394"/>
      <c r="O225" s="394"/>
    </row>
    <row r="226" spans="2:15" ht="14.25">
      <c r="B226" s="135"/>
      <c r="C226" s="394"/>
      <c r="D226" s="394"/>
      <c r="E226" s="394"/>
      <c r="F226" s="394"/>
      <c r="G226" s="394"/>
      <c r="H226" s="394"/>
      <c r="I226" s="394"/>
      <c r="J226" s="394"/>
      <c r="K226" s="394"/>
      <c r="L226" s="394"/>
      <c r="M226" s="394"/>
      <c r="N226" s="394"/>
      <c r="O226" s="394"/>
    </row>
    <row r="227" spans="2:15" ht="14.25">
      <c r="B227" s="135"/>
      <c r="C227" s="394"/>
      <c r="D227" s="394"/>
      <c r="E227" s="394"/>
      <c r="F227" s="394"/>
      <c r="G227" s="394"/>
      <c r="H227" s="394"/>
      <c r="I227" s="394"/>
      <c r="J227" s="394"/>
      <c r="K227" s="394"/>
      <c r="L227" s="394"/>
      <c r="M227" s="394"/>
      <c r="N227" s="394"/>
      <c r="O227" s="394"/>
    </row>
    <row r="228" spans="2:15" ht="14.25">
      <c r="B228" s="135"/>
      <c r="C228" s="394"/>
      <c r="D228" s="394"/>
      <c r="E228" s="394"/>
      <c r="F228" s="394"/>
      <c r="G228" s="394"/>
      <c r="H228" s="394"/>
      <c r="I228" s="394"/>
      <c r="J228" s="394"/>
      <c r="K228" s="394"/>
      <c r="L228" s="394"/>
      <c r="M228" s="394"/>
      <c r="N228" s="394"/>
      <c r="O228" s="39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01.28125" style="185" customWidth="1"/>
    <col min="2" max="2" width="14.00390625" style="185" customWidth="1"/>
    <col min="3" max="3" width="10.8515625" style="185" customWidth="1"/>
    <col min="4" max="4" width="14.140625" style="185" customWidth="1"/>
    <col min="5" max="7" width="9.140625" style="185" customWidth="1"/>
    <col min="8" max="8" width="11.421875" style="185" customWidth="1"/>
    <col min="9" max="9" width="13.8515625" style="185" customWidth="1"/>
    <col min="10" max="16384" width="9.140625" style="185" customWidth="1"/>
  </cols>
  <sheetData>
    <row r="1" spans="1:9" ht="30.75" customHeight="1">
      <c r="A1" s="495" t="s">
        <v>742</v>
      </c>
      <c r="B1" s="489"/>
      <c r="C1" s="489"/>
      <c r="D1" s="489"/>
      <c r="E1" s="489"/>
      <c r="F1" s="489"/>
      <c r="G1" s="489"/>
      <c r="H1" s="489"/>
      <c r="I1" s="489"/>
    </row>
    <row r="2" spans="1:9" ht="23.25" customHeight="1">
      <c r="A2" s="488" t="s">
        <v>919</v>
      </c>
      <c r="B2" s="489"/>
      <c r="C2" s="489"/>
      <c r="D2" s="489"/>
      <c r="E2" s="489"/>
      <c r="F2" s="489"/>
      <c r="G2" s="489"/>
      <c r="H2" s="489"/>
      <c r="I2" s="489"/>
    </row>
    <row r="4" spans="1:9" ht="14.25">
      <c r="A4" s="135" t="s">
        <v>547</v>
      </c>
      <c r="I4" s="393" t="s">
        <v>920</v>
      </c>
    </row>
    <row r="5" spans="1:9" ht="35.25">
      <c r="A5" s="412" t="s">
        <v>921</v>
      </c>
      <c r="B5" s="413" t="s">
        <v>922</v>
      </c>
      <c r="C5" s="413" t="s">
        <v>923</v>
      </c>
      <c r="D5" s="413" t="s">
        <v>924</v>
      </c>
      <c r="E5" s="413" t="s">
        <v>925</v>
      </c>
      <c r="F5" s="413" t="s">
        <v>926</v>
      </c>
      <c r="G5" s="413" t="s">
        <v>927</v>
      </c>
      <c r="H5" s="413" t="s">
        <v>928</v>
      </c>
      <c r="I5" s="414" t="s">
        <v>3</v>
      </c>
    </row>
    <row r="6" spans="1:9" ht="14.25">
      <c r="A6" s="415"/>
      <c r="B6" s="415"/>
      <c r="C6" s="416"/>
      <c r="D6" s="416"/>
      <c r="E6" s="416"/>
      <c r="F6" s="416"/>
      <c r="G6" s="416"/>
      <c r="H6" s="416"/>
      <c r="I6" s="416"/>
    </row>
    <row r="7" spans="1:9" ht="14.25">
      <c r="A7" s="415"/>
      <c r="B7" s="415"/>
      <c r="C7" s="416"/>
      <c r="D7" s="416"/>
      <c r="E7" s="416"/>
      <c r="F7" s="416"/>
      <c r="G7" s="416"/>
      <c r="H7" s="416"/>
      <c r="I7" s="416"/>
    </row>
    <row r="8" spans="1:9" ht="14.25">
      <c r="A8" s="415"/>
      <c r="B8" s="415"/>
      <c r="C8" s="416"/>
      <c r="D8" s="416"/>
      <c r="E8" s="416"/>
      <c r="F8" s="416"/>
      <c r="G8" s="416"/>
      <c r="H8" s="416"/>
      <c r="I8" s="416"/>
    </row>
    <row r="9" spans="1:9" ht="14.25">
      <c r="A9" s="415"/>
      <c r="B9" s="415"/>
      <c r="C9" s="416"/>
      <c r="D9" s="416"/>
      <c r="E9" s="416"/>
      <c r="F9" s="416"/>
      <c r="G9" s="416"/>
      <c r="H9" s="416"/>
      <c r="I9" s="416"/>
    </row>
    <row r="10" spans="1:9" ht="14.25">
      <c r="A10" s="417" t="s">
        <v>929</v>
      </c>
      <c r="B10" s="417"/>
      <c r="C10" s="418"/>
      <c r="D10" s="418"/>
      <c r="E10" s="418"/>
      <c r="F10" s="418"/>
      <c r="G10" s="418"/>
      <c r="H10" s="418"/>
      <c r="I10" s="418"/>
    </row>
    <row r="11" spans="1:9" ht="14.25">
      <c r="A11" s="415"/>
      <c r="B11" s="415"/>
      <c r="C11" s="416"/>
      <c r="D11" s="416"/>
      <c r="E11" s="416"/>
      <c r="F11" s="416"/>
      <c r="G11" s="416"/>
      <c r="H11" s="416"/>
      <c r="I11" s="416"/>
    </row>
    <row r="12" spans="1:9" ht="14.25">
      <c r="A12" s="415"/>
      <c r="B12" s="415"/>
      <c r="C12" s="416"/>
      <c r="D12" s="416"/>
      <c r="E12" s="416"/>
      <c r="F12" s="416"/>
      <c r="G12" s="416"/>
      <c r="H12" s="416"/>
      <c r="I12" s="416"/>
    </row>
    <row r="13" spans="1:9" ht="14.25">
      <c r="A13" s="415"/>
      <c r="B13" s="415"/>
      <c r="C13" s="416"/>
      <c r="D13" s="416"/>
      <c r="E13" s="416"/>
      <c r="F13" s="416"/>
      <c r="G13" s="416"/>
      <c r="H13" s="416"/>
      <c r="I13" s="416"/>
    </row>
    <row r="14" spans="1:9" ht="14.25">
      <c r="A14" s="415"/>
      <c r="B14" s="415"/>
      <c r="C14" s="416"/>
      <c r="D14" s="416"/>
      <c r="E14" s="416"/>
      <c r="F14" s="416"/>
      <c r="G14" s="416"/>
      <c r="H14" s="416"/>
      <c r="I14" s="416"/>
    </row>
    <row r="15" spans="1:9" ht="14.25">
      <c r="A15" s="417" t="s">
        <v>930</v>
      </c>
      <c r="B15" s="417"/>
      <c r="C15" s="418"/>
      <c r="D15" s="418"/>
      <c r="E15" s="418"/>
      <c r="F15" s="418"/>
      <c r="G15" s="418"/>
      <c r="H15" s="418"/>
      <c r="I15" s="418"/>
    </row>
    <row r="16" spans="1:9" ht="14.25">
      <c r="A16" s="415"/>
      <c r="B16" s="415"/>
      <c r="C16" s="416"/>
      <c r="D16" s="416"/>
      <c r="E16" s="416"/>
      <c r="F16" s="416"/>
      <c r="G16" s="416"/>
      <c r="H16" s="416"/>
      <c r="I16" s="416"/>
    </row>
    <row r="17" spans="1:9" ht="14.25">
      <c r="A17" s="415"/>
      <c r="B17" s="415"/>
      <c r="C17" s="416"/>
      <c r="D17" s="416"/>
      <c r="E17" s="416"/>
      <c r="F17" s="416"/>
      <c r="G17" s="416"/>
      <c r="H17" s="416"/>
      <c r="I17" s="416"/>
    </row>
    <row r="18" spans="1:9" ht="14.25">
      <c r="A18" s="415"/>
      <c r="B18" s="415"/>
      <c r="C18" s="416"/>
      <c r="D18" s="416"/>
      <c r="E18" s="416"/>
      <c r="F18" s="416"/>
      <c r="G18" s="416"/>
      <c r="H18" s="416"/>
      <c r="I18" s="416"/>
    </row>
    <row r="19" spans="1:9" ht="14.25">
      <c r="A19" s="415"/>
      <c r="B19" s="415"/>
      <c r="C19" s="416"/>
      <c r="D19" s="416"/>
      <c r="E19" s="416"/>
      <c r="F19" s="416"/>
      <c r="G19" s="416"/>
      <c r="H19" s="416"/>
      <c r="I19" s="416"/>
    </row>
    <row r="20" spans="1:9" ht="14.25">
      <c r="A20" s="417" t="s">
        <v>931</v>
      </c>
      <c r="B20" s="417"/>
      <c r="C20" s="418"/>
      <c r="D20" s="418"/>
      <c r="E20" s="418"/>
      <c r="F20" s="418"/>
      <c r="G20" s="418"/>
      <c r="H20" s="418"/>
      <c r="I20" s="418"/>
    </row>
    <row r="21" spans="1:9" ht="14.25">
      <c r="A21" s="415"/>
      <c r="B21" s="415"/>
      <c r="C21" s="416"/>
      <c r="D21" s="416"/>
      <c r="E21" s="416"/>
      <c r="F21" s="416"/>
      <c r="G21" s="416"/>
      <c r="H21" s="416"/>
      <c r="I21" s="416"/>
    </row>
    <row r="22" spans="1:9" ht="14.25">
      <c r="A22" s="415"/>
      <c r="B22" s="415"/>
      <c r="C22" s="416"/>
      <c r="D22" s="416"/>
      <c r="E22" s="416"/>
      <c r="F22" s="416"/>
      <c r="G22" s="416"/>
      <c r="H22" s="416"/>
      <c r="I22" s="416"/>
    </row>
    <row r="23" spans="1:9" ht="14.25">
      <c r="A23" s="415"/>
      <c r="B23" s="415"/>
      <c r="C23" s="416"/>
      <c r="D23" s="416"/>
      <c r="E23" s="416"/>
      <c r="F23" s="416"/>
      <c r="G23" s="416"/>
      <c r="H23" s="416"/>
      <c r="I23" s="416"/>
    </row>
    <row r="24" spans="1:9" ht="14.25">
      <c r="A24" s="415"/>
      <c r="B24" s="415"/>
      <c r="C24" s="416"/>
      <c r="D24" s="416"/>
      <c r="E24" s="416"/>
      <c r="F24" s="416"/>
      <c r="G24" s="416"/>
      <c r="H24" s="416"/>
      <c r="I24" s="416"/>
    </row>
    <row r="25" spans="1:9" ht="14.25">
      <c r="A25" s="417" t="s">
        <v>932</v>
      </c>
      <c r="B25" s="417"/>
      <c r="C25" s="418"/>
      <c r="D25" s="418"/>
      <c r="E25" s="418"/>
      <c r="F25" s="418"/>
      <c r="G25" s="418"/>
      <c r="H25" s="418"/>
      <c r="I25" s="418"/>
    </row>
    <row r="26" spans="1:9" ht="14.25">
      <c r="A26" s="417"/>
      <c r="B26" s="417"/>
      <c r="C26" s="418"/>
      <c r="D26" s="418"/>
      <c r="E26" s="418"/>
      <c r="F26" s="418"/>
      <c r="G26" s="418"/>
      <c r="H26" s="418"/>
      <c r="I26" s="418"/>
    </row>
    <row r="27" spans="1:9" ht="14.25">
      <c r="A27" s="417"/>
      <c r="B27" s="417"/>
      <c r="C27" s="418"/>
      <c r="D27" s="418"/>
      <c r="E27" s="418"/>
      <c r="F27" s="418"/>
      <c r="G27" s="418"/>
      <c r="H27" s="418"/>
      <c r="I27" s="418"/>
    </row>
    <row r="28" spans="1:9" ht="14.25">
      <c r="A28" s="417"/>
      <c r="B28" s="417"/>
      <c r="C28" s="418"/>
      <c r="D28" s="418"/>
      <c r="E28" s="418"/>
      <c r="F28" s="418"/>
      <c r="G28" s="418"/>
      <c r="H28" s="418"/>
      <c r="I28" s="418"/>
    </row>
    <row r="29" spans="1:9" ht="14.25">
      <c r="A29" s="417"/>
      <c r="B29" s="417"/>
      <c r="C29" s="418"/>
      <c r="D29" s="418"/>
      <c r="E29" s="418"/>
      <c r="F29" s="418"/>
      <c r="G29" s="418"/>
      <c r="H29" s="418"/>
      <c r="I29" s="418"/>
    </row>
    <row r="30" spans="1:9" ht="15">
      <c r="A30" s="419" t="s">
        <v>933</v>
      </c>
      <c r="B30" s="415"/>
      <c r="C30" s="420"/>
      <c r="D30" s="420"/>
      <c r="E30" s="420"/>
      <c r="F30" s="420"/>
      <c r="G30" s="420"/>
      <c r="H30" s="420"/>
      <c r="I30" s="420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3">
      <selection activeCell="A1" sqref="A1:E1"/>
    </sheetView>
  </sheetViews>
  <sheetFormatPr defaultColWidth="9.140625" defaultRowHeight="15"/>
  <cols>
    <col min="1" max="1" width="101.28125" style="185" customWidth="1"/>
    <col min="2" max="2" width="9.140625" style="185" customWidth="1"/>
    <col min="3" max="3" width="19.57421875" style="185" customWidth="1"/>
    <col min="4" max="4" width="16.57421875" style="185" customWidth="1"/>
    <col min="5" max="5" width="15.00390625" style="185" customWidth="1"/>
    <col min="6" max="16384" width="9.140625" style="185" customWidth="1"/>
  </cols>
  <sheetData>
    <row r="1" spans="1:5" ht="27" customHeight="1">
      <c r="A1" s="495" t="s">
        <v>742</v>
      </c>
      <c r="B1" s="489"/>
      <c r="C1" s="489"/>
      <c r="D1" s="489"/>
      <c r="E1" s="489"/>
    </row>
    <row r="2" spans="1:5" ht="22.5" customHeight="1">
      <c r="A2" s="488" t="s">
        <v>934</v>
      </c>
      <c r="B2" s="489"/>
      <c r="C2" s="489"/>
      <c r="D2" s="489"/>
      <c r="E2" s="489"/>
    </row>
    <row r="3" ht="18">
      <c r="A3" s="421"/>
    </row>
    <row r="4" spans="1:5" ht="14.25">
      <c r="A4" s="135" t="s">
        <v>547</v>
      </c>
      <c r="E4" s="393" t="s">
        <v>935</v>
      </c>
    </row>
    <row r="5" spans="1:5" ht="31.5" customHeight="1">
      <c r="A5" s="422" t="s">
        <v>13</v>
      </c>
      <c r="B5" s="423" t="s">
        <v>14</v>
      </c>
      <c r="C5" s="127" t="s">
        <v>936</v>
      </c>
      <c r="D5" s="127" t="s">
        <v>937</v>
      </c>
      <c r="E5" s="127" t="s">
        <v>938</v>
      </c>
    </row>
    <row r="6" spans="1:5" ht="15" customHeight="1">
      <c r="A6" s="424"/>
      <c r="B6" s="288"/>
      <c r="C6" s="288"/>
      <c r="D6" s="288"/>
      <c r="E6" s="288"/>
    </row>
    <row r="7" spans="1:5" ht="15" customHeight="1">
      <c r="A7" s="424"/>
      <c r="B7" s="288"/>
      <c r="C7" s="288"/>
      <c r="D7" s="288"/>
      <c r="E7" s="288"/>
    </row>
    <row r="8" spans="1:5" ht="15" customHeight="1">
      <c r="A8" s="424"/>
      <c r="B8" s="288"/>
      <c r="C8" s="288"/>
      <c r="D8" s="288"/>
      <c r="E8" s="288"/>
    </row>
    <row r="9" spans="1:5" ht="15" customHeight="1">
      <c r="A9" s="288"/>
      <c r="B9" s="288"/>
      <c r="C9" s="288"/>
      <c r="D9" s="288"/>
      <c r="E9" s="288"/>
    </row>
    <row r="10" spans="1:5" ht="29.25" customHeight="1">
      <c r="A10" s="425" t="s">
        <v>939</v>
      </c>
      <c r="B10" s="354" t="s">
        <v>234</v>
      </c>
      <c r="C10" s="288"/>
      <c r="D10" s="288"/>
      <c r="E10" s="288"/>
    </row>
    <row r="11" spans="1:5" ht="29.25" customHeight="1">
      <c r="A11" s="425"/>
      <c r="B11" s="288"/>
      <c r="C11" s="288"/>
      <c r="D11" s="288"/>
      <c r="E11" s="288"/>
    </row>
    <row r="12" spans="1:5" ht="15" customHeight="1">
      <c r="A12" s="425"/>
      <c r="B12" s="288"/>
      <c r="C12" s="288"/>
      <c r="D12" s="288"/>
      <c r="E12" s="288"/>
    </row>
    <row r="13" spans="1:5" ht="15" customHeight="1">
      <c r="A13" s="426"/>
      <c r="B13" s="288"/>
      <c r="C13" s="288"/>
      <c r="D13" s="288"/>
      <c r="E13" s="288"/>
    </row>
    <row r="14" spans="1:5" ht="15" customHeight="1">
      <c r="A14" s="426"/>
      <c r="B14" s="288"/>
      <c r="C14" s="288"/>
      <c r="D14" s="288"/>
      <c r="E14" s="288"/>
    </row>
    <row r="15" spans="1:5" ht="30.75" customHeight="1">
      <c r="A15" s="425" t="s">
        <v>940</v>
      </c>
      <c r="B15" s="307" t="s">
        <v>258</v>
      </c>
      <c r="C15" s="288"/>
      <c r="D15" s="288"/>
      <c r="E15" s="288"/>
    </row>
    <row r="16" spans="1:5" ht="15" customHeight="1">
      <c r="A16" s="320" t="s">
        <v>611</v>
      </c>
      <c r="B16" s="320" t="s">
        <v>218</v>
      </c>
      <c r="C16" s="288"/>
      <c r="D16" s="288"/>
      <c r="E16" s="288"/>
    </row>
    <row r="17" spans="1:5" ht="15" customHeight="1">
      <c r="A17" s="320" t="s">
        <v>612</v>
      </c>
      <c r="B17" s="320" t="s">
        <v>218</v>
      </c>
      <c r="C17" s="288"/>
      <c r="D17" s="288"/>
      <c r="E17" s="288"/>
    </row>
    <row r="18" spans="1:5" ht="15" customHeight="1">
      <c r="A18" s="320" t="s">
        <v>613</v>
      </c>
      <c r="B18" s="320" t="s">
        <v>218</v>
      </c>
      <c r="C18" s="288"/>
      <c r="D18" s="288"/>
      <c r="E18" s="288"/>
    </row>
    <row r="19" spans="1:5" ht="15" customHeight="1">
      <c r="A19" s="320" t="s">
        <v>614</v>
      </c>
      <c r="B19" s="320" t="s">
        <v>218</v>
      </c>
      <c r="C19" s="288"/>
      <c r="D19" s="288"/>
      <c r="E19" s="288"/>
    </row>
    <row r="20" spans="1:5" ht="15" customHeight="1">
      <c r="A20" s="320" t="s">
        <v>366</v>
      </c>
      <c r="B20" s="427" t="s">
        <v>223</v>
      </c>
      <c r="C20" s="288"/>
      <c r="D20" s="288"/>
      <c r="E20" s="288"/>
    </row>
    <row r="21" spans="1:5" ht="15" customHeight="1">
      <c r="A21" s="320" t="s">
        <v>364</v>
      </c>
      <c r="B21" s="427" t="s">
        <v>219</v>
      </c>
      <c r="C21" s="288"/>
      <c r="D21" s="288"/>
      <c r="E21" s="288"/>
    </row>
    <row r="22" spans="1:5" ht="15" customHeight="1">
      <c r="A22" s="426"/>
      <c r="B22" s="288"/>
      <c r="C22" s="288"/>
      <c r="D22" s="288"/>
      <c r="E22" s="288"/>
    </row>
    <row r="23" spans="1:5" ht="27.75" customHeight="1">
      <c r="A23" s="425" t="s">
        <v>941</v>
      </c>
      <c r="B23" s="201" t="s">
        <v>942</v>
      </c>
      <c r="C23" s="288"/>
      <c r="D23" s="288"/>
      <c r="E23" s="288"/>
    </row>
    <row r="24" spans="1:5" ht="15" customHeight="1">
      <c r="A24" s="425"/>
      <c r="B24" s="288" t="s">
        <v>230</v>
      </c>
      <c r="C24" s="288"/>
      <c r="D24" s="288"/>
      <c r="E24" s="288"/>
    </row>
    <row r="25" spans="1:5" ht="15" customHeight="1">
      <c r="A25" s="425"/>
      <c r="B25" s="288" t="s">
        <v>250</v>
      </c>
      <c r="C25" s="288"/>
      <c r="D25" s="288"/>
      <c r="E25" s="288"/>
    </row>
    <row r="26" spans="1:5" ht="15" customHeight="1">
      <c r="A26" s="426"/>
      <c r="B26" s="288"/>
      <c r="C26" s="288"/>
      <c r="D26" s="288"/>
      <c r="E26" s="288"/>
    </row>
    <row r="27" spans="1:5" ht="15" customHeight="1">
      <c r="A27" s="426"/>
      <c r="B27" s="288"/>
      <c r="C27" s="288"/>
      <c r="D27" s="288"/>
      <c r="E27" s="288"/>
    </row>
    <row r="28" spans="1:5" ht="31.5" customHeight="1">
      <c r="A28" s="425" t="s">
        <v>943</v>
      </c>
      <c r="B28" s="201" t="s">
        <v>944</v>
      </c>
      <c r="C28" s="288"/>
      <c r="D28" s="288"/>
      <c r="E28" s="288"/>
    </row>
    <row r="29" spans="1:5" ht="15" customHeight="1">
      <c r="A29" s="425"/>
      <c r="B29" s="288"/>
      <c r="C29" s="288"/>
      <c r="D29" s="288"/>
      <c r="E29" s="288"/>
    </row>
    <row r="30" spans="1:5" ht="15" customHeight="1">
      <c r="A30" s="425"/>
      <c r="B30" s="288"/>
      <c r="C30" s="288"/>
      <c r="D30" s="288"/>
      <c r="E30" s="288"/>
    </row>
    <row r="31" spans="1:5" ht="15" customHeight="1">
      <c r="A31" s="426"/>
      <c r="B31" s="288"/>
      <c r="C31" s="288"/>
      <c r="D31" s="288"/>
      <c r="E31" s="288"/>
    </row>
    <row r="32" spans="1:5" ht="15" customHeight="1">
      <c r="A32" s="426"/>
      <c r="B32" s="288"/>
      <c r="C32" s="288"/>
      <c r="D32" s="288"/>
      <c r="E32" s="288"/>
    </row>
    <row r="33" spans="1:5" ht="15" customHeight="1">
      <c r="A33" s="425" t="s">
        <v>945</v>
      </c>
      <c r="B33" s="201"/>
      <c r="C33" s="288"/>
      <c r="D33" s="288"/>
      <c r="E33" s="288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3"/>
  <sheetViews>
    <sheetView tabSelected="1" zoomScalePageLayoutView="0" workbookViewId="0" topLeftCell="A103">
      <selection activeCell="H16" sqref="H16"/>
    </sheetView>
  </sheetViews>
  <sheetFormatPr defaultColWidth="9.140625" defaultRowHeight="15"/>
  <cols>
    <col min="1" max="1" width="105.140625" style="185" customWidth="1"/>
    <col min="2" max="2" width="9.140625" style="185" customWidth="1"/>
    <col min="3" max="3" width="17.140625" style="429" customWidth="1"/>
    <col min="4" max="4" width="18.140625" style="429" customWidth="1"/>
    <col min="5" max="5" width="17.8515625" style="429" customWidth="1"/>
    <col min="6" max="6" width="18.140625" style="429" customWidth="1"/>
    <col min="7" max="16384" width="9.140625" style="185" customWidth="1"/>
  </cols>
  <sheetData>
    <row r="1" spans="1:6" ht="14.25">
      <c r="A1" s="333" t="s">
        <v>860</v>
      </c>
      <c r="B1" s="333"/>
      <c r="C1" s="428"/>
      <c r="D1" s="428"/>
      <c r="E1" s="428"/>
      <c r="F1" s="428"/>
    </row>
    <row r="2" spans="1:6" ht="21" customHeight="1">
      <c r="A2" s="495" t="s">
        <v>742</v>
      </c>
      <c r="B2" s="489"/>
      <c r="C2" s="489"/>
      <c r="D2" s="489"/>
      <c r="E2" s="489"/>
      <c r="F2" s="493"/>
    </row>
    <row r="3" spans="1:6" ht="18.75" customHeight="1">
      <c r="A3" s="488" t="s">
        <v>562</v>
      </c>
      <c r="B3" s="489"/>
      <c r="C3" s="489"/>
      <c r="D3" s="489"/>
      <c r="E3" s="489"/>
      <c r="F3" s="493"/>
    </row>
    <row r="4" ht="18">
      <c r="A4" s="210"/>
    </row>
    <row r="5" spans="1:6" ht="14.25">
      <c r="A5" s="135" t="s">
        <v>946</v>
      </c>
      <c r="F5" s="430" t="s">
        <v>947</v>
      </c>
    </row>
    <row r="6" spans="1:6" ht="26.25">
      <c r="A6" s="124" t="s">
        <v>13</v>
      </c>
      <c r="B6" s="125" t="s">
        <v>14</v>
      </c>
      <c r="C6" s="431" t="s">
        <v>948</v>
      </c>
      <c r="D6" s="431" t="s">
        <v>949</v>
      </c>
      <c r="E6" s="431" t="s">
        <v>950</v>
      </c>
      <c r="F6" s="431">
        <v>2023</v>
      </c>
    </row>
    <row r="7" spans="1:6" ht="14.25">
      <c r="A7" s="395" t="s">
        <v>15</v>
      </c>
      <c r="B7" s="395" t="s">
        <v>16</v>
      </c>
      <c r="C7" s="432">
        <v>102117000</v>
      </c>
      <c r="D7" s="433">
        <f>C7*101%</f>
        <v>103138170</v>
      </c>
      <c r="E7" s="433">
        <f>D7*101.5%</f>
        <v>104685242.55</v>
      </c>
      <c r="F7" s="434">
        <f>E7*101%</f>
        <v>105732094.9755</v>
      </c>
    </row>
    <row r="8" spans="1:6" ht="14.25">
      <c r="A8" s="395" t="s">
        <v>17</v>
      </c>
      <c r="B8" s="344" t="s">
        <v>18</v>
      </c>
      <c r="C8" s="432">
        <v>996000</v>
      </c>
      <c r="D8" s="433">
        <f>C8*101%</f>
        <v>1005960</v>
      </c>
      <c r="E8" s="433">
        <f aca="true" t="shared" si="0" ref="E8:E71">D8*101.5%</f>
        <v>1021049.3999999999</v>
      </c>
      <c r="F8" s="434">
        <f aca="true" t="shared" si="1" ref="F8:F71">E8*101%</f>
        <v>1031259.894</v>
      </c>
    </row>
    <row r="9" spans="1:6" ht="14.25">
      <c r="A9" s="395" t="s">
        <v>19</v>
      </c>
      <c r="B9" s="344" t="s">
        <v>20</v>
      </c>
      <c r="C9" s="432">
        <v>2449000</v>
      </c>
      <c r="D9" s="433">
        <f>C9*101%</f>
        <v>2473490</v>
      </c>
      <c r="E9" s="433">
        <f>D9*101%</f>
        <v>2498224.9</v>
      </c>
      <c r="F9" s="433">
        <f>E9*101%</f>
        <v>2523207.1489999997</v>
      </c>
    </row>
    <row r="10" spans="1:6" ht="14.25">
      <c r="A10" s="343" t="s">
        <v>21</v>
      </c>
      <c r="B10" s="344" t="s">
        <v>22</v>
      </c>
      <c r="C10" s="432"/>
      <c r="D10" s="433"/>
      <c r="E10" s="433"/>
      <c r="F10" s="434"/>
    </row>
    <row r="11" spans="1:6" ht="14.25">
      <c r="A11" s="343" t="s">
        <v>23</v>
      </c>
      <c r="B11" s="344" t="s">
        <v>24</v>
      </c>
      <c r="C11" s="432"/>
      <c r="D11" s="433"/>
      <c r="E11" s="433"/>
      <c r="F11" s="434"/>
    </row>
    <row r="12" spans="1:6" ht="14.25">
      <c r="A12" s="343" t="s">
        <v>25</v>
      </c>
      <c r="B12" s="344" t="s">
        <v>26</v>
      </c>
      <c r="C12" s="432"/>
      <c r="D12" s="433"/>
      <c r="E12" s="433"/>
      <c r="F12" s="434"/>
    </row>
    <row r="13" spans="1:6" ht="14.25">
      <c r="A13" s="343" t="s">
        <v>27</v>
      </c>
      <c r="B13" s="344" t="s">
        <v>28</v>
      </c>
      <c r="C13" s="432">
        <v>7117000</v>
      </c>
      <c r="D13" s="433">
        <f>C13*101%</f>
        <v>7188170</v>
      </c>
      <c r="E13" s="433">
        <f t="shared" si="0"/>
        <v>7295992.549999999</v>
      </c>
      <c r="F13" s="434">
        <f t="shared" si="1"/>
        <v>7368952.475499999</v>
      </c>
    </row>
    <row r="14" spans="1:6" ht="14.25">
      <c r="A14" s="343" t="s">
        <v>29</v>
      </c>
      <c r="B14" s="344" t="s">
        <v>30</v>
      </c>
      <c r="C14" s="432"/>
      <c r="D14" s="433"/>
      <c r="E14" s="433"/>
      <c r="F14" s="434"/>
    </row>
    <row r="15" spans="1:6" ht="14.25">
      <c r="A15" s="130" t="s">
        <v>31</v>
      </c>
      <c r="B15" s="344" t="s">
        <v>32</v>
      </c>
      <c r="C15" s="432">
        <v>722000</v>
      </c>
      <c r="D15" s="433">
        <f>C15*101%</f>
        <v>729220</v>
      </c>
      <c r="E15" s="433">
        <f t="shared" si="0"/>
        <v>740158.2999999999</v>
      </c>
      <c r="F15" s="434">
        <f t="shared" si="1"/>
        <v>747559.8829999999</v>
      </c>
    </row>
    <row r="16" spans="1:6" ht="14.25">
      <c r="A16" s="130" t="s">
        <v>33</v>
      </c>
      <c r="B16" s="344" t="s">
        <v>34</v>
      </c>
      <c r="C16" s="432">
        <v>60000</v>
      </c>
      <c r="D16" s="433">
        <f>C16*101%</f>
        <v>60600</v>
      </c>
      <c r="E16" s="433">
        <f t="shared" si="0"/>
        <v>61508.99999999999</v>
      </c>
      <c r="F16" s="434">
        <f t="shared" si="1"/>
        <v>62124.09</v>
      </c>
    </row>
    <row r="17" spans="1:6" ht="14.25">
      <c r="A17" s="130" t="s">
        <v>35</v>
      </c>
      <c r="B17" s="344" t="s">
        <v>36</v>
      </c>
      <c r="C17" s="432"/>
      <c r="D17" s="433"/>
      <c r="E17" s="433"/>
      <c r="F17" s="434"/>
    </row>
    <row r="18" spans="1:6" ht="14.25">
      <c r="A18" s="130" t="s">
        <v>37</v>
      </c>
      <c r="B18" s="344" t="s">
        <v>38</v>
      </c>
      <c r="C18" s="432"/>
      <c r="D18" s="433"/>
      <c r="E18" s="433"/>
      <c r="F18" s="434"/>
    </row>
    <row r="19" spans="1:6" ht="14.25">
      <c r="A19" s="130" t="s">
        <v>319</v>
      </c>
      <c r="B19" s="344" t="s">
        <v>39</v>
      </c>
      <c r="C19" s="432">
        <v>122000</v>
      </c>
      <c r="D19" s="433">
        <f aca="true" t="shared" si="2" ref="D19:D28">C19*101%</f>
        <v>123220</v>
      </c>
      <c r="E19" s="433">
        <f t="shared" si="0"/>
        <v>125068.29999999999</v>
      </c>
      <c r="F19" s="434">
        <f t="shared" si="1"/>
        <v>126318.983</v>
      </c>
    </row>
    <row r="20" spans="1:6" ht="14.25">
      <c r="A20" s="396" t="s">
        <v>298</v>
      </c>
      <c r="B20" s="397" t="s">
        <v>40</v>
      </c>
      <c r="C20" s="432">
        <f>SUM(C7:C19)</f>
        <v>113583000</v>
      </c>
      <c r="D20" s="433">
        <f t="shared" si="2"/>
        <v>114718830</v>
      </c>
      <c r="E20" s="433">
        <f t="shared" si="0"/>
        <v>116439612.44999999</v>
      </c>
      <c r="F20" s="434">
        <f t="shared" si="1"/>
        <v>117604008.5745</v>
      </c>
    </row>
    <row r="21" spans="1:6" ht="14.25">
      <c r="A21" s="130" t="s">
        <v>41</v>
      </c>
      <c r="B21" s="344" t="s">
        <v>42</v>
      </c>
      <c r="C21" s="432">
        <v>10127000</v>
      </c>
      <c r="D21" s="433">
        <f t="shared" si="2"/>
        <v>10228270</v>
      </c>
      <c r="E21" s="433">
        <f t="shared" si="0"/>
        <v>10381694.049999999</v>
      </c>
      <c r="F21" s="434">
        <f t="shared" si="1"/>
        <v>10485510.9905</v>
      </c>
    </row>
    <row r="22" spans="1:6" ht="14.25">
      <c r="A22" s="130" t="s">
        <v>43</v>
      </c>
      <c r="B22" s="344" t="s">
        <v>44</v>
      </c>
      <c r="C22" s="432">
        <v>1434000</v>
      </c>
      <c r="D22" s="433">
        <f t="shared" si="2"/>
        <v>1448340</v>
      </c>
      <c r="E22" s="433">
        <f t="shared" si="0"/>
        <v>1470065.0999999999</v>
      </c>
      <c r="F22" s="434">
        <f t="shared" si="1"/>
        <v>1484765.751</v>
      </c>
    </row>
    <row r="23" spans="1:6" ht="14.25">
      <c r="A23" s="129" t="s">
        <v>45</v>
      </c>
      <c r="B23" s="344" t="s">
        <v>46</v>
      </c>
      <c r="C23" s="432">
        <v>7971000</v>
      </c>
      <c r="D23" s="433">
        <f t="shared" si="2"/>
        <v>8050710</v>
      </c>
      <c r="E23" s="433">
        <f t="shared" si="0"/>
        <v>8171470.649999999</v>
      </c>
      <c r="F23" s="434">
        <f t="shared" si="1"/>
        <v>8253185.3565</v>
      </c>
    </row>
    <row r="24" spans="1:6" ht="14.25">
      <c r="A24" s="203" t="s">
        <v>299</v>
      </c>
      <c r="B24" s="397" t="s">
        <v>47</v>
      </c>
      <c r="C24" s="432">
        <f>SUM(C21:C23)</f>
        <v>19532000</v>
      </c>
      <c r="D24" s="433">
        <f t="shared" si="2"/>
        <v>19727320</v>
      </c>
      <c r="E24" s="433">
        <f t="shared" si="0"/>
        <v>20023229.799999997</v>
      </c>
      <c r="F24" s="434">
        <f t="shared" si="1"/>
        <v>20223462.097999997</v>
      </c>
    </row>
    <row r="25" spans="1:6" ht="14.25">
      <c r="A25" s="347" t="s">
        <v>349</v>
      </c>
      <c r="B25" s="348" t="s">
        <v>48</v>
      </c>
      <c r="C25" s="432">
        <f>C20+C24</f>
        <v>133115000</v>
      </c>
      <c r="D25" s="433">
        <f t="shared" si="2"/>
        <v>134446150</v>
      </c>
      <c r="E25" s="433">
        <f t="shared" si="0"/>
        <v>136462842.25</v>
      </c>
      <c r="F25" s="434">
        <f t="shared" si="1"/>
        <v>137827470.6725</v>
      </c>
    </row>
    <row r="26" spans="1:6" ht="14.25">
      <c r="A26" s="307" t="s">
        <v>320</v>
      </c>
      <c r="B26" s="348" t="s">
        <v>49</v>
      </c>
      <c r="C26" s="432">
        <v>25181000</v>
      </c>
      <c r="D26" s="433">
        <f t="shared" si="2"/>
        <v>25432810</v>
      </c>
      <c r="E26" s="433">
        <f t="shared" si="0"/>
        <v>25814302.15</v>
      </c>
      <c r="F26" s="434">
        <f t="shared" si="1"/>
        <v>26072445.171499997</v>
      </c>
    </row>
    <row r="27" spans="1:6" ht="14.25">
      <c r="A27" s="130" t="s">
        <v>50</v>
      </c>
      <c r="B27" s="344" t="s">
        <v>51</v>
      </c>
      <c r="C27" s="432">
        <v>1322000</v>
      </c>
      <c r="D27" s="433">
        <f t="shared" si="2"/>
        <v>1335220</v>
      </c>
      <c r="E27" s="433">
        <f t="shared" si="0"/>
        <v>1355248.2999999998</v>
      </c>
      <c r="F27" s="434">
        <f t="shared" si="1"/>
        <v>1368800.7829999998</v>
      </c>
    </row>
    <row r="28" spans="1:6" ht="14.25">
      <c r="A28" s="130" t="s">
        <v>52</v>
      </c>
      <c r="B28" s="344" t="s">
        <v>53</v>
      </c>
      <c r="C28" s="432">
        <v>5403000</v>
      </c>
      <c r="D28" s="433">
        <f t="shared" si="2"/>
        <v>5457030</v>
      </c>
      <c r="E28" s="433">
        <f t="shared" si="0"/>
        <v>5538885.449999999</v>
      </c>
      <c r="F28" s="434">
        <f t="shared" si="1"/>
        <v>5594274.3045</v>
      </c>
    </row>
    <row r="29" spans="1:6" ht="14.25">
      <c r="A29" s="130" t="s">
        <v>54</v>
      </c>
      <c r="B29" s="344" t="s">
        <v>55</v>
      </c>
      <c r="C29" s="432"/>
      <c r="D29" s="433"/>
      <c r="E29" s="433"/>
      <c r="F29" s="434"/>
    </row>
    <row r="30" spans="1:6" ht="14.25">
      <c r="A30" s="203" t="s">
        <v>300</v>
      </c>
      <c r="B30" s="397" t="s">
        <v>56</v>
      </c>
      <c r="C30" s="432">
        <f>SUM(C27:C29)</f>
        <v>6725000</v>
      </c>
      <c r="D30" s="433">
        <f aca="true" t="shared" si="3" ref="D30:D42">C30*101%</f>
        <v>6792250</v>
      </c>
      <c r="E30" s="433">
        <f t="shared" si="0"/>
        <v>6894133.749999999</v>
      </c>
      <c r="F30" s="434">
        <f t="shared" si="1"/>
        <v>6963075.087499999</v>
      </c>
    </row>
    <row r="31" spans="1:6" ht="14.25">
      <c r="A31" s="130" t="s">
        <v>57</v>
      </c>
      <c r="B31" s="344" t="s">
        <v>58</v>
      </c>
      <c r="C31" s="432">
        <v>1593000</v>
      </c>
      <c r="D31" s="433">
        <f t="shared" si="3"/>
        <v>1608930</v>
      </c>
      <c r="E31" s="433">
        <f t="shared" si="0"/>
        <v>1633063.95</v>
      </c>
      <c r="F31" s="434">
        <f t="shared" si="1"/>
        <v>1649394.5895</v>
      </c>
    </row>
    <row r="32" spans="1:6" ht="14.25">
      <c r="A32" s="130" t="s">
        <v>59</v>
      </c>
      <c r="B32" s="344" t="s">
        <v>60</v>
      </c>
      <c r="C32" s="432">
        <v>1149000</v>
      </c>
      <c r="D32" s="433">
        <f t="shared" si="3"/>
        <v>1160490</v>
      </c>
      <c r="E32" s="433">
        <f t="shared" si="0"/>
        <v>1177897.3499999999</v>
      </c>
      <c r="F32" s="434">
        <f t="shared" si="1"/>
        <v>1189676.3235</v>
      </c>
    </row>
    <row r="33" spans="1:6" ht="15" customHeight="1">
      <c r="A33" s="203" t="s">
        <v>350</v>
      </c>
      <c r="B33" s="397" t="s">
        <v>61</v>
      </c>
      <c r="C33" s="432">
        <f>SUM(C31:C32)</f>
        <v>2742000</v>
      </c>
      <c r="D33" s="433">
        <f t="shared" si="3"/>
        <v>2769420</v>
      </c>
      <c r="E33" s="433">
        <f t="shared" si="0"/>
        <v>2810961.3</v>
      </c>
      <c r="F33" s="434">
        <f t="shared" si="1"/>
        <v>2839070.9129999997</v>
      </c>
    </row>
    <row r="34" spans="1:6" ht="14.25">
      <c r="A34" s="130" t="s">
        <v>62</v>
      </c>
      <c r="B34" s="344" t="s">
        <v>63</v>
      </c>
      <c r="C34" s="432">
        <v>9885000</v>
      </c>
      <c r="D34" s="433">
        <f t="shared" si="3"/>
        <v>9983850</v>
      </c>
      <c r="E34" s="433">
        <f t="shared" si="0"/>
        <v>10133607.749999998</v>
      </c>
      <c r="F34" s="434">
        <f t="shared" si="1"/>
        <v>10234943.827499999</v>
      </c>
    </row>
    <row r="35" spans="1:6" ht="14.25">
      <c r="A35" s="130" t="s">
        <v>64</v>
      </c>
      <c r="B35" s="344" t="s">
        <v>65</v>
      </c>
      <c r="C35" s="432">
        <v>27460000</v>
      </c>
      <c r="D35" s="433">
        <f t="shared" si="3"/>
        <v>27734600</v>
      </c>
      <c r="E35" s="433">
        <f t="shared" si="0"/>
        <v>28150618.999999996</v>
      </c>
      <c r="F35" s="434">
        <f t="shared" si="1"/>
        <v>28432125.189999998</v>
      </c>
    </row>
    <row r="36" spans="1:6" ht="14.25">
      <c r="A36" s="130" t="s">
        <v>321</v>
      </c>
      <c r="B36" s="344" t="s">
        <v>66</v>
      </c>
      <c r="C36" s="432">
        <v>3212000</v>
      </c>
      <c r="D36" s="433">
        <f t="shared" si="3"/>
        <v>3244120</v>
      </c>
      <c r="E36" s="433">
        <f t="shared" si="0"/>
        <v>3292781.8</v>
      </c>
      <c r="F36" s="434">
        <f t="shared" si="1"/>
        <v>3325709.618</v>
      </c>
    </row>
    <row r="37" spans="1:6" ht="14.25">
      <c r="A37" s="130" t="s">
        <v>67</v>
      </c>
      <c r="B37" s="344" t="s">
        <v>68</v>
      </c>
      <c r="C37" s="432">
        <v>7150000</v>
      </c>
      <c r="D37" s="433">
        <f t="shared" si="3"/>
        <v>7221500</v>
      </c>
      <c r="E37" s="433">
        <f t="shared" si="0"/>
        <v>7329822.499999999</v>
      </c>
      <c r="F37" s="434">
        <f t="shared" si="1"/>
        <v>7403120.724999999</v>
      </c>
    </row>
    <row r="38" spans="1:6" ht="14.25">
      <c r="A38" s="398" t="s">
        <v>322</v>
      </c>
      <c r="B38" s="344" t="s">
        <v>69</v>
      </c>
      <c r="C38" s="432">
        <v>500000</v>
      </c>
      <c r="D38" s="433">
        <f t="shared" si="3"/>
        <v>505000</v>
      </c>
      <c r="E38" s="433">
        <f t="shared" si="0"/>
        <v>512574.99999999994</v>
      </c>
      <c r="F38" s="434">
        <f t="shared" si="1"/>
        <v>517700.74999999994</v>
      </c>
    </row>
    <row r="39" spans="1:6" ht="14.25">
      <c r="A39" s="129" t="s">
        <v>70</v>
      </c>
      <c r="B39" s="344" t="s">
        <v>71</v>
      </c>
      <c r="C39" s="432">
        <v>12856000</v>
      </c>
      <c r="D39" s="433">
        <f t="shared" si="3"/>
        <v>12984560</v>
      </c>
      <c r="E39" s="433">
        <f t="shared" si="0"/>
        <v>13179328.399999999</v>
      </c>
      <c r="F39" s="434">
        <f t="shared" si="1"/>
        <v>13311121.683999998</v>
      </c>
    </row>
    <row r="40" spans="1:6" ht="14.25">
      <c r="A40" s="130" t="s">
        <v>323</v>
      </c>
      <c r="B40" s="344" t="s">
        <v>72</v>
      </c>
      <c r="C40" s="432">
        <v>38247000</v>
      </c>
      <c r="D40" s="433">
        <f t="shared" si="3"/>
        <v>38629470</v>
      </c>
      <c r="E40" s="433">
        <f t="shared" si="0"/>
        <v>39208912.05</v>
      </c>
      <c r="F40" s="434">
        <f t="shared" si="1"/>
        <v>39601001.170499995</v>
      </c>
    </row>
    <row r="41" spans="1:6" ht="14.25">
      <c r="A41" s="203" t="s">
        <v>301</v>
      </c>
      <c r="B41" s="397" t="s">
        <v>73</v>
      </c>
      <c r="C41" s="432">
        <f>SUM(C34:C40)</f>
        <v>99310000</v>
      </c>
      <c r="D41" s="433">
        <f t="shared" si="3"/>
        <v>100303100</v>
      </c>
      <c r="E41" s="433">
        <f t="shared" si="0"/>
        <v>101807646.49999999</v>
      </c>
      <c r="F41" s="434">
        <f t="shared" si="1"/>
        <v>102825722.96499999</v>
      </c>
    </row>
    <row r="42" spans="1:6" ht="14.25">
      <c r="A42" s="130" t="s">
        <v>74</v>
      </c>
      <c r="B42" s="344" t="s">
        <v>75</v>
      </c>
      <c r="C42" s="432">
        <v>330000</v>
      </c>
      <c r="D42" s="433">
        <f t="shared" si="3"/>
        <v>333300</v>
      </c>
      <c r="E42" s="433">
        <f t="shared" si="0"/>
        <v>338299.49999999994</v>
      </c>
      <c r="F42" s="434">
        <f t="shared" si="1"/>
        <v>341682.49499999994</v>
      </c>
    </row>
    <row r="43" spans="1:6" ht="14.25">
      <c r="A43" s="130" t="s">
        <v>76</v>
      </c>
      <c r="B43" s="344" t="s">
        <v>77</v>
      </c>
      <c r="C43" s="432"/>
      <c r="D43" s="433"/>
      <c r="E43" s="433"/>
      <c r="F43" s="434"/>
    </row>
    <row r="44" spans="1:6" ht="14.25">
      <c r="A44" s="203" t="s">
        <v>302</v>
      </c>
      <c r="B44" s="397" t="s">
        <v>78</v>
      </c>
      <c r="C44" s="432">
        <f>SUM(C42:C43)</f>
        <v>330000</v>
      </c>
      <c r="D44" s="433">
        <f>C44*101%</f>
        <v>333300</v>
      </c>
      <c r="E44" s="433">
        <f t="shared" si="0"/>
        <v>338299.49999999994</v>
      </c>
      <c r="F44" s="434">
        <f t="shared" si="1"/>
        <v>341682.49499999994</v>
      </c>
    </row>
    <row r="45" spans="1:6" ht="14.25">
      <c r="A45" s="130" t="s">
        <v>79</v>
      </c>
      <c r="B45" s="344" t="s">
        <v>80</v>
      </c>
      <c r="C45" s="432">
        <v>21247000</v>
      </c>
      <c r="D45" s="433">
        <f>C45*101%</f>
        <v>21459470</v>
      </c>
      <c r="E45" s="433">
        <f t="shared" si="0"/>
        <v>21781362.049999997</v>
      </c>
      <c r="F45" s="434">
        <f t="shared" si="1"/>
        <v>21999175.670499995</v>
      </c>
    </row>
    <row r="46" spans="1:6" ht="14.25">
      <c r="A46" s="130" t="s">
        <v>81</v>
      </c>
      <c r="B46" s="344" t="s">
        <v>82</v>
      </c>
      <c r="C46" s="432">
        <v>15800000</v>
      </c>
      <c r="D46" s="433">
        <f>C46*101%</f>
        <v>15958000</v>
      </c>
      <c r="E46" s="433">
        <f t="shared" si="0"/>
        <v>16197369.999999998</v>
      </c>
      <c r="F46" s="434">
        <f t="shared" si="1"/>
        <v>16359343.699999997</v>
      </c>
    </row>
    <row r="47" spans="1:6" ht="14.25">
      <c r="A47" s="130" t="s">
        <v>324</v>
      </c>
      <c r="B47" s="344" t="s">
        <v>83</v>
      </c>
      <c r="C47" s="432"/>
      <c r="D47" s="433"/>
      <c r="E47" s="433"/>
      <c r="F47" s="434"/>
    </row>
    <row r="48" spans="1:6" ht="14.25">
      <c r="A48" s="130" t="s">
        <v>325</v>
      </c>
      <c r="B48" s="344" t="s">
        <v>84</v>
      </c>
      <c r="C48" s="432"/>
      <c r="D48" s="433"/>
      <c r="E48" s="433"/>
      <c r="F48" s="434"/>
    </row>
    <row r="49" spans="1:6" ht="14.25">
      <c r="A49" s="130" t="s">
        <v>85</v>
      </c>
      <c r="B49" s="344" t="s">
        <v>86</v>
      </c>
      <c r="C49" s="432"/>
      <c r="D49" s="433"/>
      <c r="E49" s="433"/>
      <c r="F49" s="434"/>
    </row>
    <row r="50" spans="1:6" ht="14.25">
      <c r="A50" s="203" t="s">
        <v>303</v>
      </c>
      <c r="B50" s="397" t="s">
        <v>87</v>
      </c>
      <c r="C50" s="432">
        <f>SUM(C45:C49)</f>
        <v>37047000</v>
      </c>
      <c r="D50" s="433">
        <f>C50*101%</f>
        <v>37417470</v>
      </c>
      <c r="E50" s="433">
        <f t="shared" si="0"/>
        <v>37978732.05</v>
      </c>
      <c r="F50" s="434">
        <f t="shared" si="1"/>
        <v>38358519.3705</v>
      </c>
    </row>
    <row r="51" spans="1:6" ht="14.25">
      <c r="A51" s="307" t="s">
        <v>304</v>
      </c>
      <c r="B51" s="348" t="s">
        <v>88</v>
      </c>
      <c r="C51" s="432">
        <f>C30+C33+C41+C44+C50</f>
        <v>146154000</v>
      </c>
      <c r="D51" s="433">
        <f>C51*101%</f>
        <v>147615540</v>
      </c>
      <c r="E51" s="433">
        <f t="shared" si="0"/>
        <v>149829773.1</v>
      </c>
      <c r="F51" s="434">
        <f t="shared" si="1"/>
        <v>151328070.831</v>
      </c>
    </row>
    <row r="52" spans="1:6" ht="14.25">
      <c r="A52" s="128" t="s">
        <v>89</v>
      </c>
      <c r="B52" s="344" t="s">
        <v>90</v>
      </c>
      <c r="C52" s="432"/>
      <c r="D52" s="433"/>
      <c r="E52" s="433"/>
      <c r="F52" s="434"/>
    </row>
    <row r="53" spans="1:6" ht="14.25">
      <c r="A53" s="128" t="s">
        <v>305</v>
      </c>
      <c r="B53" s="344" t="s">
        <v>91</v>
      </c>
      <c r="C53" s="432"/>
      <c r="D53" s="433"/>
      <c r="E53" s="433"/>
      <c r="F53" s="434"/>
    </row>
    <row r="54" spans="1:6" ht="14.25">
      <c r="A54" s="206" t="s">
        <v>326</v>
      </c>
      <c r="B54" s="344" t="s">
        <v>92</v>
      </c>
      <c r="C54" s="432"/>
      <c r="D54" s="433"/>
      <c r="E54" s="433"/>
      <c r="F54" s="434"/>
    </row>
    <row r="55" spans="1:6" ht="14.25">
      <c r="A55" s="206" t="s">
        <v>327</v>
      </c>
      <c r="B55" s="344" t="s">
        <v>93</v>
      </c>
      <c r="C55" s="432"/>
      <c r="D55" s="433"/>
      <c r="E55" s="433"/>
      <c r="F55" s="434"/>
    </row>
    <row r="56" spans="1:6" ht="14.25">
      <c r="A56" s="206" t="s">
        <v>328</v>
      </c>
      <c r="B56" s="344" t="s">
        <v>94</v>
      </c>
      <c r="C56" s="432"/>
      <c r="D56" s="433"/>
      <c r="E56" s="433"/>
      <c r="F56" s="434"/>
    </row>
    <row r="57" spans="1:6" ht="14.25">
      <c r="A57" s="128" t="s">
        <v>329</v>
      </c>
      <c r="B57" s="344" t="s">
        <v>95</v>
      </c>
      <c r="C57" s="432"/>
      <c r="D57" s="433"/>
      <c r="E57" s="433"/>
      <c r="F57" s="434"/>
    </row>
    <row r="58" spans="1:6" ht="14.25">
      <c r="A58" s="128" t="s">
        <v>330</v>
      </c>
      <c r="B58" s="344" t="s">
        <v>96</v>
      </c>
      <c r="C58" s="432"/>
      <c r="D58" s="433"/>
      <c r="E58" s="433"/>
      <c r="F58" s="434"/>
    </row>
    <row r="59" spans="1:6" ht="14.25">
      <c r="A59" s="128" t="s">
        <v>331</v>
      </c>
      <c r="B59" s="344" t="s">
        <v>97</v>
      </c>
      <c r="C59" s="432">
        <v>4726000</v>
      </c>
      <c r="D59" s="433">
        <f>C59*101%</f>
        <v>4773260</v>
      </c>
      <c r="E59" s="433">
        <f t="shared" si="0"/>
        <v>4844858.899999999</v>
      </c>
      <c r="F59" s="434">
        <f t="shared" si="1"/>
        <v>4893307.488999999</v>
      </c>
    </row>
    <row r="60" spans="1:6" ht="14.25">
      <c r="A60" s="321" t="s">
        <v>306</v>
      </c>
      <c r="B60" s="348" t="s">
        <v>98</v>
      </c>
      <c r="C60" s="432">
        <f>SUM(C52:C59)</f>
        <v>4726000</v>
      </c>
      <c r="D60" s="433">
        <f>C60*101%</f>
        <v>4773260</v>
      </c>
      <c r="E60" s="433">
        <f t="shared" si="0"/>
        <v>4844858.899999999</v>
      </c>
      <c r="F60" s="434">
        <f t="shared" si="1"/>
        <v>4893307.488999999</v>
      </c>
    </row>
    <row r="61" spans="1:6" ht="14.25">
      <c r="A61" s="207" t="s">
        <v>332</v>
      </c>
      <c r="B61" s="344" t="s">
        <v>99</v>
      </c>
      <c r="C61" s="432"/>
      <c r="D61" s="433"/>
      <c r="E61" s="433"/>
      <c r="F61" s="434"/>
    </row>
    <row r="62" spans="1:6" ht="14.25">
      <c r="A62" s="207" t="s">
        <v>873</v>
      </c>
      <c r="B62" s="344" t="s">
        <v>100</v>
      </c>
      <c r="C62" s="432">
        <v>79329113</v>
      </c>
      <c r="D62" s="433">
        <f>C62*101%</f>
        <v>80122404.13</v>
      </c>
      <c r="E62" s="433">
        <f t="shared" si="0"/>
        <v>81324240.19195</v>
      </c>
      <c r="F62" s="434">
        <f t="shared" si="1"/>
        <v>82137482.59386949</v>
      </c>
    </row>
    <row r="63" spans="1:6" ht="14.25">
      <c r="A63" s="207" t="s">
        <v>101</v>
      </c>
      <c r="B63" s="344" t="s">
        <v>102</v>
      </c>
      <c r="C63" s="432"/>
      <c r="D63" s="433"/>
      <c r="E63" s="433"/>
      <c r="F63" s="434"/>
    </row>
    <row r="64" spans="1:6" ht="14.25">
      <c r="A64" s="207" t="s">
        <v>307</v>
      </c>
      <c r="B64" s="344" t="s">
        <v>103</v>
      </c>
      <c r="C64" s="432"/>
      <c r="D64" s="433"/>
      <c r="E64" s="433"/>
      <c r="F64" s="434"/>
    </row>
    <row r="65" spans="1:6" ht="14.25">
      <c r="A65" s="207" t="s">
        <v>333</v>
      </c>
      <c r="B65" s="344" t="s">
        <v>104</v>
      </c>
      <c r="C65" s="432"/>
      <c r="D65" s="433"/>
      <c r="E65" s="433"/>
      <c r="F65" s="434"/>
    </row>
    <row r="66" spans="1:6" ht="14.25">
      <c r="A66" s="207" t="s">
        <v>308</v>
      </c>
      <c r="B66" s="344" t="s">
        <v>105</v>
      </c>
      <c r="C66" s="432">
        <v>3900110</v>
      </c>
      <c r="D66" s="433">
        <f>C66*101%</f>
        <v>3939111.1</v>
      </c>
      <c r="E66" s="433">
        <f t="shared" si="0"/>
        <v>3998197.7665</v>
      </c>
      <c r="F66" s="434">
        <f t="shared" si="1"/>
        <v>4038179.744165</v>
      </c>
    </row>
    <row r="67" spans="1:6" ht="14.25">
      <c r="A67" s="207" t="s">
        <v>334</v>
      </c>
      <c r="B67" s="344" t="s">
        <v>106</v>
      </c>
      <c r="C67" s="432"/>
      <c r="D67" s="433"/>
      <c r="E67" s="433"/>
      <c r="F67" s="434"/>
    </row>
    <row r="68" spans="1:6" ht="14.25">
      <c r="A68" s="207" t="s">
        <v>335</v>
      </c>
      <c r="B68" s="344" t="s">
        <v>107</v>
      </c>
      <c r="C68" s="432"/>
      <c r="D68" s="433"/>
      <c r="E68" s="433"/>
      <c r="F68" s="434"/>
    </row>
    <row r="69" spans="1:6" ht="14.25">
      <c r="A69" s="207" t="s">
        <v>108</v>
      </c>
      <c r="B69" s="344" t="s">
        <v>109</v>
      </c>
      <c r="C69" s="432"/>
      <c r="D69" s="433"/>
      <c r="E69" s="433"/>
      <c r="F69" s="434"/>
    </row>
    <row r="70" spans="1:6" ht="14.25">
      <c r="A70" s="301" t="s">
        <v>110</v>
      </c>
      <c r="B70" s="344" t="s">
        <v>111</v>
      </c>
      <c r="C70" s="432"/>
      <c r="D70" s="433"/>
      <c r="E70" s="433"/>
      <c r="F70" s="434"/>
    </row>
    <row r="71" spans="1:6" ht="14.25">
      <c r="A71" s="207" t="s">
        <v>336</v>
      </c>
      <c r="B71" s="344" t="s">
        <v>112</v>
      </c>
      <c r="C71" s="432">
        <v>12353426</v>
      </c>
      <c r="D71" s="433">
        <f>C71*101%</f>
        <v>12476960.26</v>
      </c>
      <c r="E71" s="433">
        <f t="shared" si="0"/>
        <v>12664114.6639</v>
      </c>
      <c r="F71" s="434">
        <f t="shared" si="1"/>
        <v>12790755.810539</v>
      </c>
    </row>
    <row r="72" spans="1:6" ht="14.25">
      <c r="A72" s="301" t="s">
        <v>440</v>
      </c>
      <c r="B72" s="344" t="s">
        <v>113</v>
      </c>
      <c r="C72" s="432"/>
      <c r="D72" s="433"/>
      <c r="E72" s="433"/>
      <c r="F72" s="434"/>
    </row>
    <row r="73" spans="1:6" ht="14.25">
      <c r="A73" s="301" t="s">
        <v>441</v>
      </c>
      <c r="B73" s="344" t="s">
        <v>113</v>
      </c>
      <c r="C73" s="432">
        <v>2558826</v>
      </c>
      <c r="D73" s="433">
        <f>C73*101%</f>
        <v>2584414.2600000002</v>
      </c>
      <c r="E73" s="433">
        <f>D73*101.5%</f>
        <v>2623180.4739</v>
      </c>
      <c r="F73" s="434">
        <f>E73*101%</f>
        <v>2649412.278639</v>
      </c>
    </row>
    <row r="74" spans="1:6" ht="14.25">
      <c r="A74" s="321" t="s">
        <v>309</v>
      </c>
      <c r="B74" s="348" t="s">
        <v>114</v>
      </c>
      <c r="C74" s="432">
        <f>SUM(C61:C73)</f>
        <v>98141475</v>
      </c>
      <c r="D74" s="433">
        <f>C74*101%</f>
        <v>99122889.75</v>
      </c>
      <c r="E74" s="433">
        <f>D74*101.5%</f>
        <v>100609733.09625</v>
      </c>
      <c r="F74" s="434">
        <f>E74*101%</f>
        <v>101615830.42721249</v>
      </c>
    </row>
    <row r="75" spans="1:6" ht="15">
      <c r="A75" s="349" t="s">
        <v>875</v>
      </c>
      <c r="B75" s="411"/>
      <c r="C75" s="435">
        <f>SUM(C25,C26,C51,C60,C74)</f>
        <v>407317475</v>
      </c>
      <c r="D75" s="436">
        <f>C75*101%</f>
        <v>411390649.75</v>
      </c>
      <c r="E75" s="436">
        <f>D75*101.5%</f>
        <v>417561509.49625</v>
      </c>
      <c r="F75" s="437">
        <f>E75*101%</f>
        <v>421737124.59121245</v>
      </c>
    </row>
    <row r="76" spans="1:6" ht="14.25">
      <c r="A76" s="352" t="s">
        <v>115</v>
      </c>
      <c r="B76" s="344" t="s">
        <v>116</v>
      </c>
      <c r="C76" s="432"/>
      <c r="D76" s="433"/>
      <c r="E76" s="433"/>
      <c r="F76" s="434"/>
    </row>
    <row r="77" spans="1:6" ht="14.25">
      <c r="A77" s="352" t="s">
        <v>337</v>
      </c>
      <c r="B77" s="344" t="s">
        <v>117</v>
      </c>
      <c r="C77" s="432">
        <v>86846457</v>
      </c>
      <c r="D77" s="433">
        <f>C77*101%</f>
        <v>87714921.57000001</v>
      </c>
      <c r="E77" s="433">
        <f>D77*101.5%</f>
        <v>89030645.39355</v>
      </c>
      <c r="F77" s="434">
        <f>E77*101%</f>
        <v>89920951.8474855</v>
      </c>
    </row>
    <row r="78" spans="1:6" ht="14.25">
      <c r="A78" s="352" t="s">
        <v>118</v>
      </c>
      <c r="B78" s="344" t="s">
        <v>119</v>
      </c>
      <c r="C78" s="432"/>
      <c r="D78" s="433"/>
      <c r="E78" s="433"/>
      <c r="F78" s="434"/>
    </row>
    <row r="79" spans="1:6" ht="14.25">
      <c r="A79" s="352" t="s">
        <v>120</v>
      </c>
      <c r="B79" s="344" t="s">
        <v>121</v>
      </c>
      <c r="C79" s="432">
        <v>8494016</v>
      </c>
      <c r="D79" s="433">
        <f>C79*101%</f>
        <v>8578956.16</v>
      </c>
      <c r="E79" s="433">
        <f>D79*101.5%</f>
        <v>8707640.5024</v>
      </c>
      <c r="F79" s="434">
        <f>E79*101%</f>
        <v>8794716.907424</v>
      </c>
    </row>
    <row r="80" spans="1:6" ht="14.25">
      <c r="A80" s="129" t="s">
        <v>122</v>
      </c>
      <c r="B80" s="344" t="s">
        <v>123</v>
      </c>
      <c r="C80" s="432"/>
      <c r="D80" s="433"/>
      <c r="E80" s="433"/>
      <c r="F80" s="434"/>
    </row>
    <row r="81" spans="1:6" ht="14.25">
      <c r="A81" s="129" t="s">
        <v>124</v>
      </c>
      <c r="B81" s="344" t="s">
        <v>125</v>
      </c>
      <c r="C81" s="432"/>
      <c r="D81" s="433"/>
      <c r="E81" s="433"/>
      <c r="F81" s="434"/>
    </row>
    <row r="82" spans="1:6" ht="14.25">
      <c r="A82" s="129" t="s">
        <v>126</v>
      </c>
      <c r="B82" s="344" t="s">
        <v>127</v>
      </c>
      <c r="C82" s="432">
        <v>11259637</v>
      </c>
      <c r="D82" s="433">
        <f>C82*101%</f>
        <v>11372233.37</v>
      </c>
      <c r="E82" s="433">
        <f>D82*101.5%</f>
        <v>11542816.870549997</v>
      </c>
      <c r="F82" s="434">
        <f>E82*101%</f>
        <v>11658245.039255498</v>
      </c>
    </row>
    <row r="83" spans="1:6" ht="14.25">
      <c r="A83" s="354" t="s">
        <v>310</v>
      </c>
      <c r="B83" s="348" t="s">
        <v>128</v>
      </c>
      <c r="C83" s="432">
        <f>SUM(C76:C82)</f>
        <v>106600110</v>
      </c>
      <c r="D83" s="433">
        <f>C83*101%</f>
        <v>107666111.1</v>
      </c>
      <c r="E83" s="433">
        <f>D83*101.5%</f>
        <v>109281102.76649998</v>
      </c>
      <c r="F83" s="434">
        <f>E83*101%</f>
        <v>110373913.79416499</v>
      </c>
    </row>
    <row r="84" spans="1:6" ht="14.25">
      <c r="A84" s="128" t="s">
        <v>129</v>
      </c>
      <c r="B84" s="344" t="s">
        <v>130</v>
      </c>
      <c r="C84" s="432">
        <v>72159709</v>
      </c>
      <c r="D84" s="433">
        <f>C84*101%</f>
        <v>72881306.09</v>
      </c>
      <c r="E84" s="433">
        <f>D84*101.5%</f>
        <v>73974525.68135</v>
      </c>
      <c r="F84" s="434">
        <f>E84*101%</f>
        <v>74714270.93816349</v>
      </c>
    </row>
    <row r="85" spans="1:6" ht="14.25">
      <c r="A85" s="128" t="s">
        <v>131</v>
      </c>
      <c r="B85" s="344" t="s">
        <v>132</v>
      </c>
      <c r="C85" s="432"/>
      <c r="D85" s="433"/>
      <c r="E85" s="433"/>
      <c r="F85" s="434"/>
    </row>
    <row r="86" spans="1:6" ht="14.25">
      <c r="A86" s="128" t="s">
        <v>133</v>
      </c>
      <c r="B86" s="344" t="s">
        <v>134</v>
      </c>
      <c r="C86" s="432"/>
      <c r="D86" s="433"/>
      <c r="E86" s="433"/>
      <c r="F86" s="434"/>
    </row>
    <row r="87" spans="1:6" ht="14.25">
      <c r="A87" s="128" t="s">
        <v>135</v>
      </c>
      <c r="B87" s="344" t="s">
        <v>136</v>
      </c>
      <c r="C87" s="432">
        <v>19110181</v>
      </c>
      <c r="D87" s="433">
        <f>C87*101%</f>
        <v>19301282.81</v>
      </c>
      <c r="E87" s="433">
        <f>D87*101.5%</f>
        <v>19590802.052149996</v>
      </c>
      <c r="F87" s="434">
        <f>E87*101%</f>
        <v>19786710.072671495</v>
      </c>
    </row>
    <row r="88" spans="1:6" ht="14.25">
      <c r="A88" s="321" t="s">
        <v>311</v>
      </c>
      <c r="B88" s="348" t="s">
        <v>137</v>
      </c>
      <c r="C88" s="432">
        <f>SUM(C84:C87)</f>
        <v>91269890</v>
      </c>
      <c r="D88" s="433">
        <f>C88*101%</f>
        <v>92182588.9</v>
      </c>
      <c r="E88" s="433">
        <f>D88*101.5%</f>
        <v>93565327.7335</v>
      </c>
      <c r="F88" s="434">
        <f>E88*101%</f>
        <v>94500981.010835</v>
      </c>
    </row>
    <row r="89" spans="1:6" ht="14.25">
      <c r="A89" s="128" t="s">
        <v>138</v>
      </c>
      <c r="B89" s="344" t="s">
        <v>139</v>
      </c>
      <c r="C89" s="432"/>
      <c r="D89" s="433"/>
      <c r="E89" s="433"/>
      <c r="F89" s="434"/>
    </row>
    <row r="90" spans="1:6" ht="14.25">
      <c r="A90" s="128" t="s">
        <v>338</v>
      </c>
      <c r="B90" s="344" t="s">
        <v>140</v>
      </c>
      <c r="C90" s="432"/>
      <c r="D90" s="433"/>
      <c r="E90" s="433"/>
      <c r="F90" s="434"/>
    </row>
    <row r="91" spans="1:6" ht="14.25">
      <c r="A91" s="128" t="s">
        <v>339</v>
      </c>
      <c r="B91" s="344" t="s">
        <v>141</v>
      </c>
      <c r="C91" s="432"/>
      <c r="D91" s="433"/>
      <c r="E91" s="433"/>
      <c r="F91" s="434"/>
    </row>
    <row r="92" spans="1:6" ht="14.25">
      <c r="A92" s="128" t="s">
        <v>340</v>
      </c>
      <c r="B92" s="344" t="s">
        <v>142</v>
      </c>
      <c r="C92" s="432"/>
      <c r="D92" s="433"/>
      <c r="E92" s="433"/>
      <c r="F92" s="434"/>
    </row>
    <row r="93" spans="1:6" ht="14.25">
      <c r="A93" s="128" t="s">
        <v>341</v>
      </c>
      <c r="B93" s="344" t="s">
        <v>143</v>
      </c>
      <c r="C93" s="432"/>
      <c r="D93" s="433"/>
      <c r="E93" s="433"/>
      <c r="F93" s="434"/>
    </row>
    <row r="94" spans="1:6" ht="14.25">
      <c r="A94" s="128" t="s">
        <v>342</v>
      </c>
      <c r="B94" s="344" t="s">
        <v>144</v>
      </c>
      <c r="C94" s="432"/>
      <c r="D94" s="433"/>
      <c r="E94" s="433"/>
      <c r="F94" s="434"/>
    </row>
    <row r="95" spans="1:6" ht="14.25">
      <c r="A95" s="128" t="s">
        <v>145</v>
      </c>
      <c r="B95" s="344" t="s">
        <v>146</v>
      </c>
      <c r="C95" s="432"/>
      <c r="D95" s="433"/>
      <c r="E95" s="433"/>
      <c r="F95" s="434"/>
    </row>
    <row r="96" spans="1:6" ht="14.25">
      <c r="A96" s="128" t="s">
        <v>343</v>
      </c>
      <c r="B96" s="344" t="s">
        <v>147</v>
      </c>
      <c r="C96" s="432"/>
      <c r="D96" s="433"/>
      <c r="E96" s="433"/>
      <c r="F96" s="434"/>
    </row>
    <row r="97" spans="1:6" ht="14.25">
      <c r="A97" s="321" t="s">
        <v>312</v>
      </c>
      <c r="B97" s="348" t="s">
        <v>148</v>
      </c>
      <c r="C97" s="432"/>
      <c r="D97" s="433"/>
      <c r="E97" s="433"/>
      <c r="F97" s="434"/>
    </row>
    <row r="98" spans="1:6" ht="15">
      <c r="A98" s="349" t="s">
        <v>877</v>
      </c>
      <c r="B98" s="349"/>
      <c r="C98" s="438">
        <f>C83+C88+C97</f>
        <v>197870000</v>
      </c>
      <c r="D98" s="438">
        <f>SUM(D83,D88)</f>
        <v>199848700</v>
      </c>
      <c r="E98" s="438">
        <f>SUM(E83,E88)</f>
        <v>202846430.5</v>
      </c>
      <c r="F98" s="438">
        <f>SUM(F83,F88)</f>
        <v>204874894.805</v>
      </c>
    </row>
    <row r="99" spans="1:6" ht="15">
      <c r="A99" s="355" t="s">
        <v>351</v>
      </c>
      <c r="B99" s="356" t="s">
        <v>149</v>
      </c>
      <c r="C99" s="439">
        <f>C75+C98</f>
        <v>605187475</v>
      </c>
      <c r="D99" s="439">
        <f>D25+D26+D51+D60+D74+D83+D88+D97</f>
        <v>611239349.75</v>
      </c>
      <c r="E99" s="439">
        <f>E25+E26+E51+E60+E74+E83+E88+E97</f>
        <v>620407939.9962499</v>
      </c>
      <c r="F99" s="439">
        <f>F25+F26+F51+F60+F74+F83+F88+F97</f>
        <v>626612019.3962126</v>
      </c>
    </row>
    <row r="100" spans="1:23" ht="14.25">
      <c r="A100" s="128" t="s">
        <v>344</v>
      </c>
      <c r="B100" s="130" t="s">
        <v>150</v>
      </c>
      <c r="C100" s="432"/>
      <c r="D100" s="433"/>
      <c r="E100" s="433"/>
      <c r="F100" s="434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</row>
    <row r="101" spans="1:23" ht="14.25">
      <c r="A101" s="128" t="s">
        <v>151</v>
      </c>
      <c r="B101" s="130" t="s">
        <v>152</v>
      </c>
      <c r="C101" s="432"/>
      <c r="D101" s="433"/>
      <c r="E101" s="433"/>
      <c r="F101" s="434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</row>
    <row r="102" spans="1:23" ht="14.25">
      <c r="A102" s="128" t="s">
        <v>345</v>
      </c>
      <c r="B102" s="130" t="s">
        <v>153</v>
      </c>
      <c r="C102" s="432"/>
      <c r="D102" s="433"/>
      <c r="E102" s="433"/>
      <c r="F102" s="434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</row>
    <row r="103" spans="1:23" ht="14.25">
      <c r="A103" s="208" t="s">
        <v>313</v>
      </c>
      <c r="B103" s="203" t="s">
        <v>154</v>
      </c>
      <c r="C103" s="432"/>
      <c r="D103" s="433"/>
      <c r="E103" s="433"/>
      <c r="F103" s="434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</row>
    <row r="104" spans="1:23" ht="14.25">
      <c r="A104" s="366" t="s">
        <v>346</v>
      </c>
      <c r="B104" s="130" t="s">
        <v>155</v>
      </c>
      <c r="C104" s="432"/>
      <c r="D104" s="433"/>
      <c r="E104" s="433"/>
      <c r="F104" s="434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441"/>
    </row>
    <row r="105" spans="1:23" ht="14.25">
      <c r="A105" s="366" t="s">
        <v>316</v>
      </c>
      <c r="B105" s="130" t="s">
        <v>156</v>
      </c>
      <c r="C105" s="432">
        <v>85000000</v>
      </c>
      <c r="D105" s="433"/>
      <c r="E105" s="433"/>
      <c r="F105" s="434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441"/>
    </row>
    <row r="106" spans="1:23" ht="14.25">
      <c r="A106" s="128" t="s">
        <v>157</v>
      </c>
      <c r="B106" s="130" t="s">
        <v>158</v>
      </c>
      <c r="C106" s="432"/>
      <c r="D106" s="433"/>
      <c r="E106" s="433"/>
      <c r="F106" s="434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</row>
    <row r="107" spans="1:23" ht="14.25">
      <c r="A107" s="128" t="s">
        <v>347</v>
      </c>
      <c r="B107" s="130" t="s">
        <v>159</v>
      </c>
      <c r="C107" s="432"/>
      <c r="D107" s="433"/>
      <c r="E107" s="433"/>
      <c r="F107" s="434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</row>
    <row r="108" spans="1:23" ht="14.25">
      <c r="A108" s="209" t="s">
        <v>314</v>
      </c>
      <c r="B108" s="203" t="s">
        <v>160</v>
      </c>
      <c r="C108" s="432">
        <f>SUM(C104:C107)</f>
        <v>85000000</v>
      </c>
      <c r="D108" s="433"/>
      <c r="E108" s="433"/>
      <c r="F108" s="434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</row>
    <row r="109" spans="1:23" ht="14.25">
      <c r="A109" s="366" t="s">
        <v>161</v>
      </c>
      <c r="B109" s="130" t="s">
        <v>162</v>
      </c>
      <c r="C109" s="432"/>
      <c r="D109" s="433"/>
      <c r="E109" s="433"/>
      <c r="F109" s="434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</row>
    <row r="110" spans="1:23" ht="14.25">
      <c r="A110" s="366" t="s">
        <v>163</v>
      </c>
      <c r="B110" s="130" t="s">
        <v>164</v>
      </c>
      <c r="C110" s="432">
        <v>2906689</v>
      </c>
      <c r="D110" s="433">
        <f>C110*101%</f>
        <v>2935755.89</v>
      </c>
      <c r="E110" s="433">
        <f>D110*101.5%</f>
        <v>2979792.22835</v>
      </c>
      <c r="F110" s="434">
        <f>E110*101%</f>
        <v>3009590.1506335</v>
      </c>
      <c r="G110" s="441"/>
      <c r="H110" s="441"/>
      <c r="I110" s="441"/>
      <c r="J110" s="441"/>
      <c r="K110" s="441"/>
      <c r="L110" s="441"/>
      <c r="M110" s="441"/>
      <c r="N110" s="441"/>
      <c r="O110" s="441"/>
      <c r="P110" s="441"/>
      <c r="Q110" s="441"/>
      <c r="R110" s="441"/>
      <c r="S110" s="441"/>
      <c r="T110" s="441"/>
      <c r="U110" s="441"/>
      <c r="V110" s="441"/>
      <c r="W110" s="441"/>
    </row>
    <row r="111" spans="1:23" ht="14.25">
      <c r="A111" s="209" t="s">
        <v>165</v>
      </c>
      <c r="B111" s="203" t="s">
        <v>166</v>
      </c>
      <c r="C111" s="432"/>
      <c r="D111" s="433"/>
      <c r="E111" s="433"/>
      <c r="F111" s="434"/>
      <c r="G111" s="441"/>
      <c r="H111" s="441"/>
      <c r="I111" s="441"/>
      <c r="J111" s="441"/>
      <c r="K111" s="441"/>
      <c r="L111" s="441"/>
      <c r="M111" s="441"/>
      <c r="N111" s="441"/>
      <c r="O111" s="441"/>
      <c r="P111" s="441"/>
      <c r="Q111" s="441"/>
      <c r="R111" s="441"/>
      <c r="S111" s="441"/>
      <c r="T111" s="441"/>
      <c r="U111" s="441"/>
      <c r="V111" s="441"/>
      <c r="W111" s="441"/>
    </row>
    <row r="112" spans="1:23" ht="14.25">
      <c r="A112" s="366" t="s">
        <v>167</v>
      </c>
      <c r="B112" s="130" t="s">
        <v>168</v>
      </c>
      <c r="C112" s="432"/>
      <c r="D112" s="433"/>
      <c r="E112" s="433"/>
      <c r="F112" s="434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  <c r="T112" s="441"/>
      <c r="U112" s="441"/>
      <c r="V112" s="441"/>
      <c r="W112" s="441"/>
    </row>
    <row r="113" spans="1:23" ht="14.25">
      <c r="A113" s="366" t="s">
        <v>169</v>
      </c>
      <c r="B113" s="130" t="s">
        <v>170</v>
      </c>
      <c r="C113" s="432"/>
      <c r="D113" s="433"/>
      <c r="E113" s="433"/>
      <c r="F113" s="434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441"/>
      <c r="U113" s="441"/>
      <c r="V113" s="441"/>
      <c r="W113" s="441"/>
    </row>
    <row r="114" spans="1:23" ht="14.25">
      <c r="A114" s="366" t="s">
        <v>171</v>
      </c>
      <c r="B114" s="130" t="s">
        <v>172</v>
      </c>
      <c r="C114" s="432">
        <v>147548959</v>
      </c>
      <c r="D114" s="433">
        <f>C114*101%</f>
        <v>149024448.59</v>
      </c>
      <c r="E114" s="433">
        <f>D114*101.5%</f>
        <v>151259815.31884998</v>
      </c>
      <c r="F114" s="434">
        <f>E114*101%</f>
        <v>152772413.47203848</v>
      </c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441"/>
      <c r="U114" s="441"/>
      <c r="V114" s="441"/>
      <c r="W114" s="441"/>
    </row>
    <row r="115" spans="1:23" ht="14.25">
      <c r="A115" s="368" t="s">
        <v>315</v>
      </c>
      <c r="B115" s="307" t="s">
        <v>173</v>
      </c>
      <c r="C115" s="432">
        <f>C108+C110+C114</f>
        <v>235455648</v>
      </c>
      <c r="D115" s="433">
        <f>C115*101%</f>
        <v>237810204.48</v>
      </c>
      <c r="E115" s="433">
        <f>D115*101.5%</f>
        <v>241377357.54719996</v>
      </c>
      <c r="F115" s="434">
        <f>E115*101%</f>
        <v>243791131.12267196</v>
      </c>
      <c r="G115" s="442"/>
      <c r="H115" s="442"/>
      <c r="I115" s="442"/>
      <c r="J115" s="442"/>
      <c r="K115" s="442"/>
      <c r="L115" s="442"/>
      <c r="M115" s="442"/>
      <c r="N115" s="442"/>
      <c r="O115" s="442"/>
      <c r="P115" s="442"/>
      <c r="Q115" s="442"/>
      <c r="R115" s="442"/>
      <c r="S115" s="442"/>
      <c r="T115" s="442"/>
      <c r="U115" s="442"/>
      <c r="V115" s="442"/>
      <c r="W115" s="442"/>
    </row>
    <row r="116" spans="1:23" ht="14.25">
      <c r="A116" s="366" t="s">
        <v>174</v>
      </c>
      <c r="B116" s="130" t="s">
        <v>175</v>
      </c>
      <c r="C116" s="432"/>
      <c r="D116" s="433"/>
      <c r="E116" s="433"/>
      <c r="F116" s="434"/>
      <c r="G116" s="441"/>
      <c r="H116" s="441"/>
      <c r="I116" s="441"/>
      <c r="J116" s="441"/>
      <c r="K116" s="441"/>
      <c r="L116" s="441"/>
      <c r="M116" s="441"/>
      <c r="N116" s="441"/>
      <c r="O116" s="441"/>
      <c r="P116" s="441"/>
      <c r="Q116" s="441"/>
      <c r="R116" s="441"/>
      <c r="S116" s="441"/>
      <c r="T116" s="441"/>
      <c r="U116" s="441"/>
      <c r="V116" s="441"/>
      <c r="W116" s="441"/>
    </row>
    <row r="117" spans="1:23" ht="14.25">
      <c r="A117" s="128" t="s">
        <v>176</v>
      </c>
      <c r="B117" s="130" t="s">
        <v>177</v>
      </c>
      <c r="C117" s="432"/>
      <c r="D117" s="433"/>
      <c r="E117" s="433"/>
      <c r="F117" s="434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</row>
    <row r="118" spans="1:23" ht="14.25">
      <c r="A118" s="366" t="s">
        <v>348</v>
      </c>
      <c r="B118" s="130" t="s">
        <v>178</v>
      </c>
      <c r="C118" s="432"/>
      <c r="D118" s="433"/>
      <c r="E118" s="433"/>
      <c r="F118" s="434"/>
      <c r="G118" s="441"/>
      <c r="H118" s="441"/>
      <c r="I118" s="441"/>
      <c r="J118" s="441"/>
      <c r="K118" s="441"/>
      <c r="L118" s="441"/>
      <c r="M118" s="441"/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</row>
    <row r="119" spans="1:23" ht="14.25">
      <c r="A119" s="366" t="s">
        <v>317</v>
      </c>
      <c r="B119" s="130" t="s">
        <v>179</v>
      </c>
      <c r="C119" s="432"/>
      <c r="D119" s="433"/>
      <c r="E119" s="433"/>
      <c r="F119" s="434"/>
      <c r="G119" s="441"/>
      <c r="H119" s="441"/>
      <c r="I119" s="441"/>
      <c r="J119" s="441"/>
      <c r="K119" s="441"/>
      <c r="L119" s="441"/>
      <c r="M119" s="441"/>
      <c r="N119" s="441"/>
      <c r="O119" s="441"/>
      <c r="P119" s="441"/>
      <c r="Q119" s="441"/>
      <c r="R119" s="441"/>
      <c r="S119" s="441"/>
      <c r="T119" s="441"/>
      <c r="U119" s="441"/>
      <c r="V119" s="441"/>
      <c r="W119" s="441"/>
    </row>
    <row r="120" spans="1:23" ht="14.25">
      <c r="A120" s="368" t="s">
        <v>318</v>
      </c>
      <c r="B120" s="307" t="s">
        <v>180</v>
      </c>
      <c r="C120" s="432"/>
      <c r="D120" s="433"/>
      <c r="E120" s="433"/>
      <c r="F120" s="434"/>
      <c r="G120" s="442"/>
      <c r="H120" s="442"/>
      <c r="I120" s="442"/>
      <c r="J120" s="442"/>
      <c r="K120" s="442"/>
      <c r="L120" s="442"/>
      <c r="M120" s="442"/>
      <c r="N120" s="442"/>
      <c r="O120" s="442"/>
      <c r="P120" s="442"/>
      <c r="Q120" s="442"/>
      <c r="R120" s="442"/>
      <c r="S120" s="442"/>
      <c r="T120" s="442"/>
      <c r="U120" s="442"/>
      <c r="V120" s="442"/>
      <c r="W120" s="442"/>
    </row>
    <row r="121" spans="1:23" ht="14.25">
      <c r="A121" s="128" t="s">
        <v>181</v>
      </c>
      <c r="B121" s="130" t="s">
        <v>182</v>
      </c>
      <c r="C121" s="432"/>
      <c r="D121" s="433"/>
      <c r="E121" s="433"/>
      <c r="F121" s="434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</row>
    <row r="122" spans="1:23" ht="15">
      <c r="A122" s="371" t="s">
        <v>352</v>
      </c>
      <c r="B122" s="372" t="s">
        <v>183</v>
      </c>
      <c r="C122" s="443">
        <f>C108+C110+C114</f>
        <v>235455648</v>
      </c>
      <c r="D122" s="443">
        <f>D103+D108+D111+D115+D120+D121</f>
        <v>237810204.48</v>
      </c>
      <c r="E122" s="443">
        <f>E103+E108+E111+E115+E120+E121</f>
        <v>241377357.54719996</v>
      </c>
      <c r="F122" s="443">
        <f>F103+F108+F111+F115+F120+F121</f>
        <v>243791131.12267196</v>
      </c>
      <c r="G122" s="442"/>
      <c r="H122" s="442"/>
      <c r="I122" s="442"/>
      <c r="J122" s="442"/>
      <c r="K122" s="442"/>
      <c r="L122" s="442"/>
      <c r="M122" s="442"/>
      <c r="N122" s="442"/>
      <c r="O122" s="442"/>
      <c r="P122" s="442"/>
      <c r="Q122" s="442"/>
      <c r="R122" s="442"/>
      <c r="S122" s="442"/>
      <c r="T122" s="442"/>
      <c r="U122" s="442"/>
      <c r="V122" s="442"/>
      <c r="W122" s="442"/>
    </row>
    <row r="123" spans="1:6" ht="15">
      <c r="A123" s="324" t="s">
        <v>388</v>
      </c>
      <c r="B123" s="376"/>
      <c r="C123" s="444">
        <f>C25+C26+C51+C60+C74+C83+C88+C97+C105+C110+C114</f>
        <v>840643123</v>
      </c>
      <c r="D123" s="444">
        <f>D99+D122</f>
        <v>849049554.23</v>
      </c>
      <c r="E123" s="444">
        <f>E99+E122</f>
        <v>861785297.5434499</v>
      </c>
      <c r="F123" s="444">
        <f>F99+F122</f>
        <v>870403150.5188845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PageLayoutView="0" workbookViewId="0" topLeftCell="A85">
      <selection activeCell="G14" sqref="G14"/>
    </sheetView>
  </sheetViews>
  <sheetFormatPr defaultColWidth="9.140625" defaultRowHeight="15"/>
  <cols>
    <col min="1" max="1" width="92.57421875" style="185" customWidth="1"/>
    <col min="2" max="2" width="9.140625" style="185" customWidth="1"/>
    <col min="3" max="3" width="16.421875" style="185" customWidth="1"/>
    <col min="4" max="4" width="16.00390625" style="185" customWidth="1"/>
    <col min="5" max="5" width="16.7109375" style="185" customWidth="1"/>
    <col min="6" max="6" width="14.7109375" style="185" customWidth="1"/>
    <col min="7" max="16384" width="9.140625" style="185" customWidth="1"/>
  </cols>
  <sheetData>
    <row r="1" ht="14.25">
      <c r="A1" s="445"/>
    </row>
    <row r="2" spans="1:6" ht="27" customHeight="1">
      <c r="A2" s="495" t="s">
        <v>742</v>
      </c>
      <c r="B2" s="489"/>
      <c r="C2" s="489"/>
      <c r="D2" s="489"/>
      <c r="E2" s="489"/>
      <c r="F2" s="493"/>
    </row>
    <row r="3" spans="1:6" ht="23.25" customHeight="1">
      <c r="A3" s="488" t="s">
        <v>951</v>
      </c>
      <c r="B3" s="489"/>
      <c r="C3" s="489"/>
      <c r="D3" s="489"/>
      <c r="E3" s="489"/>
      <c r="F3" s="493"/>
    </row>
    <row r="4" ht="18">
      <c r="A4" s="210"/>
    </row>
    <row r="5" spans="1:6" ht="14.25">
      <c r="A5" s="135" t="s">
        <v>946</v>
      </c>
      <c r="F5" s="393" t="s">
        <v>952</v>
      </c>
    </row>
    <row r="6" spans="1:6" ht="26.25">
      <c r="A6" s="124" t="s">
        <v>13</v>
      </c>
      <c r="B6" s="125" t="s">
        <v>2</v>
      </c>
      <c r="C6" s="476" t="s">
        <v>948</v>
      </c>
      <c r="D6" s="476" t="s">
        <v>949</v>
      </c>
      <c r="E6" s="476" t="s">
        <v>950</v>
      </c>
      <c r="F6" s="476">
        <v>2023</v>
      </c>
    </row>
    <row r="7" spans="1:6" ht="15" customHeight="1">
      <c r="A7" s="343" t="s">
        <v>184</v>
      </c>
      <c r="B7" s="129" t="s">
        <v>185</v>
      </c>
      <c r="C7" s="25"/>
      <c r="D7" s="446"/>
      <c r="E7" s="446"/>
      <c r="F7" s="446"/>
    </row>
    <row r="8" spans="1:6" ht="15" customHeight="1">
      <c r="A8" s="130" t="s">
        <v>186</v>
      </c>
      <c r="B8" s="129" t="s">
        <v>187</v>
      </c>
      <c r="C8" s="25">
        <v>51172430</v>
      </c>
      <c r="D8" s="447">
        <f>C8*101%</f>
        <v>51684154.3</v>
      </c>
      <c r="E8" s="447">
        <f>D8*101.5%</f>
        <v>52459416.61449999</v>
      </c>
      <c r="F8" s="447">
        <f>E8*101%</f>
        <v>52984010.78064499</v>
      </c>
    </row>
    <row r="9" spans="1:6" ht="15" customHeight="1">
      <c r="A9" s="130" t="s">
        <v>188</v>
      </c>
      <c r="B9" s="129" t="s">
        <v>189</v>
      </c>
      <c r="C9" s="25">
        <v>19694793</v>
      </c>
      <c r="D9" s="447">
        <f>C9*101%</f>
        <v>19891740.93</v>
      </c>
      <c r="E9" s="447">
        <f>D9*101.5%</f>
        <v>20190117.04395</v>
      </c>
      <c r="F9" s="447">
        <f>E9*101%</f>
        <v>20392018.2143895</v>
      </c>
    </row>
    <row r="10" spans="1:6" ht="15" customHeight="1">
      <c r="A10" s="130" t="s">
        <v>190</v>
      </c>
      <c r="B10" s="129" t="s">
        <v>191</v>
      </c>
      <c r="C10" s="25">
        <v>1800000</v>
      </c>
      <c r="D10" s="447">
        <f>C10*101%</f>
        <v>1818000</v>
      </c>
      <c r="E10" s="447">
        <f>D10*101.5%</f>
        <v>1845269.9999999998</v>
      </c>
      <c r="F10" s="447">
        <f>E10*101%</f>
        <v>1863722.6999999997</v>
      </c>
    </row>
    <row r="11" spans="1:6" ht="15" customHeight="1">
      <c r="A11" s="130" t="s">
        <v>192</v>
      </c>
      <c r="B11" s="129" t="s">
        <v>193</v>
      </c>
      <c r="C11" s="25"/>
      <c r="D11" s="447"/>
      <c r="E11" s="447"/>
      <c r="F11" s="447"/>
    </row>
    <row r="12" spans="1:6" ht="15" customHeight="1">
      <c r="A12" s="130" t="s">
        <v>194</v>
      </c>
      <c r="B12" s="129" t="s">
        <v>195</v>
      </c>
      <c r="C12" s="25"/>
      <c r="D12" s="447"/>
      <c r="E12" s="447"/>
      <c r="F12" s="447"/>
    </row>
    <row r="13" spans="1:6" ht="15" customHeight="1">
      <c r="A13" s="203" t="s">
        <v>390</v>
      </c>
      <c r="B13" s="204" t="s">
        <v>196</v>
      </c>
      <c r="C13" s="25">
        <f>SUM(C7:C12)</f>
        <v>72667223</v>
      </c>
      <c r="D13" s="447">
        <f>C13*101%</f>
        <v>73393895.23</v>
      </c>
      <c r="E13" s="447">
        <f>D13*101.5%</f>
        <v>74494803.65844999</v>
      </c>
      <c r="F13" s="447">
        <f>E13*101%</f>
        <v>75239751.69503449</v>
      </c>
    </row>
    <row r="14" spans="1:6" ht="15" customHeight="1">
      <c r="A14" s="130" t="s">
        <v>197</v>
      </c>
      <c r="B14" s="129" t="s">
        <v>198</v>
      </c>
      <c r="C14" s="25"/>
      <c r="D14" s="447"/>
      <c r="E14" s="447"/>
      <c r="F14" s="447"/>
    </row>
    <row r="15" spans="1:6" ht="15" customHeight="1">
      <c r="A15" s="130" t="s">
        <v>199</v>
      </c>
      <c r="B15" s="129" t="s">
        <v>200</v>
      </c>
      <c r="C15" s="25"/>
      <c r="D15" s="447"/>
      <c r="E15" s="447"/>
      <c r="F15" s="447"/>
    </row>
    <row r="16" spans="1:6" ht="15" customHeight="1">
      <c r="A16" s="130" t="s">
        <v>353</v>
      </c>
      <c r="B16" s="129" t="s">
        <v>201</v>
      </c>
      <c r="C16" s="25"/>
      <c r="D16" s="447"/>
      <c r="E16" s="447"/>
      <c r="F16" s="447"/>
    </row>
    <row r="17" spans="1:6" ht="15" customHeight="1">
      <c r="A17" s="130" t="s">
        <v>354</v>
      </c>
      <c r="B17" s="129" t="s">
        <v>202</v>
      </c>
      <c r="C17" s="25"/>
      <c r="D17" s="447"/>
      <c r="E17" s="447"/>
      <c r="F17" s="447"/>
    </row>
    <row r="18" spans="1:6" ht="15" customHeight="1">
      <c r="A18" s="130" t="s">
        <v>355</v>
      </c>
      <c r="B18" s="129" t="s">
        <v>203</v>
      </c>
      <c r="C18" s="25">
        <v>13286000</v>
      </c>
      <c r="D18" s="447">
        <f>C18*101%</f>
        <v>13418860</v>
      </c>
      <c r="E18" s="447">
        <f>D18*101.5%</f>
        <v>13620142.899999999</v>
      </c>
      <c r="F18" s="447">
        <f>E18*101%</f>
        <v>13756344.328999998</v>
      </c>
    </row>
    <row r="19" spans="1:6" ht="15" customHeight="1">
      <c r="A19" s="307" t="s">
        <v>391</v>
      </c>
      <c r="B19" s="354" t="s">
        <v>204</v>
      </c>
      <c r="C19" s="25">
        <f>SUM(C13,C18)</f>
        <v>85953223</v>
      </c>
      <c r="D19" s="447">
        <f>C19*101%</f>
        <v>86812755.23</v>
      </c>
      <c r="E19" s="447">
        <f>D19*101.5%</f>
        <v>88114946.55845</v>
      </c>
      <c r="F19" s="447">
        <f>E19*101%</f>
        <v>88996096.0240345</v>
      </c>
    </row>
    <row r="20" spans="1:6" ht="15" customHeight="1">
      <c r="A20" s="130" t="s">
        <v>359</v>
      </c>
      <c r="B20" s="129" t="s">
        <v>213</v>
      </c>
      <c r="C20" s="25"/>
      <c r="D20" s="447"/>
      <c r="E20" s="447"/>
      <c r="F20" s="447"/>
    </row>
    <row r="21" spans="1:6" ht="15" customHeight="1">
      <c r="A21" s="130" t="s">
        <v>360</v>
      </c>
      <c r="B21" s="129" t="s">
        <v>214</v>
      </c>
      <c r="C21" s="25"/>
      <c r="D21" s="447"/>
      <c r="E21" s="447"/>
      <c r="F21" s="447"/>
    </row>
    <row r="22" spans="1:6" ht="15" customHeight="1">
      <c r="A22" s="203" t="s">
        <v>393</v>
      </c>
      <c r="B22" s="204" t="s">
        <v>215</v>
      </c>
      <c r="C22" s="25"/>
      <c r="D22" s="447"/>
      <c r="E22" s="447"/>
      <c r="F22" s="447"/>
    </row>
    <row r="23" spans="1:6" ht="15" customHeight="1">
      <c r="A23" s="130" t="s">
        <v>361</v>
      </c>
      <c r="B23" s="129" t="s">
        <v>216</v>
      </c>
      <c r="C23" s="25"/>
      <c r="D23" s="447"/>
      <c r="E23" s="447"/>
      <c r="F23" s="447"/>
    </row>
    <row r="24" spans="1:6" ht="15" customHeight="1">
      <c r="A24" s="130" t="s">
        <v>362</v>
      </c>
      <c r="B24" s="129" t="s">
        <v>217</v>
      </c>
      <c r="C24" s="25"/>
      <c r="D24" s="447"/>
      <c r="E24" s="447"/>
      <c r="F24" s="447"/>
    </row>
    <row r="25" spans="1:6" ht="15" customHeight="1">
      <c r="A25" s="130" t="s">
        <v>363</v>
      </c>
      <c r="B25" s="129" t="s">
        <v>218</v>
      </c>
      <c r="C25" s="25"/>
      <c r="D25" s="447"/>
      <c r="E25" s="447"/>
      <c r="F25" s="447"/>
    </row>
    <row r="26" spans="1:6" ht="15" customHeight="1">
      <c r="A26" s="130" t="s">
        <v>364</v>
      </c>
      <c r="B26" s="129" t="s">
        <v>219</v>
      </c>
      <c r="C26" s="25">
        <v>350000000</v>
      </c>
      <c r="D26" s="447">
        <f>C26*101%</f>
        <v>353500000</v>
      </c>
      <c r="E26" s="447">
        <f>D26*101.5%</f>
        <v>358802499.99999994</v>
      </c>
      <c r="F26" s="447">
        <f>E26*101%</f>
        <v>362390524.99999994</v>
      </c>
    </row>
    <row r="27" spans="1:6" ht="15" customHeight="1">
      <c r="A27" s="130" t="s">
        <v>365</v>
      </c>
      <c r="B27" s="129" t="s">
        <v>220</v>
      </c>
      <c r="C27" s="25"/>
      <c r="D27" s="447"/>
      <c r="E27" s="447"/>
      <c r="F27" s="447"/>
    </row>
    <row r="28" spans="1:6" ht="15" customHeight="1">
      <c r="A28" s="130" t="s">
        <v>221</v>
      </c>
      <c r="B28" s="129" t="s">
        <v>222</v>
      </c>
      <c r="C28" s="25"/>
      <c r="D28" s="447"/>
      <c r="E28" s="447"/>
      <c r="F28" s="447"/>
    </row>
    <row r="29" spans="1:6" ht="15" customHeight="1">
      <c r="A29" s="130" t="s">
        <v>366</v>
      </c>
      <c r="B29" s="129" t="s">
        <v>223</v>
      </c>
      <c r="C29" s="25">
        <v>5000000</v>
      </c>
      <c r="D29" s="447">
        <f>C29*101%</f>
        <v>5050000</v>
      </c>
      <c r="E29" s="447">
        <f>D29*101.5%</f>
        <v>5125749.999999999</v>
      </c>
      <c r="F29" s="447">
        <f>E29*101%</f>
        <v>5177007.499999999</v>
      </c>
    </row>
    <row r="30" spans="1:6" ht="15" customHeight="1">
      <c r="A30" s="130" t="s">
        <v>367</v>
      </c>
      <c r="B30" s="129" t="s">
        <v>224</v>
      </c>
      <c r="C30" s="25"/>
      <c r="D30" s="447"/>
      <c r="E30" s="447"/>
      <c r="F30" s="447"/>
    </row>
    <row r="31" spans="1:6" ht="15" customHeight="1">
      <c r="A31" s="203" t="s">
        <v>394</v>
      </c>
      <c r="B31" s="204" t="s">
        <v>225</v>
      </c>
      <c r="C31" s="25">
        <f>SUM(C23:C30)</f>
        <v>355000000</v>
      </c>
      <c r="D31" s="447">
        <f aca="true" t="shared" si="0" ref="D31:D44">C31*101%</f>
        <v>358550000</v>
      </c>
      <c r="E31" s="447">
        <f aca="true" t="shared" si="1" ref="E31:E44">D31*101.5%</f>
        <v>363928249.99999994</v>
      </c>
      <c r="F31" s="447">
        <f aca="true" t="shared" si="2" ref="F31:F44">E31*101%</f>
        <v>367567532.49999994</v>
      </c>
    </row>
    <row r="32" spans="1:6" ht="15" customHeight="1">
      <c r="A32" s="130" t="s">
        <v>368</v>
      </c>
      <c r="B32" s="129" t="s">
        <v>226</v>
      </c>
      <c r="C32" s="25">
        <v>60000</v>
      </c>
      <c r="D32" s="447">
        <f t="shared" si="0"/>
        <v>60600</v>
      </c>
      <c r="E32" s="447">
        <f t="shared" si="1"/>
        <v>61508.99999999999</v>
      </c>
      <c r="F32" s="447">
        <f t="shared" si="2"/>
        <v>62124.09</v>
      </c>
    </row>
    <row r="33" spans="1:6" ht="15" customHeight="1">
      <c r="A33" s="307" t="s">
        <v>395</v>
      </c>
      <c r="B33" s="354" t="s">
        <v>227</v>
      </c>
      <c r="C33" s="25">
        <f>C32+C31</f>
        <v>355060000</v>
      </c>
      <c r="D33" s="447">
        <f t="shared" si="0"/>
        <v>358610600</v>
      </c>
      <c r="E33" s="447">
        <f t="shared" si="1"/>
        <v>363989758.99999994</v>
      </c>
      <c r="F33" s="447">
        <f t="shared" si="2"/>
        <v>367629656.5899999</v>
      </c>
    </row>
    <row r="34" spans="1:6" ht="15" customHeight="1">
      <c r="A34" s="128" t="s">
        <v>228</v>
      </c>
      <c r="B34" s="129" t="s">
        <v>229</v>
      </c>
      <c r="C34" s="25">
        <v>1000000</v>
      </c>
      <c r="D34" s="447">
        <f t="shared" si="0"/>
        <v>1010000</v>
      </c>
      <c r="E34" s="447">
        <f t="shared" si="1"/>
        <v>1025149.9999999999</v>
      </c>
      <c r="F34" s="447">
        <f t="shared" si="2"/>
        <v>1035401.4999999999</v>
      </c>
    </row>
    <row r="35" spans="1:6" ht="15" customHeight="1">
      <c r="A35" s="128" t="s">
        <v>369</v>
      </c>
      <c r="B35" s="129" t="s">
        <v>230</v>
      </c>
      <c r="C35" s="25">
        <v>9199000</v>
      </c>
      <c r="D35" s="447">
        <f t="shared" si="0"/>
        <v>9290990</v>
      </c>
      <c r="E35" s="447">
        <f t="shared" si="1"/>
        <v>9430354.85</v>
      </c>
      <c r="F35" s="447">
        <f t="shared" si="2"/>
        <v>9524658.3985</v>
      </c>
    </row>
    <row r="36" spans="1:6" ht="15" customHeight="1">
      <c r="A36" s="128" t="s">
        <v>370</v>
      </c>
      <c r="B36" s="129" t="s">
        <v>231</v>
      </c>
      <c r="C36" s="25">
        <v>1309000</v>
      </c>
      <c r="D36" s="447">
        <f t="shared" si="0"/>
        <v>1322090</v>
      </c>
      <c r="E36" s="447">
        <f t="shared" si="1"/>
        <v>1341921.3499999999</v>
      </c>
      <c r="F36" s="447">
        <f t="shared" si="2"/>
        <v>1355340.5635</v>
      </c>
    </row>
    <row r="37" spans="1:6" ht="15" customHeight="1">
      <c r="A37" s="128" t="s">
        <v>371</v>
      </c>
      <c r="B37" s="129" t="s">
        <v>232</v>
      </c>
      <c r="C37" s="25">
        <v>11329000</v>
      </c>
      <c r="D37" s="447">
        <f t="shared" si="0"/>
        <v>11442290</v>
      </c>
      <c r="E37" s="447">
        <f t="shared" si="1"/>
        <v>11613924.35</v>
      </c>
      <c r="F37" s="447">
        <f t="shared" si="2"/>
        <v>11730063.5935</v>
      </c>
    </row>
    <row r="38" spans="1:6" ht="15" customHeight="1">
      <c r="A38" s="128" t="s">
        <v>233</v>
      </c>
      <c r="B38" s="129" t="s">
        <v>234</v>
      </c>
      <c r="C38" s="25">
        <v>13674000</v>
      </c>
      <c r="D38" s="447">
        <f t="shared" si="0"/>
        <v>13810740</v>
      </c>
      <c r="E38" s="447">
        <f t="shared" si="1"/>
        <v>14017901.099999998</v>
      </c>
      <c r="F38" s="447">
        <f t="shared" si="2"/>
        <v>14158080.110999998</v>
      </c>
    </row>
    <row r="39" spans="1:6" ht="15" customHeight="1">
      <c r="A39" s="128" t="s">
        <v>235</v>
      </c>
      <c r="B39" s="129" t="s">
        <v>236</v>
      </c>
      <c r="C39" s="25">
        <v>14127900</v>
      </c>
      <c r="D39" s="447">
        <f t="shared" si="0"/>
        <v>14269179</v>
      </c>
      <c r="E39" s="447">
        <f t="shared" si="1"/>
        <v>14483216.684999999</v>
      </c>
      <c r="F39" s="447">
        <f t="shared" si="2"/>
        <v>14628048.85185</v>
      </c>
    </row>
    <row r="40" spans="1:6" ht="15" customHeight="1">
      <c r="A40" s="128" t="s">
        <v>237</v>
      </c>
      <c r="B40" s="129" t="s">
        <v>238</v>
      </c>
      <c r="C40" s="25">
        <v>1748000</v>
      </c>
      <c r="D40" s="447">
        <f t="shared" si="0"/>
        <v>1765480</v>
      </c>
      <c r="E40" s="447">
        <f t="shared" si="1"/>
        <v>1791962.1999999997</v>
      </c>
      <c r="F40" s="447">
        <f t="shared" si="2"/>
        <v>1809881.8219999997</v>
      </c>
    </row>
    <row r="41" spans="1:6" ht="15" customHeight="1">
      <c r="A41" s="128" t="s">
        <v>372</v>
      </c>
      <c r="B41" s="129" t="s">
        <v>239</v>
      </c>
      <c r="C41" s="25">
        <v>90100</v>
      </c>
      <c r="D41" s="447">
        <f t="shared" si="0"/>
        <v>91001</v>
      </c>
      <c r="E41" s="447">
        <f t="shared" si="1"/>
        <v>92366.01499999998</v>
      </c>
      <c r="F41" s="447">
        <f t="shared" si="2"/>
        <v>93289.67514999998</v>
      </c>
    </row>
    <row r="42" spans="1:6" ht="15" customHeight="1">
      <c r="A42" s="128" t="s">
        <v>373</v>
      </c>
      <c r="B42" s="129" t="s">
        <v>240</v>
      </c>
      <c r="C42" s="25">
        <v>5000</v>
      </c>
      <c r="D42" s="447">
        <f t="shared" si="0"/>
        <v>5050</v>
      </c>
      <c r="E42" s="447">
        <f t="shared" si="1"/>
        <v>5125.749999999999</v>
      </c>
      <c r="F42" s="447">
        <f t="shared" si="2"/>
        <v>5177.007499999999</v>
      </c>
    </row>
    <row r="43" spans="1:6" ht="15" customHeight="1">
      <c r="A43" s="128" t="s">
        <v>374</v>
      </c>
      <c r="B43" s="129" t="s">
        <v>241</v>
      </c>
      <c r="C43" s="25">
        <v>80000</v>
      </c>
      <c r="D43" s="447">
        <f t="shared" si="0"/>
        <v>80800</v>
      </c>
      <c r="E43" s="447">
        <f t="shared" si="1"/>
        <v>82011.99999999999</v>
      </c>
      <c r="F43" s="447">
        <f t="shared" si="2"/>
        <v>82832.11999999998</v>
      </c>
    </row>
    <row r="44" spans="1:6" ht="15" customHeight="1">
      <c r="A44" s="321" t="s">
        <v>396</v>
      </c>
      <c r="B44" s="354" t="s">
        <v>242</v>
      </c>
      <c r="C44" s="25">
        <f>SUM(C34:C43)</f>
        <v>52562000</v>
      </c>
      <c r="D44" s="447">
        <f t="shared" si="0"/>
        <v>53087620</v>
      </c>
      <c r="E44" s="447">
        <f t="shared" si="1"/>
        <v>53883934.3</v>
      </c>
      <c r="F44" s="447">
        <f t="shared" si="2"/>
        <v>54422773.643</v>
      </c>
    </row>
    <row r="45" spans="1:6" ht="15" customHeight="1">
      <c r="A45" s="128" t="s">
        <v>251</v>
      </c>
      <c r="B45" s="129" t="s">
        <v>252</v>
      </c>
      <c r="C45" s="25"/>
      <c r="D45" s="447"/>
      <c r="E45" s="447"/>
      <c r="F45" s="447"/>
    </row>
    <row r="46" spans="1:6" ht="15" customHeight="1">
      <c r="A46" s="130" t="s">
        <v>378</v>
      </c>
      <c r="B46" s="129" t="s">
        <v>253</v>
      </c>
      <c r="C46" s="25">
        <v>150000</v>
      </c>
      <c r="D46" s="447"/>
      <c r="E46" s="447"/>
      <c r="F46" s="447"/>
    </row>
    <row r="47" spans="1:6" ht="15" customHeight="1">
      <c r="A47" s="128" t="s">
        <v>379</v>
      </c>
      <c r="B47" s="129" t="s">
        <v>254</v>
      </c>
      <c r="C47" s="25"/>
      <c r="D47" s="447"/>
      <c r="E47" s="447"/>
      <c r="F47" s="447"/>
    </row>
    <row r="48" spans="1:6" ht="15" customHeight="1">
      <c r="A48" s="307" t="s">
        <v>398</v>
      </c>
      <c r="B48" s="354" t="s">
        <v>255</v>
      </c>
      <c r="C48" s="25">
        <f>SUM(C45:C47)</f>
        <v>150000</v>
      </c>
      <c r="D48" s="447">
        <f>C48*101%</f>
        <v>151500</v>
      </c>
      <c r="E48" s="447">
        <f>D48*101.5%</f>
        <v>153772.49999999997</v>
      </c>
      <c r="F48" s="447">
        <f>E48*101%</f>
        <v>155310.22499999998</v>
      </c>
    </row>
    <row r="49" spans="1:6" ht="15" customHeight="1">
      <c r="A49" s="349" t="s">
        <v>880</v>
      </c>
      <c r="B49" s="379"/>
      <c r="C49" s="25">
        <f>SUM(C19,C33,C44+C48)</f>
        <v>493725223</v>
      </c>
      <c r="D49" s="447">
        <f>C49*101%</f>
        <v>498662475.23</v>
      </c>
      <c r="E49" s="447">
        <f>D49*101.5%</f>
        <v>506142412.35845</v>
      </c>
      <c r="F49" s="447">
        <f>E49*101%</f>
        <v>511203836.4820345</v>
      </c>
    </row>
    <row r="50" spans="1:6" ht="15" customHeight="1">
      <c r="A50" s="130" t="s">
        <v>205</v>
      </c>
      <c r="B50" s="129" t="s">
        <v>206</v>
      </c>
      <c r="C50" s="25"/>
      <c r="D50" s="447"/>
      <c r="E50" s="447"/>
      <c r="F50" s="447"/>
    </row>
    <row r="51" spans="1:6" ht="15" customHeight="1">
      <c r="A51" s="130" t="s">
        <v>207</v>
      </c>
      <c r="B51" s="129" t="s">
        <v>208</v>
      </c>
      <c r="C51" s="25"/>
      <c r="D51" s="447"/>
      <c r="E51" s="447"/>
      <c r="F51" s="447"/>
    </row>
    <row r="52" spans="1:6" ht="15" customHeight="1">
      <c r="A52" s="130" t="s">
        <v>356</v>
      </c>
      <c r="B52" s="129" t="s">
        <v>209</v>
      </c>
      <c r="C52" s="25"/>
      <c r="D52" s="447"/>
      <c r="E52" s="447"/>
      <c r="F52" s="447"/>
    </row>
    <row r="53" spans="1:6" ht="15" customHeight="1">
      <c r="A53" s="130" t="s">
        <v>357</v>
      </c>
      <c r="B53" s="129" t="s">
        <v>210</v>
      </c>
      <c r="C53" s="25"/>
      <c r="D53" s="447"/>
      <c r="E53" s="447"/>
      <c r="F53" s="447"/>
    </row>
    <row r="54" spans="1:6" ht="15" customHeight="1">
      <c r="A54" s="130" t="s">
        <v>358</v>
      </c>
      <c r="B54" s="129" t="s">
        <v>211</v>
      </c>
      <c r="C54" s="25"/>
      <c r="D54" s="447"/>
      <c r="E54" s="447"/>
      <c r="F54" s="447"/>
    </row>
    <row r="55" spans="1:6" ht="15" customHeight="1">
      <c r="A55" s="307" t="s">
        <v>392</v>
      </c>
      <c r="B55" s="354" t="s">
        <v>212</v>
      </c>
      <c r="C55" s="25">
        <f>SUM(C50:C54)</f>
        <v>0</v>
      </c>
      <c r="D55" s="447"/>
      <c r="E55" s="447"/>
      <c r="F55" s="447"/>
    </row>
    <row r="56" spans="1:6" ht="15" customHeight="1">
      <c r="A56" s="128" t="s">
        <v>375</v>
      </c>
      <c r="B56" s="129" t="s">
        <v>243</v>
      </c>
      <c r="C56" s="25"/>
      <c r="D56" s="447"/>
      <c r="E56" s="447"/>
      <c r="F56" s="447"/>
    </row>
    <row r="57" spans="1:6" ht="15" customHeight="1">
      <c r="A57" s="128" t="s">
        <v>376</v>
      </c>
      <c r="B57" s="129" t="s">
        <v>244</v>
      </c>
      <c r="C57" s="25">
        <v>23700000</v>
      </c>
      <c r="D57" s="447">
        <f>C57*101%</f>
        <v>23937000</v>
      </c>
      <c r="E57" s="447">
        <f>D57*101.5%</f>
        <v>24296054.999999996</v>
      </c>
      <c r="F57" s="447">
        <f>E57*101%</f>
        <v>24539015.549999997</v>
      </c>
    </row>
    <row r="58" spans="1:6" ht="15" customHeight="1">
      <c r="A58" s="128" t="s">
        <v>245</v>
      </c>
      <c r="B58" s="129" t="s">
        <v>246</v>
      </c>
      <c r="C58" s="25"/>
      <c r="D58" s="447"/>
      <c r="E58" s="447"/>
      <c r="F58" s="447"/>
    </row>
    <row r="59" spans="1:6" ht="15" customHeight="1">
      <c r="A59" s="128" t="s">
        <v>377</v>
      </c>
      <c r="B59" s="129" t="s">
        <v>247</v>
      </c>
      <c r="C59" s="25"/>
      <c r="D59" s="447"/>
      <c r="E59" s="447"/>
      <c r="F59" s="447"/>
    </row>
    <row r="60" spans="1:6" ht="15" customHeight="1">
      <c r="A60" s="128" t="s">
        <v>248</v>
      </c>
      <c r="B60" s="129" t="s">
        <v>249</v>
      </c>
      <c r="C60" s="25"/>
      <c r="D60" s="447"/>
      <c r="E60" s="447"/>
      <c r="F60" s="447"/>
    </row>
    <row r="61" spans="1:6" ht="15" customHeight="1">
      <c r="A61" s="307" t="s">
        <v>397</v>
      </c>
      <c r="B61" s="354" t="s">
        <v>250</v>
      </c>
      <c r="C61" s="25">
        <f>SUM(C57:C60)</f>
        <v>23700000</v>
      </c>
      <c r="D61" s="447">
        <f>C61*101%</f>
        <v>23937000</v>
      </c>
      <c r="E61" s="447">
        <f>D61*101.5%</f>
        <v>24296054.999999996</v>
      </c>
      <c r="F61" s="447">
        <f>E61*101%</f>
        <v>24539015.549999997</v>
      </c>
    </row>
    <row r="62" spans="1:6" ht="15" customHeight="1">
      <c r="A62" s="128" t="s">
        <v>256</v>
      </c>
      <c r="B62" s="129" t="s">
        <v>257</v>
      </c>
      <c r="C62" s="25"/>
      <c r="D62" s="447"/>
      <c r="E62" s="447"/>
      <c r="F62" s="447"/>
    </row>
    <row r="63" spans="1:6" ht="15" customHeight="1">
      <c r="A63" s="130" t="s">
        <v>380</v>
      </c>
      <c r="B63" s="129" t="s">
        <v>258</v>
      </c>
      <c r="C63" s="25"/>
      <c r="D63" s="447"/>
      <c r="E63" s="447"/>
      <c r="F63" s="447"/>
    </row>
    <row r="64" spans="1:6" ht="15" customHeight="1">
      <c r="A64" s="128" t="s">
        <v>381</v>
      </c>
      <c r="B64" s="129" t="s">
        <v>259</v>
      </c>
      <c r="C64" s="25"/>
      <c r="D64" s="447"/>
      <c r="E64" s="447"/>
      <c r="F64" s="447"/>
    </row>
    <row r="65" spans="1:6" ht="14.25">
      <c r="A65" s="307" t="s">
        <v>400</v>
      </c>
      <c r="B65" s="354" t="s">
        <v>260</v>
      </c>
      <c r="C65" s="25"/>
      <c r="D65" s="447"/>
      <c r="E65" s="447"/>
      <c r="F65" s="447"/>
    </row>
    <row r="66" spans="1:6" ht="15">
      <c r="A66" s="349" t="s">
        <v>882</v>
      </c>
      <c r="B66" s="379"/>
      <c r="C66" s="25">
        <f>C65+C61+C55</f>
        <v>23700000</v>
      </c>
      <c r="D66" s="447">
        <f>C66*101%</f>
        <v>23937000</v>
      </c>
      <c r="E66" s="447">
        <f>D66*101.5%</f>
        <v>24296054.999999996</v>
      </c>
      <c r="F66" s="447">
        <f>E66*101%</f>
        <v>24539015.549999997</v>
      </c>
    </row>
    <row r="67" spans="1:6" ht="15">
      <c r="A67" s="381" t="s">
        <v>399</v>
      </c>
      <c r="B67" s="355" t="s">
        <v>261</v>
      </c>
      <c r="C67" s="25">
        <f>SUM(C49,C66)</f>
        <v>517425223</v>
      </c>
      <c r="D67" s="447">
        <f>C67*101%</f>
        <v>522599475.23</v>
      </c>
      <c r="E67" s="447">
        <f>D67*101.5%</f>
        <v>530438467.35845</v>
      </c>
      <c r="F67" s="447">
        <f>E67*101%</f>
        <v>535742852.0320345</v>
      </c>
    </row>
    <row r="68" spans="1:6" ht="15">
      <c r="A68" s="384" t="s">
        <v>883</v>
      </c>
      <c r="B68" s="448"/>
      <c r="C68" s="25">
        <f>C49-'[8]19.GÖRDÜLŐ kiadások teljes'!C75</f>
        <v>86407748</v>
      </c>
      <c r="D68" s="25">
        <f>D49-'[8]19.GÖRDÜLŐ kiadások teljes'!D75</f>
        <v>87271825.48000002</v>
      </c>
      <c r="E68" s="25">
        <f>E49-'[8]19.GÖRDÜLŐ kiadások teljes'!E75</f>
        <v>88580902.86220002</v>
      </c>
      <c r="F68" s="25">
        <f>F49-'[8]19.GÖRDÜLŐ kiadások teljes'!F75</f>
        <v>89466711.89082205</v>
      </c>
    </row>
    <row r="69" spans="1:6" ht="15">
      <c r="A69" s="384" t="s">
        <v>884</v>
      </c>
      <c r="B69" s="448"/>
      <c r="C69" s="25">
        <f>C66-'[8]19.GÖRDÜLŐ kiadások teljes'!C98</f>
        <v>-174170000</v>
      </c>
      <c r="D69" s="25">
        <f>D66-'[8]19.GÖRDÜLŐ kiadások teljes'!D98</f>
        <v>-175911700</v>
      </c>
      <c r="E69" s="25">
        <f>E66-'[8]19.GÖRDÜLŐ kiadások teljes'!E98</f>
        <v>-178550375.5</v>
      </c>
      <c r="F69" s="25">
        <f>F66-'[8]19.GÖRDÜLŐ kiadások teljes'!F98</f>
        <v>-180335879.255</v>
      </c>
    </row>
    <row r="70" spans="1:6" ht="14.25">
      <c r="A70" s="366" t="s">
        <v>382</v>
      </c>
      <c r="B70" s="130" t="s">
        <v>262</v>
      </c>
      <c r="C70" s="25"/>
      <c r="D70" s="447"/>
      <c r="E70" s="447"/>
      <c r="F70" s="447"/>
    </row>
    <row r="71" spans="1:6" ht="14.25">
      <c r="A71" s="128" t="s">
        <v>263</v>
      </c>
      <c r="B71" s="130" t="s">
        <v>264</v>
      </c>
      <c r="C71" s="25"/>
      <c r="D71" s="447"/>
      <c r="E71" s="447"/>
      <c r="F71" s="447"/>
    </row>
    <row r="72" spans="1:6" ht="14.25">
      <c r="A72" s="366" t="s">
        <v>383</v>
      </c>
      <c r="B72" s="130" t="s">
        <v>265</v>
      </c>
      <c r="C72" s="25"/>
      <c r="D72" s="447"/>
      <c r="E72" s="447"/>
      <c r="F72" s="447"/>
    </row>
    <row r="73" spans="1:6" ht="14.25">
      <c r="A73" s="208" t="s">
        <v>401</v>
      </c>
      <c r="B73" s="203" t="s">
        <v>266</v>
      </c>
      <c r="C73" s="25"/>
      <c r="D73" s="447"/>
      <c r="E73" s="447"/>
      <c r="F73" s="447"/>
    </row>
    <row r="74" spans="1:6" ht="14.25">
      <c r="A74" s="128" t="s">
        <v>384</v>
      </c>
      <c r="B74" s="130" t="s">
        <v>267</v>
      </c>
      <c r="C74" s="25">
        <v>85000000</v>
      </c>
      <c r="D74" s="447"/>
      <c r="E74" s="447"/>
      <c r="F74" s="447"/>
    </row>
    <row r="75" spans="1:6" ht="14.25">
      <c r="A75" s="366" t="s">
        <v>268</v>
      </c>
      <c r="B75" s="130" t="s">
        <v>269</v>
      </c>
      <c r="C75" s="25"/>
      <c r="D75" s="447"/>
      <c r="E75" s="447"/>
      <c r="F75" s="447"/>
    </row>
    <row r="76" spans="1:6" ht="14.25">
      <c r="A76" s="128" t="s">
        <v>385</v>
      </c>
      <c r="B76" s="130" t="s">
        <v>270</v>
      </c>
      <c r="C76" s="25"/>
      <c r="D76" s="447"/>
      <c r="E76" s="447"/>
      <c r="F76" s="447"/>
    </row>
    <row r="77" spans="1:6" ht="14.25">
      <c r="A77" s="366" t="s">
        <v>271</v>
      </c>
      <c r="B77" s="130" t="s">
        <v>272</v>
      </c>
      <c r="C77" s="25"/>
      <c r="D77" s="447"/>
      <c r="E77" s="447"/>
      <c r="F77" s="447"/>
    </row>
    <row r="78" spans="1:6" ht="14.25">
      <c r="A78" s="209" t="s">
        <v>402</v>
      </c>
      <c r="B78" s="203" t="s">
        <v>273</v>
      </c>
      <c r="C78" s="25">
        <f>SUM(C74:C77)</f>
        <v>85000000</v>
      </c>
      <c r="D78" s="447">
        <f>C78*101%</f>
        <v>85850000</v>
      </c>
      <c r="E78" s="447">
        <f>D78*101.5%</f>
        <v>87137749.99999999</v>
      </c>
      <c r="F78" s="447">
        <f>E78*101%</f>
        <v>88009127.49999999</v>
      </c>
    </row>
    <row r="79" spans="1:6" ht="14.25">
      <c r="A79" s="130" t="s">
        <v>438</v>
      </c>
      <c r="B79" s="130" t="s">
        <v>274</v>
      </c>
      <c r="C79" s="25">
        <v>90668941</v>
      </c>
      <c r="D79" s="447">
        <f>C79*101%</f>
        <v>91575630.41</v>
      </c>
      <c r="E79" s="447">
        <f>D79*101.5%</f>
        <v>92949264.86614999</v>
      </c>
      <c r="F79" s="447">
        <f>E79*101%</f>
        <v>93878757.51481149</v>
      </c>
    </row>
    <row r="80" spans="1:6" ht="14.25">
      <c r="A80" s="130" t="s">
        <v>439</v>
      </c>
      <c r="B80" s="130" t="s">
        <v>274</v>
      </c>
      <c r="C80" s="25"/>
      <c r="D80" s="447"/>
      <c r="E80" s="447"/>
      <c r="F80" s="447"/>
    </row>
    <row r="81" spans="1:6" ht="14.25">
      <c r="A81" s="130" t="s">
        <v>436</v>
      </c>
      <c r="B81" s="130" t="s">
        <v>275</v>
      </c>
      <c r="C81" s="25"/>
      <c r="D81" s="447"/>
      <c r="E81" s="447"/>
      <c r="F81" s="447"/>
    </row>
    <row r="82" spans="1:6" ht="14.25">
      <c r="A82" s="130" t="s">
        <v>437</v>
      </c>
      <c r="B82" s="130" t="s">
        <v>275</v>
      </c>
      <c r="C82" s="25"/>
      <c r="D82" s="447"/>
      <c r="E82" s="447"/>
      <c r="F82" s="447"/>
    </row>
    <row r="83" spans="1:6" ht="14.25">
      <c r="A83" s="203" t="s">
        <v>403</v>
      </c>
      <c r="B83" s="203" t="s">
        <v>276</v>
      </c>
      <c r="C83" s="25">
        <f>SUM(C79:C82)</f>
        <v>90668941</v>
      </c>
      <c r="D83" s="447">
        <f>C83*101%</f>
        <v>91575630.41</v>
      </c>
      <c r="E83" s="447">
        <f>D83*101.5%</f>
        <v>92949264.86614999</v>
      </c>
      <c r="F83" s="447">
        <f>E83*101%</f>
        <v>93878757.51481149</v>
      </c>
    </row>
    <row r="84" spans="1:6" ht="14.25">
      <c r="A84" s="366" t="s">
        <v>277</v>
      </c>
      <c r="B84" s="130" t="s">
        <v>278</v>
      </c>
      <c r="C84" s="25"/>
      <c r="D84" s="447"/>
      <c r="E84" s="447"/>
      <c r="F84" s="447"/>
    </row>
    <row r="85" spans="1:6" ht="14.25">
      <c r="A85" s="366" t="s">
        <v>279</v>
      </c>
      <c r="B85" s="130" t="s">
        <v>280</v>
      </c>
      <c r="C85" s="25"/>
      <c r="D85" s="447"/>
      <c r="E85" s="447"/>
      <c r="F85" s="447"/>
    </row>
    <row r="86" spans="1:6" ht="14.25">
      <c r="A86" s="366" t="s">
        <v>281</v>
      </c>
      <c r="B86" s="130" t="s">
        <v>282</v>
      </c>
      <c r="C86" s="25">
        <v>147548959</v>
      </c>
      <c r="D86" s="447">
        <f>C86*101%</f>
        <v>149024448.59</v>
      </c>
      <c r="E86" s="447">
        <f>D86*101.5%</f>
        <v>151259815.31884998</v>
      </c>
      <c r="F86" s="447">
        <f>E86*101%</f>
        <v>152772413.47203848</v>
      </c>
    </row>
    <row r="87" spans="1:6" ht="14.25">
      <c r="A87" s="366" t="s">
        <v>283</v>
      </c>
      <c r="B87" s="130" t="s">
        <v>284</v>
      </c>
      <c r="C87" s="25">
        <f>SUM(C84:C88)</f>
        <v>0</v>
      </c>
      <c r="D87" s="447">
        <f>C87*101%</f>
        <v>52663827.03</v>
      </c>
      <c r="E87" s="447"/>
      <c r="F87" s="447">
        <f>E87*101%</f>
        <v>0</v>
      </c>
    </row>
    <row r="88" spans="1:6" ht="14.25">
      <c r="A88" s="128" t="s">
        <v>386</v>
      </c>
      <c r="B88" s="130" t="s">
        <v>285</v>
      </c>
      <c r="C88" s="25"/>
      <c r="D88" s="447"/>
      <c r="E88" s="447"/>
      <c r="F88" s="447"/>
    </row>
    <row r="89" spans="1:6" ht="14.25">
      <c r="A89" s="208" t="s">
        <v>404</v>
      </c>
      <c r="B89" s="203" t="s">
        <v>286</v>
      </c>
      <c r="C89" s="447">
        <f>C86+C83+C78</f>
        <v>323217900</v>
      </c>
      <c r="D89" s="447">
        <f>C89*101%</f>
        <v>326450079</v>
      </c>
      <c r="E89" s="447">
        <f>D89*101.5%</f>
        <v>331346830.18499994</v>
      </c>
      <c r="F89" s="447">
        <f>E89*101%</f>
        <v>334660298.48684996</v>
      </c>
    </row>
    <row r="90" spans="1:6" ht="14.25">
      <c r="A90" s="128" t="s">
        <v>287</v>
      </c>
      <c r="B90" s="130" t="s">
        <v>288</v>
      </c>
      <c r="C90" s="25"/>
      <c r="D90" s="447"/>
      <c r="E90" s="447"/>
      <c r="F90" s="447"/>
    </row>
    <row r="91" spans="1:6" ht="14.25">
      <c r="A91" s="128" t="s">
        <v>289</v>
      </c>
      <c r="B91" s="130" t="s">
        <v>290</v>
      </c>
      <c r="C91" s="25"/>
      <c r="D91" s="447"/>
      <c r="E91" s="447"/>
      <c r="F91" s="447"/>
    </row>
    <row r="92" spans="1:6" ht="14.25">
      <c r="A92" s="366" t="s">
        <v>291</v>
      </c>
      <c r="B92" s="130" t="s">
        <v>292</v>
      </c>
      <c r="C92" s="25"/>
      <c r="D92" s="447"/>
      <c r="E92" s="447"/>
      <c r="F92" s="447"/>
    </row>
    <row r="93" spans="1:6" ht="14.25">
      <c r="A93" s="366" t="s">
        <v>387</v>
      </c>
      <c r="B93" s="130" t="s">
        <v>293</v>
      </c>
      <c r="C93" s="25"/>
      <c r="D93" s="447"/>
      <c r="E93" s="447"/>
      <c r="F93" s="447"/>
    </row>
    <row r="94" spans="1:6" ht="14.25">
      <c r="A94" s="209" t="s">
        <v>405</v>
      </c>
      <c r="B94" s="203" t="s">
        <v>294</v>
      </c>
      <c r="C94" s="25"/>
      <c r="D94" s="447"/>
      <c r="E94" s="447"/>
      <c r="F94" s="447"/>
    </row>
    <row r="95" spans="1:6" ht="14.25">
      <c r="A95" s="208" t="s">
        <v>295</v>
      </c>
      <c r="B95" s="203" t="s">
        <v>296</v>
      </c>
      <c r="C95" s="25"/>
      <c r="D95" s="447"/>
      <c r="E95" s="447"/>
      <c r="F95" s="447"/>
    </row>
    <row r="96" spans="1:6" ht="15">
      <c r="A96" s="371" t="s">
        <v>406</v>
      </c>
      <c r="B96" s="372" t="s">
        <v>297</v>
      </c>
      <c r="C96" s="25">
        <f>SUM(C89)</f>
        <v>323217900</v>
      </c>
      <c r="D96" s="447">
        <f>C96*101%</f>
        <v>326450079</v>
      </c>
      <c r="E96" s="447">
        <f>D96*101.5%</f>
        <v>331346830.18499994</v>
      </c>
      <c r="F96" s="447">
        <f>E96*101%</f>
        <v>334660298.48684996</v>
      </c>
    </row>
    <row r="97" spans="1:6" ht="15">
      <c r="A97" s="324" t="s">
        <v>389</v>
      </c>
      <c r="B97" s="376"/>
      <c r="C97" s="25">
        <f>SUM(C67,C96)</f>
        <v>840643123</v>
      </c>
      <c r="D97" s="447">
        <f>C97*101%</f>
        <v>849049554.23</v>
      </c>
      <c r="E97" s="447">
        <f>D97*101.5%</f>
        <v>861785297.5434499</v>
      </c>
      <c r="F97" s="447">
        <f>E97*101%</f>
        <v>870403150.5188844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C21" sqref="C21:F21"/>
    </sheetView>
  </sheetViews>
  <sheetFormatPr defaultColWidth="9.140625" defaultRowHeight="15"/>
  <cols>
    <col min="1" max="1" width="101.28125" style="185" customWidth="1"/>
    <col min="2" max="2" width="9.140625" style="185" customWidth="1"/>
    <col min="3" max="3" width="22.00390625" style="195" customWidth="1"/>
    <col min="4" max="4" width="24.8515625" style="185" customWidth="1"/>
    <col min="5" max="5" width="23.421875" style="185" customWidth="1"/>
    <col min="6" max="6" width="23.7109375" style="185" customWidth="1"/>
    <col min="7" max="7" width="12.140625" style="185" customWidth="1"/>
    <col min="8" max="8" width="11.140625" style="185" customWidth="1"/>
    <col min="9" max="9" width="12.28125" style="185" customWidth="1"/>
    <col min="10" max="10" width="12.00390625" style="185" customWidth="1"/>
    <col min="11" max="16384" width="9.140625" style="185" customWidth="1"/>
  </cols>
  <sheetData>
    <row r="1" spans="1:10" ht="30" customHeight="1">
      <c r="A1" s="495" t="s">
        <v>953</v>
      </c>
      <c r="B1" s="489"/>
      <c r="C1" s="489"/>
      <c r="D1" s="489"/>
      <c r="E1" s="489"/>
      <c r="F1" s="489"/>
      <c r="G1" s="287"/>
      <c r="H1" s="287"/>
      <c r="I1" s="287"/>
      <c r="J1" s="287"/>
    </row>
    <row r="3" ht="15">
      <c r="A3" s="449"/>
    </row>
    <row r="4" spans="1:6" ht="14.25">
      <c r="A4" s="135" t="s">
        <v>954</v>
      </c>
      <c r="F4" s="185" t="s">
        <v>955</v>
      </c>
    </row>
    <row r="5" spans="1:6" ht="18">
      <c r="A5" s="503" t="s">
        <v>956</v>
      </c>
      <c r="B5" s="504"/>
      <c r="C5" s="504"/>
      <c r="D5" s="504"/>
      <c r="E5" s="504"/>
      <c r="F5" s="505"/>
    </row>
    <row r="6" spans="1:10" ht="36" customHeight="1">
      <c r="A6" s="124" t="s">
        <v>13</v>
      </c>
      <c r="B6" s="125" t="s">
        <v>14</v>
      </c>
      <c r="C6" s="450" t="s">
        <v>957</v>
      </c>
      <c r="D6" s="126" t="s">
        <v>958</v>
      </c>
      <c r="E6" s="126" t="s">
        <v>959</v>
      </c>
      <c r="F6" s="126" t="s">
        <v>960</v>
      </c>
      <c r="G6" s="299"/>
      <c r="H6" s="300"/>
      <c r="I6" s="300"/>
      <c r="J6" s="300"/>
    </row>
    <row r="7" spans="1:9" ht="14.25">
      <c r="A7" s="451" t="s">
        <v>799</v>
      </c>
      <c r="B7" s="130"/>
      <c r="C7" s="315"/>
      <c r="D7" s="288"/>
      <c r="E7" s="290"/>
      <c r="F7" s="290"/>
      <c r="G7" s="302"/>
      <c r="H7" s="135"/>
      <c r="I7" s="135"/>
    </row>
    <row r="8" spans="1:9" ht="39">
      <c r="A8" s="451" t="s">
        <v>800</v>
      </c>
      <c r="B8" s="205"/>
      <c r="C8" s="315"/>
      <c r="D8" s="288"/>
      <c r="E8" s="288"/>
      <c r="F8" s="288"/>
      <c r="G8" s="302"/>
      <c r="H8" s="135"/>
      <c r="I8" s="135"/>
    </row>
    <row r="9" spans="1:9" ht="26.25">
      <c r="A9" s="451" t="s">
        <v>801</v>
      </c>
      <c r="B9" s="130"/>
      <c r="C9" s="315"/>
      <c r="D9" s="288"/>
      <c r="E9" s="288"/>
      <c r="F9" s="288"/>
      <c r="G9" s="302"/>
      <c r="H9" s="135"/>
      <c r="I9" s="135"/>
    </row>
    <row r="10" spans="1:9" ht="26.25">
      <c r="A10" s="451" t="s">
        <v>802</v>
      </c>
      <c r="B10" s="130"/>
      <c r="C10" s="315"/>
      <c r="D10" s="288"/>
      <c r="E10" s="288"/>
      <c r="F10" s="288"/>
      <c r="G10" s="302"/>
      <c r="H10" s="135"/>
      <c r="I10" s="135"/>
    </row>
    <row r="11" spans="1:9" ht="26.25">
      <c r="A11" s="451" t="s">
        <v>803</v>
      </c>
      <c r="B11" s="205"/>
      <c r="C11" s="315"/>
      <c r="D11" s="288"/>
      <c r="E11" s="288"/>
      <c r="F11" s="288"/>
      <c r="G11" s="302"/>
      <c r="H11" s="135"/>
      <c r="I11" s="135"/>
    </row>
    <row r="12" spans="1:9" ht="26.25">
      <c r="A12" s="451" t="s">
        <v>804</v>
      </c>
      <c r="B12" s="203"/>
      <c r="C12" s="315"/>
      <c r="D12" s="288"/>
      <c r="E12" s="288"/>
      <c r="F12" s="288"/>
      <c r="G12" s="302"/>
      <c r="H12" s="135"/>
      <c r="I12" s="135"/>
    </row>
    <row r="13" spans="1:9" ht="26.25">
      <c r="A13" s="451" t="s">
        <v>805</v>
      </c>
      <c r="B13" s="130"/>
      <c r="C13" s="315"/>
      <c r="D13" s="288"/>
      <c r="E13" s="288"/>
      <c r="F13" s="288"/>
      <c r="G13" s="302"/>
      <c r="H13" s="135"/>
      <c r="I13" s="135"/>
    </row>
    <row r="14" spans="1:6" ht="26.25" customHeight="1">
      <c r="A14" s="328" t="s">
        <v>551</v>
      </c>
      <c r="B14" s="452" t="s">
        <v>183</v>
      </c>
      <c r="C14" s="453"/>
      <c r="D14" s="454"/>
      <c r="E14" s="454"/>
      <c r="F14" s="454"/>
    </row>
    <row r="15" spans="1:2" ht="26.25" customHeight="1">
      <c r="A15" s="308"/>
      <c r="B15" s="455"/>
    </row>
    <row r="16" spans="1:6" ht="14.25">
      <c r="A16" s="308"/>
      <c r="B16" s="309"/>
      <c r="F16" s="393"/>
    </row>
    <row r="17" spans="1:6" ht="18">
      <c r="A17" s="506" t="s">
        <v>961</v>
      </c>
      <c r="B17" s="507"/>
      <c r="C17" s="507"/>
      <c r="D17" s="507"/>
      <c r="E17" s="507"/>
      <c r="F17" s="508"/>
    </row>
    <row r="18" spans="1:7" ht="26.25">
      <c r="A18" s="124" t="s">
        <v>13</v>
      </c>
      <c r="B18" s="125" t="s">
        <v>14</v>
      </c>
      <c r="C18" s="450" t="s">
        <v>819</v>
      </c>
      <c r="D18" s="126" t="s">
        <v>820</v>
      </c>
      <c r="E18" s="126" t="s">
        <v>821</v>
      </c>
      <c r="F18" s="126" t="s">
        <v>962</v>
      </c>
      <c r="G18" s="303"/>
    </row>
    <row r="19" spans="1:7" ht="14.25">
      <c r="A19" s="127" t="s">
        <v>822</v>
      </c>
      <c r="B19" s="307"/>
      <c r="C19" s="7"/>
      <c r="D19" s="2"/>
      <c r="E19" s="2"/>
      <c r="F19" s="2"/>
      <c r="G19" s="303"/>
    </row>
    <row r="20" spans="1:7" ht="14.25">
      <c r="A20" s="126" t="s">
        <v>963</v>
      </c>
      <c r="B20" s="342" t="s">
        <v>227</v>
      </c>
      <c r="C20" s="7">
        <v>355060000</v>
      </c>
      <c r="D20" s="7">
        <v>358610600</v>
      </c>
      <c r="E20" s="7">
        <f>D20*101.5%</f>
        <v>363989758.99999994</v>
      </c>
      <c r="F20" s="7">
        <f aca="true" t="shared" si="0" ref="F20:F25">E20*101%</f>
        <v>367629656.5899999</v>
      </c>
      <c r="G20" s="303"/>
    </row>
    <row r="21" spans="1:7" ht="27">
      <c r="A21" s="126" t="s">
        <v>824</v>
      </c>
      <c r="B21" s="342" t="s">
        <v>250</v>
      </c>
      <c r="C21" s="7"/>
      <c r="D21" s="7"/>
      <c r="E21" s="7"/>
      <c r="F21" s="7"/>
      <c r="G21" s="303"/>
    </row>
    <row r="22" spans="1:7" ht="14.25">
      <c r="A22" s="126" t="s">
        <v>825</v>
      </c>
      <c r="B22" s="342" t="s">
        <v>250</v>
      </c>
      <c r="C22" s="7"/>
      <c r="D22" s="7">
        <f>C22*101.5%</f>
        <v>0</v>
      </c>
      <c r="E22" s="7">
        <f>D22*101.5%</f>
        <v>0</v>
      </c>
      <c r="F22" s="7">
        <f t="shared" si="0"/>
        <v>0</v>
      </c>
      <c r="G22" s="303"/>
    </row>
    <row r="23" spans="1:7" ht="27">
      <c r="A23" s="126" t="s">
        <v>826</v>
      </c>
      <c r="B23" s="342" t="s">
        <v>250</v>
      </c>
      <c r="C23" s="7">
        <v>23700000</v>
      </c>
      <c r="D23" s="7">
        <v>40000000</v>
      </c>
      <c r="E23" s="7">
        <v>10000000</v>
      </c>
      <c r="F23" s="7">
        <f t="shared" si="0"/>
        <v>10100000</v>
      </c>
      <c r="G23" s="303"/>
    </row>
    <row r="24" spans="1:7" ht="14.25">
      <c r="A24" s="126" t="s">
        <v>964</v>
      </c>
      <c r="B24" s="342" t="s">
        <v>227</v>
      </c>
      <c r="C24" s="7"/>
      <c r="D24" s="7"/>
      <c r="E24" s="7"/>
      <c r="F24" s="7">
        <f t="shared" si="0"/>
        <v>0</v>
      </c>
      <c r="G24" s="303"/>
    </row>
    <row r="25" spans="1:7" ht="14.25">
      <c r="A25" s="126" t="s">
        <v>965</v>
      </c>
      <c r="B25" s="320" t="s">
        <v>966</v>
      </c>
      <c r="C25" s="7"/>
      <c r="D25" s="7"/>
      <c r="E25" s="7"/>
      <c r="F25" s="7">
        <f t="shared" si="0"/>
        <v>0</v>
      </c>
      <c r="G25" s="303"/>
    </row>
    <row r="26" spans="1:7" ht="24" customHeight="1">
      <c r="A26" s="328" t="s">
        <v>551</v>
      </c>
      <c r="B26" s="329"/>
      <c r="C26" s="453">
        <f>SUM(C20:C25)</f>
        <v>378760000</v>
      </c>
      <c r="D26" s="453">
        <f>SUM(D20:D25)</f>
        <v>398610600</v>
      </c>
      <c r="E26" s="453">
        <f>SUM(E20:E25)</f>
        <v>373989758.99999994</v>
      </c>
      <c r="F26" s="453">
        <f>SUM(F20:F25)</f>
        <v>377729656.5899999</v>
      </c>
      <c r="G26" s="303"/>
    </row>
    <row r="30" ht="14.25">
      <c r="A30" s="456"/>
    </row>
    <row r="31" ht="14.25">
      <c r="A31" s="457"/>
    </row>
    <row r="32" ht="14.25">
      <c r="A32" s="457"/>
    </row>
    <row r="33" ht="14.25">
      <c r="A33" s="458"/>
    </row>
  </sheetData>
  <sheetProtection/>
  <mergeCells count="3">
    <mergeCell ref="A1:F1"/>
    <mergeCell ref="A5:F5"/>
    <mergeCell ref="A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H36" sqref="H36"/>
    </sheetView>
  </sheetViews>
  <sheetFormatPr defaultColWidth="9.140625" defaultRowHeight="15"/>
  <cols>
    <col min="1" max="1" width="6.7109375" style="185" customWidth="1"/>
    <col min="2" max="2" width="67.00390625" style="185" customWidth="1"/>
    <col min="3" max="3" width="8.8515625" style="185" customWidth="1"/>
    <col min="4" max="4" width="14.8515625" style="195" customWidth="1"/>
    <col min="5" max="6" width="13.00390625" style="185" customWidth="1"/>
    <col min="7" max="7" width="13.7109375" style="185" customWidth="1"/>
    <col min="8" max="13" width="8.8515625" style="185" customWidth="1"/>
    <col min="14" max="14" width="24.8515625" style="185" customWidth="1"/>
    <col min="15" max="16384" width="8.8515625" style="185" customWidth="1"/>
  </cols>
  <sheetData>
    <row r="2" spans="1:6" ht="30" customHeight="1">
      <c r="A2" s="509" t="s">
        <v>967</v>
      </c>
      <c r="B2" s="509"/>
      <c r="C2" s="509"/>
      <c r="D2" s="509"/>
      <c r="E2" s="509"/>
      <c r="F2" s="459"/>
    </row>
    <row r="3" ht="15" thickBot="1">
      <c r="G3" s="460" t="s">
        <v>968</v>
      </c>
    </row>
    <row r="4" spans="2:7" ht="15" thickBot="1">
      <c r="B4" s="461" t="s">
        <v>442</v>
      </c>
      <c r="C4" s="462" t="s">
        <v>969</v>
      </c>
      <c r="D4" s="463" t="s">
        <v>444</v>
      </c>
      <c r="E4" s="464" t="s">
        <v>970</v>
      </c>
      <c r="F4" s="464" t="s">
        <v>863</v>
      </c>
      <c r="G4" s="464" t="s">
        <v>3</v>
      </c>
    </row>
    <row r="5" spans="2:7" ht="60" customHeight="1" thickBot="1">
      <c r="B5" s="465" t="s">
        <v>971</v>
      </c>
      <c r="C5" s="466"/>
      <c r="D5" s="467">
        <f>SUM(D6:D9)</f>
        <v>488861123</v>
      </c>
      <c r="E5" s="467">
        <f>SUM(E6:E9)</f>
        <v>4819100</v>
      </c>
      <c r="F5" s="467">
        <f>SUM(F6:F9)</f>
        <v>45000</v>
      </c>
      <c r="G5" s="7">
        <f>SUM(D5+E5+F5)</f>
        <v>493725223</v>
      </c>
    </row>
    <row r="6" spans="2:7" ht="60" customHeight="1" thickBot="1">
      <c r="B6" s="468" t="s">
        <v>972</v>
      </c>
      <c r="C6" s="469" t="s">
        <v>973</v>
      </c>
      <c r="D6" s="467">
        <v>85953223</v>
      </c>
      <c r="E6" s="7">
        <v>0</v>
      </c>
      <c r="F6" s="7">
        <v>0</v>
      </c>
      <c r="G6" s="7">
        <f aca="true" t="shared" si="0" ref="G6:G35">SUM(D6+E6)</f>
        <v>85953223</v>
      </c>
    </row>
    <row r="7" spans="2:7" ht="60" customHeight="1" thickBot="1">
      <c r="B7" s="468" t="s">
        <v>974</v>
      </c>
      <c r="C7" s="469" t="s">
        <v>975</v>
      </c>
      <c r="D7" s="467">
        <v>355060000</v>
      </c>
      <c r="E7" s="7">
        <v>0</v>
      </c>
      <c r="F7" s="7">
        <v>0</v>
      </c>
      <c r="G7" s="7">
        <f t="shared" si="0"/>
        <v>355060000</v>
      </c>
    </row>
    <row r="8" spans="2:7" ht="60" customHeight="1" thickBot="1">
      <c r="B8" s="468" t="s">
        <v>976</v>
      </c>
      <c r="C8" s="469" t="s">
        <v>977</v>
      </c>
      <c r="D8" s="467">
        <v>47697900</v>
      </c>
      <c r="E8" s="7">
        <v>4819100</v>
      </c>
      <c r="F8" s="7">
        <v>45000</v>
      </c>
      <c r="G8" s="7">
        <f t="shared" si="0"/>
        <v>52517000</v>
      </c>
    </row>
    <row r="9" spans="2:7" ht="60" customHeight="1" thickBot="1">
      <c r="B9" s="468" t="s">
        <v>978</v>
      </c>
      <c r="C9" s="469" t="s">
        <v>979</v>
      </c>
      <c r="D9" s="467">
        <v>150000</v>
      </c>
      <c r="E9" s="7">
        <v>0</v>
      </c>
      <c r="F9" s="7"/>
      <c r="G9" s="7">
        <f t="shared" si="0"/>
        <v>150000</v>
      </c>
    </row>
    <row r="10" spans="2:7" ht="60" customHeight="1" thickBot="1">
      <c r="B10" s="465" t="s">
        <v>980</v>
      </c>
      <c r="C10" s="466"/>
      <c r="D10" s="467">
        <f>SUM(D11:D15)</f>
        <v>264489475</v>
      </c>
      <c r="E10" s="467">
        <f>SUM(E11:E15)</f>
        <v>69223000</v>
      </c>
      <c r="F10" s="467">
        <f>SUM(F11:F15)</f>
        <v>73605000</v>
      </c>
      <c r="G10" s="467">
        <f>D10+E10+F10</f>
        <v>407317475</v>
      </c>
    </row>
    <row r="11" spans="2:7" ht="60" customHeight="1" thickBot="1">
      <c r="B11" s="468" t="s">
        <v>981</v>
      </c>
      <c r="C11" s="469" t="s">
        <v>982</v>
      </c>
      <c r="D11" s="467">
        <v>35935000</v>
      </c>
      <c r="E11" s="7">
        <v>42720000</v>
      </c>
      <c r="F11" s="7">
        <v>54460000</v>
      </c>
      <c r="G11" s="7">
        <f t="shared" si="0"/>
        <v>78655000</v>
      </c>
    </row>
    <row r="12" spans="2:7" ht="60" customHeight="1" thickBot="1">
      <c r="B12" s="468" t="s">
        <v>983</v>
      </c>
      <c r="C12" s="469" t="s">
        <v>984</v>
      </c>
      <c r="D12" s="467">
        <v>7268000</v>
      </c>
      <c r="E12" s="7">
        <v>7718000</v>
      </c>
      <c r="F12" s="7">
        <v>10195000</v>
      </c>
      <c r="G12" s="7">
        <f t="shared" si="0"/>
        <v>14986000</v>
      </c>
    </row>
    <row r="13" spans="2:7" ht="60" customHeight="1" thickBot="1">
      <c r="B13" s="468" t="s">
        <v>985</v>
      </c>
      <c r="C13" s="469" t="s">
        <v>986</v>
      </c>
      <c r="D13" s="467">
        <v>118419000</v>
      </c>
      <c r="E13" s="7">
        <v>18785000</v>
      </c>
      <c r="F13" s="7">
        <v>8950000</v>
      </c>
      <c r="G13" s="7">
        <f t="shared" si="0"/>
        <v>137204000</v>
      </c>
    </row>
    <row r="14" spans="2:7" ht="60" customHeight="1" thickBot="1">
      <c r="B14" s="468" t="s">
        <v>987</v>
      </c>
      <c r="C14" s="469" t="s">
        <v>988</v>
      </c>
      <c r="D14" s="467">
        <v>4726000</v>
      </c>
      <c r="E14" s="7">
        <v>0</v>
      </c>
      <c r="F14" s="7"/>
      <c r="G14" s="7">
        <f t="shared" si="0"/>
        <v>4726000</v>
      </c>
    </row>
    <row r="15" spans="2:7" ht="60" customHeight="1" thickBot="1">
      <c r="B15" s="468" t="s">
        <v>989</v>
      </c>
      <c r="C15" s="469" t="s">
        <v>990</v>
      </c>
      <c r="D15" s="467">
        <v>98141475</v>
      </c>
      <c r="E15" s="7">
        <v>0</v>
      </c>
      <c r="F15" s="7"/>
      <c r="G15" s="7">
        <f t="shared" si="0"/>
        <v>98141475</v>
      </c>
    </row>
    <row r="16" spans="2:7" ht="60" customHeight="1" thickBot="1">
      <c r="B16" s="470" t="s">
        <v>991</v>
      </c>
      <c r="C16" s="469"/>
      <c r="D16" s="467">
        <f>D5-D10</f>
        <v>224371648</v>
      </c>
      <c r="E16" s="467">
        <f>E5-E10</f>
        <v>-64403900</v>
      </c>
      <c r="F16" s="467">
        <f>F5-F10</f>
        <v>-73560000</v>
      </c>
      <c r="G16" s="7">
        <f>SUM(D16:F16)</f>
        <v>86407748</v>
      </c>
    </row>
    <row r="17" spans="2:7" ht="60" customHeight="1" thickBot="1">
      <c r="B17" s="471" t="s">
        <v>992</v>
      </c>
      <c r="C17" s="469" t="s">
        <v>993</v>
      </c>
      <c r="D17" s="467">
        <v>90000000</v>
      </c>
      <c r="E17" s="7">
        <v>64403900</v>
      </c>
      <c r="F17" s="7">
        <v>73560000</v>
      </c>
      <c r="G17" s="7">
        <f>SUM(D17:F17)</f>
        <v>227963900</v>
      </c>
    </row>
    <row r="18" spans="2:7" ht="60" customHeight="1">
      <c r="B18" s="510" t="s">
        <v>994</v>
      </c>
      <c r="C18" s="472" t="s">
        <v>995</v>
      </c>
      <c r="D18" s="467">
        <v>150455648</v>
      </c>
      <c r="E18" s="7">
        <v>0</v>
      </c>
      <c r="F18" s="7">
        <v>0</v>
      </c>
      <c r="G18" s="7">
        <f t="shared" si="0"/>
        <v>150455648</v>
      </c>
    </row>
    <row r="19" spans="2:7" ht="60" customHeight="1" thickBot="1">
      <c r="B19" s="511"/>
      <c r="C19" s="469" t="s">
        <v>993</v>
      </c>
      <c r="D19" s="467"/>
      <c r="E19" s="7">
        <v>0</v>
      </c>
      <c r="F19" s="7">
        <v>0</v>
      </c>
      <c r="G19" s="7">
        <f t="shared" si="0"/>
        <v>0</v>
      </c>
    </row>
    <row r="20" spans="2:7" ht="60" customHeight="1" thickBot="1">
      <c r="B20" s="471" t="s">
        <v>996</v>
      </c>
      <c r="C20" s="469"/>
      <c r="D20" s="467">
        <f>D5-D10-D18+D17</f>
        <v>163916000</v>
      </c>
      <c r="E20" s="467">
        <f>E5-E10+E17</f>
        <v>0</v>
      </c>
      <c r="F20" s="467">
        <f>F5-F10+F17</f>
        <v>0</v>
      </c>
      <c r="G20" s="7">
        <f>SUM(D20:F20)</f>
        <v>163916000</v>
      </c>
    </row>
    <row r="21" spans="2:7" ht="60" customHeight="1">
      <c r="B21" s="473"/>
      <c r="E21" s="474"/>
      <c r="F21" s="474"/>
      <c r="G21" s="474"/>
    </row>
    <row r="22" spans="2:7" ht="60" customHeight="1" thickBot="1">
      <c r="B22" s="473"/>
      <c r="E22" s="475"/>
      <c r="F22" s="475"/>
      <c r="G22" s="475"/>
    </row>
    <row r="23" spans="2:7" ht="16.5" customHeight="1" thickBot="1">
      <c r="B23" s="461" t="s">
        <v>442</v>
      </c>
      <c r="C23" s="462" t="s">
        <v>969</v>
      </c>
      <c r="D23" s="463" t="s">
        <v>444</v>
      </c>
      <c r="E23" s="464" t="s">
        <v>970</v>
      </c>
      <c r="F23" s="464" t="s">
        <v>863</v>
      </c>
      <c r="G23" s="464" t="s">
        <v>3</v>
      </c>
    </row>
    <row r="24" spans="2:7" ht="60" customHeight="1" thickBot="1">
      <c r="B24" s="465" t="s">
        <v>997</v>
      </c>
      <c r="C24" s="466"/>
      <c r="D24" s="467">
        <f>SUM(D25:D27)</f>
        <v>23700000</v>
      </c>
      <c r="E24" s="467">
        <f>SUM(E25:E27)</f>
        <v>0</v>
      </c>
      <c r="F24" s="467"/>
      <c r="G24" s="7">
        <f t="shared" si="0"/>
        <v>23700000</v>
      </c>
    </row>
    <row r="25" spans="2:7" ht="60" customHeight="1" thickBot="1">
      <c r="B25" s="468" t="s">
        <v>998</v>
      </c>
      <c r="C25" s="469" t="s">
        <v>999</v>
      </c>
      <c r="D25" s="467">
        <v>0</v>
      </c>
      <c r="E25" s="7">
        <v>0</v>
      </c>
      <c r="F25" s="7">
        <v>0</v>
      </c>
      <c r="G25" s="7">
        <f t="shared" si="0"/>
        <v>0</v>
      </c>
    </row>
    <row r="26" spans="2:7" ht="60" customHeight="1" thickBot="1">
      <c r="B26" s="468" t="s">
        <v>1000</v>
      </c>
      <c r="C26" s="469" t="s">
        <v>1001</v>
      </c>
      <c r="D26" s="467">
        <v>23700000</v>
      </c>
      <c r="E26" s="7">
        <v>0</v>
      </c>
      <c r="F26" s="7">
        <v>0</v>
      </c>
      <c r="G26" s="7">
        <f t="shared" si="0"/>
        <v>23700000</v>
      </c>
    </row>
    <row r="27" spans="2:7" ht="60" customHeight="1" thickBot="1">
      <c r="B27" s="468" t="s">
        <v>1002</v>
      </c>
      <c r="C27" s="469" t="s">
        <v>1003</v>
      </c>
      <c r="D27" s="467">
        <v>0</v>
      </c>
      <c r="E27" s="7">
        <v>0</v>
      </c>
      <c r="F27" s="7">
        <v>0</v>
      </c>
      <c r="G27" s="7">
        <f t="shared" si="0"/>
        <v>0</v>
      </c>
    </row>
    <row r="28" spans="2:7" ht="60" customHeight="1" thickBot="1">
      <c r="B28" s="465" t="s">
        <v>1004</v>
      </c>
      <c r="C28" s="466"/>
      <c r="D28" s="467">
        <f>SUM(D29:D31)</f>
        <v>187616000</v>
      </c>
      <c r="E28" s="467">
        <f>SUM(E29:E31)</f>
        <v>10254000</v>
      </c>
      <c r="F28" s="467"/>
      <c r="G28" s="7">
        <f t="shared" si="0"/>
        <v>197870000</v>
      </c>
    </row>
    <row r="29" spans="2:7" ht="60" customHeight="1" thickBot="1">
      <c r="B29" s="468" t="s">
        <v>1005</v>
      </c>
      <c r="C29" s="469" t="s">
        <v>1006</v>
      </c>
      <c r="D29" s="467">
        <v>96346110</v>
      </c>
      <c r="E29" s="7">
        <v>10254000</v>
      </c>
      <c r="F29" s="7">
        <v>0</v>
      </c>
      <c r="G29" s="7">
        <f t="shared" si="0"/>
        <v>106600110</v>
      </c>
    </row>
    <row r="30" spans="2:7" ht="60" customHeight="1" thickBot="1">
      <c r="B30" s="468" t="s">
        <v>1007</v>
      </c>
      <c r="C30" s="469" t="s">
        <v>1008</v>
      </c>
      <c r="D30" s="467">
        <v>91269890</v>
      </c>
      <c r="E30" s="7">
        <v>0</v>
      </c>
      <c r="F30" s="7">
        <v>0</v>
      </c>
      <c r="G30" s="7">
        <f t="shared" si="0"/>
        <v>91269890</v>
      </c>
    </row>
    <row r="31" spans="2:7" ht="60" customHeight="1" thickBot="1">
      <c r="B31" s="468" t="s">
        <v>1009</v>
      </c>
      <c r="C31" s="469" t="s">
        <v>1010</v>
      </c>
      <c r="D31" s="467"/>
      <c r="E31" s="7">
        <v>0</v>
      </c>
      <c r="F31" s="7">
        <v>0</v>
      </c>
      <c r="G31" s="7">
        <f t="shared" si="0"/>
        <v>0</v>
      </c>
    </row>
    <row r="32" spans="2:7" ht="60" customHeight="1" thickBot="1">
      <c r="B32" s="471" t="s">
        <v>1011</v>
      </c>
      <c r="C32" s="469"/>
      <c r="D32" s="467">
        <f>D24-D28</f>
        <v>-163916000</v>
      </c>
      <c r="E32" s="467">
        <f>E24-E28</f>
        <v>-10254000</v>
      </c>
      <c r="F32" s="467"/>
      <c r="G32" s="7">
        <f t="shared" si="0"/>
        <v>-174170000</v>
      </c>
    </row>
    <row r="33" spans="2:7" ht="60" customHeight="1" thickBot="1">
      <c r="B33" s="471" t="s">
        <v>1012</v>
      </c>
      <c r="C33" s="469" t="s">
        <v>993</v>
      </c>
      <c r="D33" s="467">
        <v>85000000</v>
      </c>
      <c r="E33" s="7">
        <v>10254000</v>
      </c>
      <c r="F33" s="7"/>
      <c r="G33" s="7">
        <f t="shared" si="0"/>
        <v>95254000</v>
      </c>
    </row>
    <row r="34" spans="2:7" ht="60" customHeight="1">
      <c r="B34" s="510" t="s">
        <v>1013</v>
      </c>
      <c r="C34" s="472" t="s">
        <v>995</v>
      </c>
      <c r="D34" s="467">
        <v>85000000</v>
      </c>
      <c r="E34" s="7" t="s">
        <v>1020</v>
      </c>
      <c r="F34" s="7">
        <v>0</v>
      </c>
      <c r="G34" s="7">
        <f>SUM(D34:F34)</f>
        <v>85000000</v>
      </c>
    </row>
    <row r="35" spans="2:7" ht="60" customHeight="1" thickBot="1">
      <c r="B35" s="511"/>
      <c r="C35" s="469" t="s">
        <v>993</v>
      </c>
      <c r="D35" s="467"/>
      <c r="E35" s="7"/>
      <c r="F35" s="7"/>
      <c r="G35" s="7">
        <f t="shared" si="0"/>
        <v>0</v>
      </c>
    </row>
    <row r="36" spans="2:7" ht="60" customHeight="1" thickBot="1">
      <c r="B36" s="471" t="s">
        <v>1014</v>
      </c>
      <c r="C36" s="469"/>
      <c r="D36" s="467">
        <f>D32+D33-D34</f>
        <v>-163916000</v>
      </c>
      <c r="E36" s="467">
        <v>0</v>
      </c>
      <c r="F36" s="467">
        <f>F32+F33-F34</f>
        <v>0</v>
      </c>
      <c r="G36" s="7">
        <f>D36+E36+F36</f>
        <v>-163916000</v>
      </c>
    </row>
  </sheetData>
  <sheetProtection/>
  <mergeCells count="3">
    <mergeCell ref="A2:E2"/>
    <mergeCell ref="B18:B19"/>
    <mergeCell ref="B34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2.421875" style="177" bestFit="1" customWidth="1"/>
    <col min="2" max="2" width="8.8515625" style="177" bestFit="1" customWidth="1"/>
    <col min="3" max="4" width="15.7109375" style="177" customWidth="1"/>
    <col min="5" max="16384" width="9.140625" style="177" customWidth="1"/>
  </cols>
  <sheetData>
    <row r="1" spans="1:4" ht="13.5">
      <c r="A1" s="480" t="s">
        <v>756</v>
      </c>
      <c r="B1" s="480"/>
      <c r="C1" s="480"/>
      <c r="D1" s="480"/>
    </row>
    <row r="2" spans="1:4" ht="13.5">
      <c r="A2" s="481" t="s">
        <v>582</v>
      </c>
      <c r="B2" s="481"/>
      <c r="C2" s="481"/>
      <c r="D2" s="481"/>
    </row>
    <row r="4" ht="12.75">
      <c r="D4" s="177" t="s">
        <v>524</v>
      </c>
    </row>
    <row r="5" spans="1:4" s="264" customFormat="1" ht="132" customHeight="1">
      <c r="A5" s="263" t="s">
        <v>442</v>
      </c>
      <c r="B5" s="263" t="s">
        <v>3</v>
      </c>
      <c r="C5" s="263" t="s">
        <v>466</v>
      </c>
      <c r="D5" s="263" t="s">
        <v>585</v>
      </c>
    </row>
    <row r="6" spans="1:4" ht="19.5" customHeight="1">
      <c r="A6" s="178" t="s">
        <v>369</v>
      </c>
      <c r="B6" s="152">
        <v>40000</v>
      </c>
      <c r="C6" s="152">
        <v>40000</v>
      </c>
      <c r="D6" s="152">
        <v>0</v>
      </c>
    </row>
    <row r="7" spans="1:4" ht="19.5" customHeight="1">
      <c r="A7" s="178" t="s">
        <v>566</v>
      </c>
      <c r="B7" s="152">
        <v>5000</v>
      </c>
      <c r="C7" s="152">
        <v>0</v>
      </c>
      <c r="D7" s="152">
        <v>5000</v>
      </c>
    </row>
    <row r="8" spans="1:4" ht="19.5" customHeight="1">
      <c r="A8" s="179" t="s">
        <v>567</v>
      </c>
      <c r="B8" s="180">
        <v>5000</v>
      </c>
      <c r="C8" s="180">
        <v>0</v>
      </c>
      <c r="D8" s="180">
        <v>5000</v>
      </c>
    </row>
    <row r="9" spans="1:4" ht="19.5" customHeight="1">
      <c r="A9" s="179" t="s">
        <v>529</v>
      </c>
      <c r="B9" s="180">
        <v>45000</v>
      </c>
      <c r="C9" s="180">
        <v>40000</v>
      </c>
      <c r="D9" s="180">
        <v>5000</v>
      </c>
    </row>
    <row r="10" spans="1:4" ht="19.5" customHeight="1">
      <c r="A10" s="179" t="s">
        <v>525</v>
      </c>
      <c r="B10" s="180">
        <v>45000</v>
      </c>
      <c r="C10" s="180">
        <v>40000</v>
      </c>
      <c r="D10" s="180">
        <v>5000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9.7109375" style="228" customWidth="1"/>
    <col min="2" max="2" width="13.28125" style="229" customWidth="1"/>
    <col min="3" max="3" width="12.7109375" style="229" customWidth="1"/>
    <col min="4" max="4" width="17.8515625" style="229" customWidth="1"/>
    <col min="5" max="16384" width="9.140625" style="228" customWidth="1"/>
  </cols>
  <sheetData>
    <row r="1" ht="12.75">
      <c r="A1" s="238" t="s">
        <v>746</v>
      </c>
    </row>
    <row r="2" ht="12.75">
      <c r="A2" s="238" t="s">
        <v>747</v>
      </c>
    </row>
    <row r="3" ht="12.75">
      <c r="A3" s="238"/>
    </row>
    <row r="4" ht="12.75">
      <c r="D4" s="230" t="s">
        <v>748</v>
      </c>
    </row>
    <row r="6" spans="1:4" ht="93" customHeight="1">
      <c r="A6" s="231" t="s">
        <v>442</v>
      </c>
      <c r="B6" s="233" t="s">
        <v>3</v>
      </c>
      <c r="C6" s="233" t="s">
        <v>532</v>
      </c>
      <c r="D6" s="233" t="s">
        <v>528</v>
      </c>
    </row>
    <row r="7" spans="1:4" ht="15" customHeight="1">
      <c r="A7" s="234" t="s">
        <v>233</v>
      </c>
      <c r="B7" s="235">
        <v>3200000</v>
      </c>
      <c r="C7" s="235">
        <v>0</v>
      </c>
      <c r="D7" s="235">
        <v>3200000</v>
      </c>
    </row>
    <row r="8" spans="1:4" ht="15" customHeight="1">
      <c r="A8" s="234" t="s">
        <v>235</v>
      </c>
      <c r="B8" s="235">
        <v>1619000</v>
      </c>
      <c r="C8" s="235">
        <v>0</v>
      </c>
      <c r="D8" s="235">
        <v>1619000</v>
      </c>
    </row>
    <row r="9" spans="1:4" ht="15" customHeight="1">
      <c r="A9" s="234" t="s">
        <v>566</v>
      </c>
      <c r="B9" s="235">
        <v>100</v>
      </c>
      <c r="C9" s="235">
        <v>100</v>
      </c>
      <c r="D9" s="235">
        <v>0</v>
      </c>
    </row>
    <row r="10" spans="1:4" s="238" customFormat="1" ht="15" customHeight="1">
      <c r="A10" s="236" t="s">
        <v>567</v>
      </c>
      <c r="B10" s="237">
        <v>100</v>
      </c>
      <c r="C10" s="237">
        <v>100</v>
      </c>
      <c r="D10" s="237">
        <v>0</v>
      </c>
    </row>
    <row r="11" spans="1:4" ht="15" customHeight="1">
      <c r="A11" s="236" t="s">
        <v>529</v>
      </c>
      <c r="B11" s="237">
        <v>4819100</v>
      </c>
      <c r="C11" s="237">
        <v>100</v>
      </c>
      <c r="D11" s="237">
        <v>4819000</v>
      </c>
    </row>
    <row r="12" spans="1:4" ht="15" customHeight="1">
      <c r="A12" s="239" t="s">
        <v>525</v>
      </c>
      <c r="B12" s="240">
        <v>4819100</v>
      </c>
      <c r="C12" s="240">
        <v>100</v>
      </c>
      <c r="D12" s="240">
        <v>4819000</v>
      </c>
    </row>
  </sheetData>
  <sheetProtection/>
  <autoFilter ref="A6:D6"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0.7109375" style="177" customWidth="1"/>
    <col min="2" max="4" width="13.00390625" style="242" customWidth="1"/>
    <col min="5" max="16384" width="9.140625" style="177" customWidth="1"/>
  </cols>
  <sheetData>
    <row r="1" spans="1:5" ht="13.5">
      <c r="A1" s="158" t="s">
        <v>736</v>
      </c>
      <c r="B1" s="175"/>
      <c r="C1" s="175"/>
      <c r="D1" s="175"/>
      <c r="E1" s="159"/>
    </row>
    <row r="2" spans="1:5" ht="13.5">
      <c r="A2" s="160" t="s">
        <v>584</v>
      </c>
      <c r="B2" s="175"/>
      <c r="C2" s="175"/>
      <c r="D2" s="175"/>
      <c r="E2" s="159"/>
    </row>
    <row r="3" spans="1:4" ht="12.75">
      <c r="A3" s="175"/>
      <c r="B3" s="175"/>
      <c r="C3" s="175"/>
      <c r="D3" s="175" t="s">
        <v>568</v>
      </c>
    </row>
    <row r="5" spans="1:4" s="260" customFormat="1" ht="78.75">
      <c r="A5" s="258" t="s">
        <v>442</v>
      </c>
      <c r="B5" s="259" t="s">
        <v>3</v>
      </c>
      <c r="C5" s="259" t="s">
        <v>470</v>
      </c>
      <c r="D5" s="259" t="s">
        <v>585</v>
      </c>
    </row>
    <row r="6" spans="1:4" ht="18.75" customHeight="1">
      <c r="A6" s="178" t="s">
        <v>384</v>
      </c>
      <c r="B6" s="152">
        <v>85000000</v>
      </c>
      <c r="C6" s="152">
        <v>0</v>
      </c>
      <c r="D6" s="152">
        <v>85000000</v>
      </c>
    </row>
    <row r="7" spans="1:4" s="181" customFormat="1" ht="18.75" customHeight="1">
      <c r="A7" s="179" t="s">
        <v>586</v>
      </c>
      <c r="B7" s="180">
        <v>85000000</v>
      </c>
      <c r="C7" s="180">
        <v>0</v>
      </c>
      <c r="D7" s="180">
        <v>85000000</v>
      </c>
    </row>
    <row r="8" spans="1:4" ht="18.75" customHeight="1">
      <c r="A8" s="178" t="s">
        <v>485</v>
      </c>
      <c r="B8" s="152">
        <v>90000000</v>
      </c>
      <c r="C8" s="152">
        <v>90000000</v>
      </c>
      <c r="D8" s="152">
        <v>0</v>
      </c>
    </row>
    <row r="9" spans="1:4" s="181" customFormat="1" ht="18.75" customHeight="1">
      <c r="A9" s="179" t="s">
        <v>486</v>
      </c>
      <c r="B9" s="180">
        <v>90000000</v>
      </c>
      <c r="C9" s="180">
        <v>90000000</v>
      </c>
      <c r="D9" s="180">
        <v>0</v>
      </c>
    </row>
    <row r="10" spans="1:4" s="181" customFormat="1" ht="18.75" customHeight="1">
      <c r="A10" s="179" t="s">
        <v>526</v>
      </c>
      <c r="B10" s="180">
        <v>175000000</v>
      </c>
      <c r="C10" s="180">
        <v>90000000</v>
      </c>
      <c r="D10" s="180">
        <v>85000000</v>
      </c>
    </row>
    <row r="11" spans="1:4" s="181" customFormat="1" ht="18.75" customHeight="1">
      <c r="A11" s="179" t="s">
        <v>527</v>
      </c>
      <c r="B11" s="180">
        <v>175000000</v>
      </c>
      <c r="C11" s="180">
        <v>90000000</v>
      </c>
      <c r="D11" s="180">
        <v>85000000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8.8515625" style="177" bestFit="1" customWidth="1"/>
    <col min="2" max="2" width="12.28125" style="177" customWidth="1"/>
    <col min="3" max="5" width="15.7109375" style="177" customWidth="1"/>
    <col min="6" max="16384" width="9.140625" style="177" customWidth="1"/>
  </cols>
  <sheetData>
    <row r="1" spans="1:5" ht="27" customHeight="1">
      <c r="A1" s="482" t="s">
        <v>756</v>
      </c>
      <c r="B1" s="482"/>
      <c r="C1" s="482"/>
      <c r="D1" s="482"/>
      <c r="E1" s="482"/>
    </row>
    <row r="2" spans="1:5" ht="13.5">
      <c r="A2" s="481" t="s">
        <v>569</v>
      </c>
      <c r="B2" s="481"/>
      <c r="C2" s="481"/>
      <c r="D2" s="481"/>
      <c r="E2" s="481"/>
    </row>
    <row r="4" ht="12.75">
      <c r="E4" s="177" t="s">
        <v>530</v>
      </c>
    </row>
    <row r="5" spans="1:5" s="264" customFormat="1" ht="132" customHeight="1">
      <c r="A5" s="263" t="s">
        <v>442</v>
      </c>
      <c r="B5" s="263" t="s">
        <v>3</v>
      </c>
      <c r="C5" s="263" t="s">
        <v>466</v>
      </c>
      <c r="D5" s="263" t="s">
        <v>515</v>
      </c>
      <c r="E5" s="263" t="s">
        <v>470</v>
      </c>
    </row>
    <row r="6" spans="1:5" ht="12.75">
      <c r="A6" s="178" t="s">
        <v>485</v>
      </c>
      <c r="B6" s="152">
        <v>308277</v>
      </c>
      <c r="C6" s="152">
        <v>308277</v>
      </c>
      <c r="D6" s="152">
        <v>0</v>
      </c>
      <c r="E6" s="152">
        <v>0</v>
      </c>
    </row>
    <row r="7" spans="1:5" ht="12.75">
      <c r="A7" s="179" t="s">
        <v>486</v>
      </c>
      <c r="B7" s="180">
        <v>308277</v>
      </c>
      <c r="C7" s="180">
        <v>308277</v>
      </c>
      <c r="D7" s="180">
        <v>0</v>
      </c>
      <c r="E7" s="180">
        <v>0</v>
      </c>
    </row>
    <row r="8" spans="1:5" ht="12.75">
      <c r="A8" s="178" t="s">
        <v>281</v>
      </c>
      <c r="B8" s="152">
        <v>73251723</v>
      </c>
      <c r="C8" s="152">
        <v>0</v>
      </c>
      <c r="D8" s="152">
        <v>0</v>
      </c>
      <c r="E8" s="152">
        <v>73251723</v>
      </c>
    </row>
    <row r="9" spans="1:5" ht="12.75">
      <c r="A9" s="179" t="s">
        <v>526</v>
      </c>
      <c r="B9" s="180">
        <v>73560000</v>
      </c>
      <c r="C9" s="180">
        <v>308277</v>
      </c>
      <c r="D9" s="180">
        <v>0</v>
      </c>
      <c r="E9" s="180">
        <v>73251723</v>
      </c>
    </row>
    <row r="10" spans="1:5" ht="12.75">
      <c r="A10" s="179" t="s">
        <v>527</v>
      </c>
      <c r="B10" s="180">
        <v>73560000</v>
      </c>
      <c r="C10" s="180">
        <v>308277</v>
      </c>
      <c r="D10" s="180">
        <v>0</v>
      </c>
      <c r="E10" s="180">
        <v>73251723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7.28125" style="177" customWidth="1"/>
    <col min="2" max="2" width="15.28125" style="242" customWidth="1"/>
    <col min="3" max="3" width="14.7109375" style="242" customWidth="1"/>
    <col min="4" max="16384" width="9.140625" style="177" customWidth="1"/>
  </cols>
  <sheetData>
    <row r="1" spans="1:2" ht="15">
      <c r="A1" s="158" t="s">
        <v>749</v>
      </c>
      <c r="B1" s="176"/>
    </row>
    <row r="2" spans="1:2" ht="15">
      <c r="A2" s="160" t="s">
        <v>570</v>
      </c>
      <c r="B2" s="176"/>
    </row>
    <row r="3" spans="1:2" ht="15">
      <c r="A3" s="160"/>
      <c r="B3" s="176"/>
    </row>
    <row r="4" spans="1:2" ht="15">
      <c r="A4" s="160"/>
      <c r="B4" s="176"/>
    </row>
    <row r="5" ht="12.75">
      <c r="C5" s="242" t="s">
        <v>542</v>
      </c>
    </row>
    <row r="6" spans="1:3" ht="52.5">
      <c r="A6" s="243" t="s">
        <v>442</v>
      </c>
      <c r="B6" s="244" t="s">
        <v>3</v>
      </c>
      <c r="C6" s="245" t="s">
        <v>470</v>
      </c>
    </row>
    <row r="7" spans="1:3" ht="15" customHeight="1">
      <c r="A7" s="178" t="s">
        <v>485</v>
      </c>
      <c r="B7" s="152">
        <v>360664</v>
      </c>
      <c r="C7" s="152">
        <v>360664</v>
      </c>
    </row>
    <row r="8" spans="1:3" ht="15" customHeight="1">
      <c r="A8" s="179" t="s">
        <v>486</v>
      </c>
      <c r="B8" s="180">
        <v>360664</v>
      </c>
      <c r="C8" s="180">
        <v>360664</v>
      </c>
    </row>
    <row r="9" spans="1:3" ht="15" customHeight="1">
      <c r="A9" s="266" t="s">
        <v>281</v>
      </c>
      <c r="B9" s="267">
        <v>74297236</v>
      </c>
      <c r="C9" s="267">
        <v>74297236</v>
      </c>
    </row>
    <row r="10" spans="1:3" ht="15" customHeight="1">
      <c r="A10" s="179" t="s">
        <v>526</v>
      </c>
      <c r="B10" s="180">
        <v>74657900</v>
      </c>
      <c r="C10" s="180">
        <v>74657900</v>
      </c>
    </row>
    <row r="11" spans="1:3" ht="15" customHeight="1">
      <c r="A11" s="179" t="s">
        <v>527</v>
      </c>
      <c r="B11" s="180">
        <v>74657900</v>
      </c>
      <c r="C11" s="180">
        <v>74657900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1"/>
  <sheetViews>
    <sheetView zoomScalePageLayoutView="0" workbookViewId="0" topLeftCell="B93">
      <selection activeCell="C97" sqref="C97"/>
    </sheetView>
  </sheetViews>
  <sheetFormatPr defaultColWidth="9.140625" defaultRowHeight="15"/>
  <cols>
    <col min="1" max="1" width="105.140625" style="8" customWidth="1"/>
    <col min="2" max="2" width="19.7109375" style="8" customWidth="1"/>
    <col min="3" max="3" width="17.140625" style="16" customWidth="1"/>
    <col min="4" max="4" width="20.140625" style="8" customWidth="1"/>
    <col min="5" max="6" width="18.28125" style="18" customWidth="1"/>
    <col min="7" max="7" width="17.140625" style="8" customWidth="1"/>
    <col min="8" max="8" width="18.8515625" style="8" customWidth="1"/>
    <col min="9" max="9" width="18.28125" style="44" customWidth="1"/>
    <col min="10" max="10" width="18.28125" style="18" customWidth="1"/>
    <col min="11" max="16384" width="9.140625" style="8" customWidth="1"/>
  </cols>
  <sheetData>
    <row r="1" spans="1:11" ht="21" customHeight="1">
      <c r="A1" s="478" t="s">
        <v>735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0" ht="18.75" customHeight="1">
      <c r="A2" s="477" t="s">
        <v>562</v>
      </c>
      <c r="B2" s="477"/>
      <c r="C2" s="477"/>
      <c r="D2" s="477"/>
      <c r="E2" s="477"/>
      <c r="F2" s="477"/>
      <c r="G2" s="477"/>
      <c r="H2" s="477"/>
      <c r="I2" s="477"/>
      <c r="J2" s="477"/>
    </row>
    <row r="3" spans="1:10" ht="18">
      <c r="A3" s="17"/>
      <c r="J3" s="90" t="s">
        <v>533</v>
      </c>
    </row>
    <row r="4" spans="1:5" ht="14.25">
      <c r="A4" s="10"/>
      <c r="C4" s="483" t="s">
        <v>444</v>
      </c>
      <c r="D4" s="483"/>
      <c r="E4" s="483"/>
    </row>
    <row r="5" spans="1:10" ht="53.25">
      <c r="A5" s="45" t="s">
        <v>13</v>
      </c>
      <c r="B5" s="46" t="s">
        <v>14</v>
      </c>
      <c r="C5" s="47" t="s">
        <v>460</v>
      </c>
      <c r="D5" s="48" t="s">
        <v>461</v>
      </c>
      <c r="E5" s="49" t="s">
        <v>488</v>
      </c>
      <c r="F5" s="49" t="s">
        <v>571</v>
      </c>
      <c r="G5" s="48" t="s">
        <v>460</v>
      </c>
      <c r="H5" s="48" t="s">
        <v>463</v>
      </c>
      <c r="I5" s="50" t="s">
        <v>487</v>
      </c>
      <c r="J5" s="49" t="s">
        <v>488</v>
      </c>
    </row>
    <row r="6" spans="1:10" ht="14.25">
      <c r="A6" s="51" t="s">
        <v>15</v>
      </c>
      <c r="B6" s="51" t="s">
        <v>16</v>
      </c>
      <c r="C6" s="12">
        <v>17737000</v>
      </c>
      <c r="D6" s="52"/>
      <c r="E6" s="25">
        <f>SUM(C6:D6)</f>
        <v>17737000</v>
      </c>
      <c r="F6" s="25">
        <v>36271000</v>
      </c>
      <c r="G6" s="12">
        <v>43609000</v>
      </c>
      <c r="H6" s="12">
        <v>4500000</v>
      </c>
      <c r="I6" s="25">
        <f aca="true" t="shared" si="0" ref="I6:I23">SUM(G6:H6)</f>
        <v>48109000</v>
      </c>
      <c r="J6" s="25">
        <f>E6+F6+I6</f>
        <v>102117000</v>
      </c>
    </row>
    <row r="7" spans="1:10" ht="14.25">
      <c r="A7" s="51" t="s">
        <v>17</v>
      </c>
      <c r="B7" s="53" t="s">
        <v>18</v>
      </c>
      <c r="C7" s="12">
        <v>542000</v>
      </c>
      <c r="D7" s="52"/>
      <c r="E7" s="25">
        <f aca="true" t="shared" si="1" ref="E7:E20">SUM(C7:D7)</f>
        <v>542000</v>
      </c>
      <c r="F7" s="25"/>
      <c r="G7" s="12">
        <v>454000</v>
      </c>
      <c r="H7" s="12"/>
      <c r="I7" s="25">
        <f t="shared" si="0"/>
        <v>454000</v>
      </c>
      <c r="J7" s="25">
        <f>E7+F7+I7</f>
        <v>996000</v>
      </c>
    </row>
    <row r="8" spans="1:10" ht="14.25">
      <c r="A8" s="51" t="s">
        <v>19</v>
      </c>
      <c r="B8" s="53" t="s">
        <v>20</v>
      </c>
      <c r="C8" s="12"/>
      <c r="D8" s="52"/>
      <c r="E8" s="25">
        <f t="shared" si="1"/>
        <v>0</v>
      </c>
      <c r="F8" s="25"/>
      <c r="G8" s="12"/>
      <c r="H8" s="12"/>
      <c r="I8" s="25">
        <f t="shared" si="0"/>
        <v>0</v>
      </c>
      <c r="J8" s="25">
        <f>E8+F8+I8</f>
        <v>0</v>
      </c>
    </row>
    <row r="9" spans="1:10" ht="14.25">
      <c r="A9" s="22" t="s">
        <v>21</v>
      </c>
      <c r="B9" s="53" t="s">
        <v>22</v>
      </c>
      <c r="C9" s="12"/>
      <c r="D9" s="52"/>
      <c r="E9" s="25">
        <f t="shared" si="1"/>
        <v>0</v>
      </c>
      <c r="F9" s="25"/>
      <c r="G9" s="12"/>
      <c r="H9" s="12"/>
      <c r="I9" s="25">
        <f t="shared" si="0"/>
        <v>0</v>
      </c>
      <c r="J9" s="25"/>
    </row>
    <row r="10" spans="1:10" ht="14.25">
      <c r="A10" s="22" t="s">
        <v>23</v>
      </c>
      <c r="B10" s="53" t="s">
        <v>24</v>
      </c>
      <c r="C10" s="12"/>
      <c r="D10" s="52"/>
      <c r="E10" s="25">
        <f t="shared" si="1"/>
        <v>0</v>
      </c>
      <c r="F10" s="25"/>
      <c r="G10" s="12"/>
      <c r="H10" s="12"/>
      <c r="I10" s="25">
        <f t="shared" si="0"/>
        <v>0</v>
      </c>
      <c r="J10" s="25"/>
    </row>
    <row r="11" spans="1:10" ht="14.25">
      <c r="A11" s="22" t="s">
        <v>25</v>
      </c>
      <c r="B11" s="53" t="s">
        <v>26</v>
      </c>
      <c r="C11" s="12"/>
      <c r="D11" s="52"/>
      <c r="E11" s="25">
        <f t="shared" si="1"/>
        <v>0</v>
      </c>
      <c r="F11" s="25">
        <v>1209000</v>
      </c>
      <c r="G11" s="12">
        <v>1240000</v>
      </c>
      <c r="H11" s="12"/>
      <c r="I11" s="25">
        <f t="shared" si="0"/>
        <v>1240000</v>
      </c>
      <c r="J11" s="25"/>
    </row>
    <row r="12" spans="1:10" ht="14.25">
      <c r="A12" s="22" t="s">
        <v>27</v>
      </c>
      <c r="B12" s="53" t="s">
        <v>28</v>
      </c>
      <c r="C12" s="12">
        <v>1600000</v>
      </c>
      <c r="D12" s="12"/>
      <c r="E12" s="25">
        <f t="shared" si="1"/>
        <v>1600000</v>
      </c>
      <c r="F12" s="25">
        <v>2200000</v>
      </c>
      <c r="G12" s="12">
        <v>3317000</v>
      </c>
      <c r="H12" s="12"/>
      <c r="I12" s="25">
        <f t="shared" si="0"/>
        <v>3317000</v>
      </c>
      <c r="J12" s="25">
        <f>E12+F12+I12</f>
        <v>7117000</v>
      </c>
    </row>
    <row r="13" spans="1:10" ht="14.25">
      <c r="A13" s="22" t="s">
        <v>29</v>
      </c>
      <c r="B13" s="53" t="s">
        <v>30</v>
      </c>
      <c r="C13" s="12"/>
      <c r="D13" s="52"/>
      <c r="E13" s="25">
        <f t="shared" si="1"/>
        <v>0</v>
      </c>
      <c r="F13" s="25"/>
      <c r="G13" s="12"/>
      <c r="H13" s="12"/>
      <c r="I13" s="25">
        <f t="shared" si="0"/>
        <v>0</v>
      </c>
      <c r="J13" s="25"/>
    </row>
    <row r="14" spans="1:10" ht="14.25">
      <c r="A14" s="26" t="s">
        <v>31</v>
      </c>
      <c r="B14" s="53" t="s">
        <v>32</v>
      </c>
      <c r="C14" s="12">
        <v>22000</v>
      </c>
      <c r="D14" s="52"/>
      <c r="E14" s="25">
        <f t="shared" si="1"/>
        <v>22000</v>
      </c>
      <c r="F14" s="25">
        <v>220000</v>
      </c>
      <c r="G14" s="12">
        <v>480000</v>
      </c>
      <c r="H14" s="12"/>
      <c r="I14" s="25">
        <f t="shared" si="0"/>
        <v>480000</v>
      </c>
      <c r="J14" s="25">
        <f>E14+F14+I14</f>
        <v>722000</v>
      </c>
    </row>
    <row r="15" spans="1:10" ht="14.25">
      <c r="A15" s="26" t="s">
        <v>33</v>
      </c>
      <c r="B15" s="53" t="s">
        <v>34</v>
      </c>
      <c r="C15" s="12"/>
      <c r="D15" s="12"/>
      <c r="E15" s="25">
        <f t="shared" si="1"/>
        <v>0</v>
      </c>
      <c r="F15" s="25"/>
      <c r="G15" s="12">
        <v>60000</v>
      </c>
      <c r="H15" s="12"/>
      <c r="I15" s="25">
        <f t="shared" si="0"/>
        <v>60000</v>
      </c>
      <c r="J15" s="25">
        <f>E15+F15+I15</f>
        <v>60000</v>
      </c>
    </row>
    <row r="16" spans="1:10" ht="14.25">
      <c r="A16" s="26" t="s">
        <v>35</v>
      </c>
      <c r="B16" s="53" t="s">
        <v>36</v>
      </c>
      <c r="C16" s="12"/>
      <c r="D16" s="52"/>
      <c r="E16" s="25">
        <f t="shared" si="1"/>
        <v>0</v>
      </c>
      <c r="F16" s="25"/>
      <c r="G16" s="12"/>
      <c r="H16" s="12"/>
      <c r="I16" s="25">
        <f t="shared" si="0"/>
        <v>0</v>
      </c>
      <c r="J16" s="25"/>
    </row>
    <row r="17" spans="1:10" ht="14.25">
      <c r="A17" s="26" t="s">
        <v>37</v>
      </c>
      <c r="B17" s="53" t="s">
        <v>38</v>
      </c>
      <c r="C17" s="12"/>
      <c r="D17" s="52"/>
      <c r="E17" s="25">
        <f t="shared" si="1"/>
        <v>0</v>
      </c>
      <c r="F17" s="25"/>
      <c r="G17" s="12"/>
      <c r="H17" s="12"/>
      <c r="I17" s="25">
        <f t="shared" si="0"/>
        <v>0</v>
      </c>
      <c r="J17" s="25"/>
    </row>
    <row r="18" spans="1:10" ht="14.25">
      <c r="A18" s="26" t="s">
        <v>319</v>
      </c>
      <c r="B18" s="53" t="s">
        <v>39</v>
      </c>
      <c r="C18" s="12">
        <v>122000</v>
      </c>
      <c r="D18" s="52"/>
      <c r="E18" s="25">
        <f t="shared" si="1"/>
        <v>122000</v>
      </c>
      <c r="F18" s="25">
        <v>0</v>
      </c>
      <c r="G18" s="12"/>
      <c r="H18" s="12"/>
      <c r="I18" s="25">
        <f t="shared" si="0"/>
        <v>0</v>
      </c>
      <c r="J18" s="25">
        <f aca="true" t="shared" si="2" ref="J18:J27">E18+F18+I18</f>
        <v>122000</v>
      </c>
    </row>
    <row r="19" spans="1:10" ht="14.25">
      <c r="A19" s="20" t="s">
        <v>298</v>
      </c>
      <c r="B19" s="54" t="s">
        <v>40</v>
      </c>
      <c r="C19" s="12">
        <f>SUM(C6:C18)</f>
        <v>20023000</v>
      </c>
      <c r="D19" s="12">
        <f>SUM(D6:D18)</f>
        <v>0</v>
      </c>
      <c r="E19" s="25">
        <f t="shared" si="1"/>
        <v>20023000</v>
      </c>
      <c r="F19" s="25">
        <f>SUM(F6:F18)</f>
        <v>39900000</v>
      </c>
      <c r="G19" s="12">
        <f>SUM(G6:G18)</f>
        <v>49160000</v>
      </c>
      <c r="H19" s="12">
        <f>SUM(H6:H18)</f>
        <v>4500000</v>
      </c>
      <c r="I19" s="25">
        <f t="shared" si="0"/>
        <v>53660000</v>
      </c>
      <c r="J19" s="25">
        <f t="shared" si="2"/>
        <v>113583000</v>
      </c>
    </row>
    <row r="20" spans="1:10" ht="14.25">
      <c r="A20" s="26" t="s">
        <v>41</v>
      </c>
      <c r="B20" s="53" t="s">
        <v>42</v>
      </c>
      <c r="C20" s="12">
        <v>10127000</v>
      </c>
      <c r="D20" s="12"/>
      <c r="E20" s="25">
        <f t="shared" si="1"/>
        <v>10127000</v>
      </c>
      <c r="F20" s="25"/>
      <c r="G20" s="12"/>
      <c r="H20" s="12"/>
      <c r="I20" s="25">
        <f t="shared" si="0"/>
        <v>0</v>
      </c>
      <c r="J20" s="25">
        <f t="shared" si="2"/>
        <v>10127000</v>
      </c>
    </row>
    <row r="21" spans="1:10" ht="14.25">
      <c r="A21" s="26" t="s">
        <v>43</v>
      </c>
      <c r="B21" s="53" t="s">
        <v>44</v>
      </c>
      <c r="C21" s="12">
        <v>934000</v>
      </c>
      <c r="D21" s="52"/>
      <c r="E21" s="9">
        <f>C21+D21</f>
        <v>934000</v>
      </c>
      <c r="F21" s="25">
        <v>0</v>
      </c>
      <c r="G21" s="12">
        <v>0</v>
      </c>
      <c r="H21" s="12">
        <v>500000</v>
      </c>
      <c r="I21" s="25">
        <f t="shared" si="0"/>
        <v>500000</v>
      </c>
      <c r="J21" s="25">
        <f t="shared" si="2"/>
        <v>1434000</v>
      </c>
    </row>
    <row r="22" spans="1:10" ht="14.25">
      <c r="A22" s="23" t="s">
        <v>45</v>
      </c>
      <c r="B22" s="53" t="s">
        <v>46</v>
      </c>
      <c r="C22" s="12">
        <v>4851000</v>
      </c>
      <c r="D22" s="52"/>
      <c r="E22" s="9">
        <f>C22+D22</f>
        <v>4851000</v>
      </c>
      <c r="F22" s="25">
        <v>2820000</v>
      </c>
      <c r="G22" s="12">
        <v>300000</v>
      </c>
      <c r="H22" s="12"/>
      <c r="I22" s="25">
        <f t="shared" si="0"/>
        <v>300000</v>
      </c>
      <c r="J22" s="25">
        <f t="shared" si="2"/>
        <v>7971000</v>
      </c>
    </row>
    <row r="23" spans="1:10" ht="14.25">
      <c r="A23" s="27" t="s">
        <v>299</v>
      </c>
      <c r="B23" s="54" t="s">
        <v>47</v>
      </c>
      <c r="C23" s="12">
        <f>SUM(C20:C22)</f>
        <v>15912000</v>
      </c>
      <c r="D23" s="12">
        <f>SUM(D20:D22)</f>
        <v>0</v>
      </c>
      <c r="E23" s="9">
        <f>C23+D23</f>
        <v>15912000</v>
      </c>
      <c r="F23" s="25">
        <f>SUM(F20:F22)</f>
        <v>2820000</v>
      </c>
      <c r="G23" s="12">
        <f>SUM(G20:G22)</f>
        <v>300000</v>
      </c>
      <c r="H23" s="12">
        <f>SUM(H20:H22)</f>
        <v>500000</v>
      </c>
      <c r="I23" s="25">
        <f t="shared" si="0"/>
        <v>800000</v>
      </c>
      <c r="J23" s="25">
        <f t="shared" si="2"/>
        <v>19532000</v>
      </c>
    </row>
    <row r="24" spans="1:10" s="44" customFormat="1" ht="14.25">
      <c r="A24" s="55" t="s">
        <v>349</v>
      </c>
      <c r="B24" s="56" t="s">
        <v>48</v>
      </c>
      <c r="C24" s="9">
        <f aca="true" t="shared" si="3" ref="C24:H24">C19+C23</f>
        <v>35935000</v>
      </c>
      <c r="D24" s="9">
        <f t="shared" si="3"/>
        <v>0</v>
      </c>
      <c r="E24" s="9">
        <f t="shared" si="3"/>
        <v>35935000</v>
      </c>
      <c r="F24" s="25">
        <f t="shared" si="3"/>
        <v>42720000</v>
      </c>
      <c r="G24" s="9">
        <f t="shared" si="3"/>
        <v>49460000</v>
      </c>
      <c r="H24" s="9">
        <f t="shared" si="3"/>
        <v>5000000</v>
      </c>
      <c r="I24" s="9">
        <f>SUM(G24:H24)</f>
        <v>54460000</v>
      </c>
      <c r="J24" s="25">
        <f t="shared" si="2"/>
        <v>133115000</v>
      </c>
    </row>
    <row r="25" spans="1:10" ht="14.25">
      <c r="A25" s="29" t="s">
        <v>320</v>
      </c>
      <c r="B25" s="56" t="s">
        <v>49</v>
      </c>
      <c r="C25" s="12">
        <v>7268000</v>
      </c>
      <c r="D25" s="52"/>
      <c r="E25" s="25">
        <f>SUM(C25:D25)</f>
        <v>7268000</v>
      </c>
      <c r="F25" s="25">
        <v>7718000</v>
      </c>
      <c r="G25" s="9">
        <v>9320000</v>
      </c>
      <c r="H25" s="9">
        <v>875000</v>
      </c>
      <c r="I25" s="25">
        <f>SUM(G25:H25)</f>
        <v>10195000</v>
      </c>
      <c r="J25" s="25">
        <f t="shared" si="2"/>
        <v>25181000</v>
      </c>
    </row>
    <row r="26" spans="1:10" ht="14.25">
      <c r="A26" s="26" t="s">
        <v>50</v>
      </c>
      <c r="B26" s="53" t="s">
        <v>51</v>
      </c>
      <c r="C26" s="12">
        <v>812000</v>
      </c>
      <c r="D26" s="52"/>
      <c r="E26" s="25">
        <f>SUM(C26:D26)</f>
        <v>812000</v>
      </c>
      <c r="F26" s="25">
        <v>460000</v>
      </c>
      <c r="G26" s="12">
        <v>50000</v>
      </c>
      <c r="H26" s="12"/>
      <c r="I26" s="25">
        <f>SUM(G26:H26)</f>
        <v>50000</v>
      </c>
      <c r="J26" s="25">
        <f t="shared" si="2"/>
        <v>1322000</v>
      </c>
    </row>
    <row r="27" spans="1:10" ht="14.25">
      <c r="A27" s="26" t="s">
        <v>52</v>
      </c>
      <c r="B27" s="53" t="s">
        <v>53</v>
      </c>
      <c r="C27" s="12">
        <v>2793000</v>
      </c>
      <c r="D27" s="52"/>
      <c r="E27" s="25">
        <f>SUM(C27:D27)</f>
        <v>2793000</v>
      </c>
      <c r="F27" s="25">
        <v>1110000</v>
      </c>
      <c r="G27" s="12">
        <v>1500000</v>
      </c>
      <c r="H27" s="12"/>
      <c r="I27" s="25">
        <f>SUM(G27:H27)</f>
        <v>1500000</v>
      </c>
      <c r="J27" s="25">
        <f t="shared" si="2"/>
        <v>5403000</v>
      </c>
    </row>
    <row r="28" spans="1:10" ht="14.25">
      <c r="A28" s="26" t="s">
        <v>54</v>
      </c>
      <c r="B28" s="53" t="s">
        <v>55</v>
      </c>
      <c r="C28" s="12"/>
      <c r="D28" s="52"/>
      <c r="E28" s="25">
        <f aca="true" t="shared" si="4" ref="E28:E58">SUM(C28:D28)</f>
        <v>0</v>
      </c>
      <c r="F28" s="25"/>
      <c r="G28" s="12"/>
      <c r="H28" s="12"/>
      <c r="I28" s="25"/>
      <c r="J28" s="25"/>
    </row>
    <row r="29" spans="1:10" ht="14.25">
      <c r="A29" s="27" t="s">
        <v>300</v>
      </c>
      <c r="B29" s="54" t="s">
        <v>56</v>
      </c>
      <c r="C29" s="12">
        <f>SUM(C26:C28)</f>
        <v>3605000</v>
      </c>
      <c r="D29" s="12"/>
      <c r="E29" s="25">
        <f>SUM(E26:E28)</f>
        <v>3605000</v>
      </c>
      <c r="F29" s="25">
        <f>SUM(F26:F28)</f>
        <v>1570000</v>
      </c>
      <c r="G29" s="12">
        <f>SUM(G26:G28)</f>
        <v>1550000</v>
      </c>
      <c r="H29" s="12"/>
      <c r="I29" s="25">
        <f>SUM(G29:H29)</f>
        <v>1550000</v>
      </c>
      <c r="J29" s="25">
        <f aca="true" t="shared" si="5" ref="J29:J35">E29+F29+I29</f>
        <v>6725000</v>
      </c>
    </row>
    <row r="30" spans="1:10" ht="14.25">
      <c r="A30" s="26" t="s">
        <v>57</v>
      </c>
      <c r="B30" s="53" t="s">
        <v>58</v>
      </c>
      <c r="C30" s="12">
        <v>1210000</v>
      </c>
      <c r="D30" s="52"/>
      <c r="E30" s="25">
        <f t="shared" si="4"/>
        <v>1210000</v>
      </c>
      <c r="F30" s="25">
        <v>33000</v>
      </c>
      <c r="G30" s="12">
        <v>350000</v>
      </c>
      <c r="H30" s="12"/>
      <c r="I30" s="25">
        <f>SUM(G30:H30)</f>
        <v>350000</v>
      </c>
      <c r="J30" s="25">
        <f t="shared" si="5"/>
        <v>1593000</v>
      </c>
    </row>
    <row r="31" spans="1:10" ht="14.25">
      <c r="A31" s="26" t="s">
        <v>59</v>
      </c>
      <c r="B31" s="53" t="s">
        <v>60</v>
      </c>
      <c r="C31" s="12">
        <v>1014000</v>
      </c>
      <c r="D31" s="52"/>
      <c r="E31" s="25">
        <f t="shared" si="4"/>
        <v>1014000</v>
      </c>
      <c r="F31" s="25">
        <v>135000</v>
      </c>
      <c r="G31" s="12"/>
      <c r="H31" s="12"/>
      <c r="I31" s="25">
        <f>SUM(G31:H31)</f>
        <v>0</v>
      </c>
      <c r="J31" s="25">
        <f t="shared" si="5"/>
        <v>1149000</v>
      </c>
    </row>
    <row r="32" spans="1:10" ht="15" customHeight="1">
      <c r="A32" s="27" t="s">
        <v>350</v>
      </c>
      <c r="B32" s="54" t="s">
        <v>61</v>
      </c>
      <c r="C32" s="12">
        <f>SUM(C30:C31)</f>
        <v>2224000</v>
      </c>
      <c r="D32" s="12"/>
      <c r="E32" s="25">
        <f t="shared" si="4"/>
        <v>2224000</v>
      </c>
      <c r="F32" s="25">
        <f>SUM(F30:F31)</f>
        <v>168000</v>
      </c>
      <c r="G32" s="12">
        <f>SUM(G30:G31)</f>
        <v>350000</v>
      </c>
      <c r="H32" s="12"/>
      <c r="I32" s="25">
        <f>SUM(G32:H32)</f>
        <v>350000</v>
      </c>
      <c r="J32" s="25">
        <f t="shared" si="5"/>
        <v>2742000</v>
      </c>
    </row>
    <row r="33" spans="1:10" ht="14.25">
      <c r="A33" s="26" t="s">
        <v>62</v>
      </c>
      <c r="B33" s="53" t="s">
        <v>63</v>
      </c>
      <c r="C33" s="12">
        <v>7789000</v>
      </c>
      <c r="D33" s="52"/>
      <c r="E33" s="25">
        <f t="shared" si="4"/>
        <v>7789000</v>
      </c>
      <c r="F33" s="25">
        <v>2096000</v>
      </c>
      <c r="G33" s="12"/>
      <c r="H33" s="12"/>
      <c r="I33" s="25"/>
      <c r="J33" s="25">
        <f t="shared" si="5"/>
        <v>9885000</v>
      </c>
    </row>
    <row r="34" spans="1:10" ht="14.25">
      <c r="A34" s="26" t="s">
        <v>64</v>
      </c>
      <c r="B34" s="53" t="s">
        <v>65</v>
      </c>
      <c r="C34" s="12">
        <v>17660000</v>
      </c>
      <c r="D34" s="52"/>
      <c r="E34" s="25">
        <f t="shared" si="4"/>
        <v>17660000</v>
      </c>
      <c r="F34" s="25">
        <v>9800000</v>
      </c>
      <c r="G34" s="12"/>
      <c r="H34" s="12"/>
      <c r="I34" s="25"/>
      <c r="J34" s="25">
        <f t="shared" si="5"/>
        <v>27460000</v>
      </c>
    </row>
    <row r="35" spans="1:10" ht="14.25">
      <c r="A35" s="26" t="s">
        <v>321</v>
      </c>
      <c r="B35" s="53" t="s">
        <v>66</v>
      </c>
      <c r="C35" s="12">
        <v>3212000</v>
      </c>
      <c r="D35" s="52"/>
      <c r="E35" s="25">
        <f t="shared" si="4"/>
        <v>3212000</v>
      </c>
      <c r="F35" s="25"/>
      <c r="G35" s="12"/>
      <c r="H35" s="12"/>
      <c r="I35" s="25"/>
      <c r="J35" s="25">
        <f t="shared" si="5"/>
        <v>3212000</v>
      </c>
    </row>
    <row r="36" spans="1:10" ht="14.25">
      <c r="A36" s="26" t="s">
        <v>67</v>
      </c>
      <c r="B36" s="53" t="s">
        <v>68</v>
      </c>
      <c r="C36" s="12">
        <v>5950000</v>
      </c>
      <c r="D36" s="52"/>
      <c r="E36" s="25">
        <f t="shared" si="4"/>
        <v>5950000</v>
      </c>
      <c r="F36" s="25">
        <v>400000</v>
      </c>
      <c r="G36" s="12">
        <v>800000</v>
      </c>
      <c r="H36" s="12"/>
      <c r="I36" s="25">
        <v>800000</v>
      </c>
      <c r="J36" s="25">
        <f>E36+F36+I36</f>
        <v>7150000</v>
      </c>
    </row>
    <row r="37" spans="1:10" ht="14.25">
      <c r="A37" s="57" t="s">
        <v>322</v>
      </c>
      <c r="B37" s="53" t="s">
        <v>69</v>
      </c>
      <c r="C37" s="12">
        <v>500000</v>
      </c>
      <c r="D37" s="52"/>
      <c r="E37" s="25">
        <f t="shared" si="4"/>
        <v>500000</v>
      </c>
      <c r="F37" s="25"/>
      <c r="G37" s="12"/>
      <c r="H37" s="12"/>
      <c r="I37" s="25"/>
      <c r="J37" s="25"/>
    </row>
    <row r="38" spans="1:10" ht="14.25">
      <c r="A38" s="23" t="s">
        <v>70</v>
      </c>
      <c r="B38" s="53" t="s">
        <v>71</v>
      </c>
      <c r="C38" s="12">
        <v>11556000</v>
      </c>
      <c r="D38" s="52"/>
      <c r="E38" s="25">
        <f t="shared" si="4"/>
        <v>11556000</v>
      </c>
      <c r="F38" s="25"/>
      <c r="G38" s="12">
        <v>1300000</v>
      </c>
      <c r="H38" s="12"/>
      <c r="I38" s="25">
        <f>SUM(G38:H38)</f>
        <v>1300000</v>
      </c>
      <c r="J38" s="25">
        <f>E38+F38+I38</f>
        <v>12856000</v>
      </c>
    </row>
    <row r="39" spans="1:10" ht="14.25">
      <c r="A39" s="26" t="s">
        <v>323</v>
      </c>
      <c r="B39" s="53" t="s">
        <v>72</v>
      </c>
      <c r="C39" s="12">
        <v>34497000</v>
      </c>
      <c r="D39" s="52"/>
      <c r="E39" s="25">
        <f t="shared" si="4"/>
        <v>34497000</v>
      </c>
      <c r="F39" s="25">
        <v>750000</v>
      </c>
      <c r="G39" s="12">
        <v>3000000</v>
      </c>
      <c r="H39" s="12"/>
      <c r="I39" s="25">
        <f>SUM(G39:H39)</f>
        <v>3000000</v>
      </c>
      <c r="J39" s="25">
        <f>E39+F39+I39</f>
        <v>38247000</v>
      </c>
    </row>
    <row r="40" spans="1:10" ht="14.25">
      <c r="A40" s="27" t="s">
        <v>301</v>
      </c>
      <c r="B40" s="54" t="s">
        <v>73</v>
      </c>
      <c r="C40" s="12">
        <f aca="true" t="shared" si="6" ref="C40:J40">SUM(C33:C39)</f>
        <v>81164000</v>
      </c>
      <c r="D40" s="52">
        <f t="shared" si="6"/>
        <v>0</v>
      </c>
      <c r="E40" s="25">
        <f t="shared" si="6"/>
        <v>81164000</v>
      </c>
      <c r="F40" s="25">
        <f t="shared" si="6"/>
        <v>13046000</v>
      </c>
      <c r="G40" s="25">
        <f t="shared" si="6"/>
        <v>5100000</v>
      </c>
      <c r="H40" s="25">
        <f t="shared" si="6"/>
        <v>0</v>
      </c>
      <c r="I40" s="25">
        <f t="shared" si="6"/>
        <v>5100000</v>
      </c>
      <c r="J40" s="25">
        <f t="shared" si="6"/>
        <v>98810000</v>
      </c>
    </row>
    <row r="41" spans="1:10" ht="14.25">
      <c r="A41" s="26" t="s">
        <v>74</v>
      </c>
      <c r="B41" s="53" t="s">
        <v>75</v>
      </c>
      <c r="C41" s="12">
        <v>30000</v>
      </c>
      <c r="D41" s="52"/>
      <c r="E41" s="25">
        <f>SUM(C41:D41)</f>
        <v>30000</v>
      </c>
      <c r="F41" s="25">
        <v>50000</v>
      </c>
      <c r="G41" s="12">
        <v>250000</v>
      </c>
      <c r="H41" s="12"/>
      <c r="I41" s="25">
        <f>SUM(G41:H41)</f>
        <v>250000</v>
      </c>
      <c r="J41" s="25">
        <f>E41+F41+I41</f>
        <v>330000</v>
      </c>
    </row>
    <row r="42" spans="1:10" ht="14.25">
      <c r="A42" s="26" t="s">
        <v>76</v>
      </c>
      <c r="B42" s="53" t="s">
        <v>77</v>
      </c>
      <c r="C42" s="12"/>
      <c r="D42" s="52"/>
      <c r="E42" s="25"/>
      <c r="F42" s="25"/>
      <c r="G42" s="12"/>
      <c r="H42" s="12"/>
      <c r="I42" s="25"/>
      <c r="J42" s="25"/>
    </row>
    <row r="43" spans="1:10" ht="14.25">
      <c r="A43" s="27" t="s">
        <v>302</v>
      </c>
      <c r="B43" s="54" t="s">
        <v>78</v>
      </c>
      <c r="C43" s="12">
        <f>SUM(C41:C42)</f>
        <v>30000</v>
      </c>
      <c r="D43" s="52"/>
      <c r="E43" s="25">
        <f>SUM(C43:D43)</f>
        <v>30000</v>
      </c>
      <c r="F43" s="25">
        <f>SUM(F41:F42)</f>
        <v>50000</v>
      </c>
      <c r="G43" s="12">
        <f>SUM(G41:G42)</f>
        <v>250000</v>
      </c>
      <c r="H43" s="12"/>
      <c r="I43" s="25">
        <f>SUM(G43:H43)</f>
        <v>250000</v>
      </c>
      <c r="J43" s="25">
        <f>E43+F43+I43</f>
        <v>330000</v>
      </c>
    </row>
    <row r="44" spans="1:10" ht="14.25">
      <c r="A44" s="26" t="s">
        <v>79</v>
      </c>
      <c r="B44" s="53" t="s">
        <v>80</v>
      </c>
      <c r="C44" s="12">
        <v>15596000</v>
      </c>
      <c r="D44" s="52"/>
      <c r="E44" s="25">
        <f t="shared" si="4"/>
        <v>15596000</v>
      </c>
      <c r="F44" s="25">
        <v>3951000</v>
      </c>
      <c r="G44" s="12">
        <v>1700000</v>
      </c>
      <c r="H44" s="12"/>
      <c r="I44" s="25">
        <f>SUM(G44:H44)</f>
        <v>1700000</v>
      </c>
      <c r="J44" s="25">
        <f>E44+F44+I44</f>
        <v>21247000</v>
      </c>
    </row>
    <row r="45" spans="1:10" ht="14.25">
      <c r="A45" s="26" t="s">
        <v>81</v>
      </c>
      <c r="B45" s="53" t="s">
        <v>82</v>
      </c>
      <c r="C45" s="12">
        <v>15800000</v>
      </c>
      <c r="D45" s="52"/>
      <c r="E45" s="25">
        <f t="shared" si="4"/>
        <v>15800000</v>
      </c>
      <c r="F45" s="25"/>
      <c r="G45" s="12"/>
      <c r="H45" s="12"/>
      <c r="I45" s="25"/>
      <c r="J45" s="25">
        <f>E45+F45+I45</f>
        <v>15800000</v>
      </c>
    </row>
    <row r="46" spans="1:10" ht="14.25">
      <c r="A46" s="26" t="s">
        <v>324</v>
      </c>
      <c r="B46" s="53" t="s">
        <v>83</v>
      </c>
      <c r="C46" s="12"/>
      <c r="D46" s="52"/>
      <c r="E46" s="25"/>
      <c r="F46" s="25"/>
      <c r="G46" s="12"/>
      <c r="H46" s="12"/>
      <c r="I46" s="25"/>
      <c r="J46" s="25"/>
    </row>
    <row r="47" spans="1:10" ht="14.25">
      <c r="A47" s="26" t="s">
        <v>325</v>
      </c>
      <c r="B47" s="53" t="s">
        <v>84</v>
      </c>
      <c r="C47" s="12"/>
      <c r="D47" s="52"/>
      <c r="E47" s="25"/>
      <c r="F47" s="25"/>
      <c r="G47" s="12"/>
      <c r="H47" s="12"/>
      <c r="I47" s="25"/>
      <c r="J47" s="25"/>
    </row>
    <row r="48" spans="1:10" ht="14.25">
      <c r="A48" s="26" t="s">
        <v>85</v>
      </c>
      <c r="B48" s="53" t="s">
        <v>86</v>
      </c>
      <c r="C48" s="12"/>
      <c r="D48" s="52"/>
      <c r="E48" s="25">
        <f t="shared" si="4"/>
        <v>0</v>
      </c>
      <c r="F48" s="25"/>
      <c r="G48" s="12"/>
      <c r="H48" s="12"/>
      <c r="I48" s="25"/>
      <c r="J48" s="25">
        <f>E48+F48+I48</f>
        <v>0</v>
      </c>
    </row>
    <row r="49" spans="1:10" ht="14.25">
      <c r="A49" s="27" t="s">
        <v>303</v>
      </c>
      <c r="B49" s="54" t="s">
        <v>87</v>
      </c>
      <c r="C49" s="12">
        <f>SUM(C44:C48)</f>
        <v>31396000</v>
      </c>
      <c r="D49" s="12">
        <f>SUM(D44:D48)</f>
        <v>0</v>
      </c>
      <c r="E49" s="25">
        <f>SUM(E44:E48)</f>
        <v>31396000</v>
      </c>
      <c r="F49" s="25">
        <f>SUM(F44:F48)</f>
        <v>3951000</v>
      </c>
      <c r="G49" s="12">
        <f>SUM(G44:G48)</f>
        <v>1700000</v>
      </c>
      <c r="H49" s="12"/>
      <c r="I49" s="25">
        <f>SUM(G49:H49)</f>
        <v>1700000</v>
      </c>
      <c r="J49" s="25">
        <f>E49+F49+I49</f>
        <v>37047000</v>
      </c>
    </row>
    <row r="50" spans="1:10" ht="14.25">
      <c r="A50" s="29" t="s">
        <v>304</v>
      </c>
      <c r="B50" s="56" t="s">
        <v>88</v>
      </c>
      <c r="C50" s="12">
        <f aca="true" t="shared" si="7" ref="C50:J50">C29+C32+C40+C43+C49</f>
        <v>118419000</v>
      </c>
      <c r="D50" s="12">
        <f t="shared" si="7"/>
        <v>0</v>
      </c>
      <c r="E50" s="12">
        <f t="shared" si="7"/>
        <v>118419000</v>
      </c>
      <c r="F50" s="12">
        <f t="shared" si="7"/>
        <v>18785000</v>
      </c>
      <c r="G50" s="9">
        <f t="shared" si="7"/>
        <v>8950000</v>
      </c>
      <c r="H50" s="9">
        <f t="shared" si="7"/>
        <v>0</v>
      </c>
      <c r="I50" s="9">
        <f t="shared" si="7"/>
        <v>8950000</v>
      </c>
      <c r="J50" s="9">
        <f t="shared" si="7"/>
        <v>145654000</v>
      </c>
    </row>
    <row r="51" spans="1:10" ht="14.25">
      <c r="A51" s="31" t="s">
        <v>89</v>
      </c>
      <c r="B51" s="53" t="s">
        <v>90</v>
      </c>
      <c r="C51" s="12"/>
      <c r="D51" s="52"/>
      <c r="E51" s="25"/>
      <c r="F51" s="25"/>
      <c r="G51" s="12"/>
      <c r="H51" s="12"/>
      <c r="I51" s="25"/>
      <c r="J51" s="25"/>
    </row>
    <row r="52" spans="1:10" ht="14.25">
      <c r="A52" s="31" t="s">
        <v>305</v>
      </c>
      <c r="B52" s="53" t="s">
        <v>91</v>
      </c>
      <c r="C52" s="12"/>
      <c r="D52" s="52"/>
      <c r="E52" s="25"/>
      <c r="F52" s="25"/>
      <c r="G52" s="12"/>
      <c r="H52" s="12"/>
      <c r="I52" s="25"/>
      <c r="J52" s="25"/>
    </row>
    <row r="53" spans="1:10" ht="14.25">
      <c r="A53" s="58" t="s">
        <v>326</v>
      </c>
      <c r="B53" s="53" t="s">
        <v>92</v>
      </c>
      <c r="C53" s="12"/>
      <c r="D53" s="52"/>
      <c r="E53" s="25"/>
      <c r="F53" s="25"/>
      <c r="G53" s="12"/>
      <c r="H53" s="12"/>
      <c r="I53" s="25"/>
      <c r="J53" s="25"/>
    </row>
    <row r="54" spans="1:10" ht="14.25">
      <c r="A54" s="58" t="s">
        <v>327</v>
      </c>
      <c r="B54" s="53" t="s">
        <v>93</v>
      </c>
      <c r="C54" s="12"/>
      <c r="D54" s="52"/>
      <c r="E54" s="86"/>
      <c r="F54" s="25"/>
      <c r="G54" s="12"/>
      <c r="H54" s="12"/>
      <c r="I54" s="25"/>
      <c r="J54" s="25">
        <f>E54+F54+I54</f>
        <v>0</v>
      </c>
    </row>
    <row r="55" spans="1:10" ht="14.25">
      <c r="A55" s="58" t="s">
        <v>328</v>
      </c>
      <c r="B55" s="53" t="s">
        <v>94</v>
      </c>
      <c r="C55" s="12"/>
      <c r="D55" s="52"/>
      <c r="E55" s="86"/>
      <c r="F55" s="25"/>
      <c r="G55" s="12"/>
      <c r="H55" s="12"/>
      <c r="I55" s="25"/>
      <c r="J55" s="25"/>
    </row>
    <row r="56" spans="1:10" ht="14.25">
      <c r="A56" s="31" t="s">
        <v>329</v>
      </c>
      <c r="B56" s="53" t="s">
        <v>95</v>
      </c>
      <c r="C56" s="12"/>
      <c r="D56" s="52"/>
      <c r="E56" s="86"/>
      <c r="F56" s="25"/>
      <c r="G56" s="12"/>
      <c r="H56" s="12"/>
      <c r="I56" s="25"/>
      <c r="J56" s="25">
        <f>E56+F56+I56</f>
        <v>0</v>
      </c>
    </row>
    <row r="57" spans="1:10" ht="14.25">
      <c r="A57" s="31" t="s">
        <v>330</v>
      </c>
      <c r="B57" s="53" t="s">
        <v>96</v>
      </c>
      <c r="C57" s="12"/>
      <c r="D57" s="52"/>
      <c r="E57" s="86"/>
      <c r="F57" s="25"/>
      <c r="G57" s="12"/>
      <c r="H57" s="12"/>
      <c r="I57" s="25"/>
      <c r="J57" s="25"/>
    </row>
    <row r="58" spans="1:10" ht="14.25">
      <c r="A58" s="31" t="s">
        <v>331</v>
      </c>
      <c r="B58" s="53" t="s">
        <v>97</v>
      </c>
      <c r="C58" s="12"/>
      <c r="D58" s="12">
        <v>4726000</v>
      </c>
      <c r="E58" s="86">
        <f t="shared" si="4"/>
        <v>4726000</v>
      </c>
      <c r="F58" s="25"/>
      <c r="G58" s="12"/>
      <c r="H58" s="12"/>
      <c r="I58" s="25"/>
      <c r="J58" s="25">
        <f>E58+F58+I58</f>
        <v>4726000</v>
      </c>
    </row>
    <row r="59" spans="1:10" ht="14.25">
      <c r="A59" s="32" t="s">
        <v>306</v>
      </c>
      <c r="B59" s="56" t="s">
        <v>98</v>
      </c>
      <c r="C59" s="12">
        <f>SUM(C51:C58)</f>
        <v>0</v>
      </c>
      <c r="D59" s="12">
        <f>SUM(D51:D58)</f>
        <v>4726000</v>
      </c>
      <c r="E59" s="86">
        <f>SUM(C59:D59)</f>
        <v>4726000</v>
      </c>
      <c r="F59" s="25"/>
      <c r="G59" s="12"/>
      <c r="H59" s="12"/>
      <c r="I59" s="25"/>
      <c r="J59" s="25">
        <f>E59+F59+I59</f>
        <v>4726000</v>
      </c>
    </row>
    <row r="60" spans="1:10" ht="14.25">
      <c r="A60" s="59" t="s">
        <v>332</v>
      </c>
      <c r="B60" s="53" t="s">
        <v>99</v>
      </c>
      <c r="C60" s="12"/>
      <c r="D60" s="52"/>
      <c r="E60" s="86">
        <f>SUM(C60:D60)</f>
        <v>0</v>
      </c>
      <c r="F60" s="25"/>
      <c r="G60" s="12"/>
      <c r="H60" s="12"/>
      <c r="I60" s="25"/>
      <c r="J60" s="25">
        <f aca="true" t="shared" si="8" ref="J60:J73">E60+F60+I60</f>
        <v>0</v>
      </c>
    </row>
    <row r="61" spans="1:10" ht="14.25">
      <c r="A61" s="59" t="s">
        <v>572</v>
      </c>
      <c r="B61" s="53" t="s">
        <v>100</v>
      </c>
      <c r="C61" s="12">
        <v>79329113</v>
      </c>
      <c r="D61" s="52"/>
      <c r="E61" s="86">
        <f>SUM(C61:D61)</f>
        <v>79329113</v>
      </c>
      <c r="F61" s="25"/>
      <c r="G61" s="12"/>
      <c r="H61" s="12"/>
      <c r="I61" s="25"/>
      <c r="J61" s="25">
        <f t="shared" si="8"/>
        <v>79329113</v>
      </c>
    </row>
    <row r="62" spans="1:10" ht="14.25">
      <c r="A62" s="59" t="s">
        <v>101</v>
      </c>
      <c r="B62" s="53" t="s">
        <v>102</v>
      </c>
      <c r="C62" s="12"/>
      <c r="D62" s="52"/>
      <c r="E62" s="86"/>
      <c r="F62" s="25"/>
      <c r="G62" s="12"/>
      <c r="H62" s="12"/>
      <c r="I62" s="25"/>
      <c r="J62" s="25">
        <f t="shared" si="8"/>
        <v>0</v>
      </c>
    </row>
    <row r="63" spans="1:10" ht="14.25">
      <c r="A63" s="59" t="s">
        <v>307</v>
      </c>
      <c r="B63" s="53" t="s">
        <v>103</v>
      </c>
      <c r="C63" s="12"/>
      <c r="D63" s="52"/>
      <c r="E63" s="86"/>
      <c r="F63" s="25"/>
      <c r="G63" s="12"/>
      <c r="H63" s="12"/>
      <c r="I63" s="25"/>
      <c r="J63" s="25">
        <f t="shared" si="8"/>
        <v>0</v>
      </c>
    </row>
    <row r="64" spans="1:10" ht="14.25">
      <c r="A64" s="59" t="s">
        <v>333</v>
      </c>
      <c r="B64" s="53" t="s">
        <v>104</v>
      </c>
      <c r="C64" s="12"/>
      <c r="D64" s="52"/>
      <c r="E64" s="86"/>
      <c r="F64" s="25"/>
      <c r="G64" s="12"/>
      <c r="H64" s="12"/>
      <c r="I64" s="25"/>
      <c r="J64" s="25">
        <f t="shared" si="8"/>
        <v>0</v>
      </c>
    </row>
    <row r="65" spans="1:10" ht="14.25">
      <c r="A65" s="59" t="s">
        <v>308</v>
      </c>
      <c r="B65" s="53" t="s">
        <v>105</v>
      </c>
      <c r="C65" s="12">
        <v>3900110</v>
      </c>
      <c r="D65" s="52"/>
      <c r="E65" s="86">
        <f>SUM(C65:D65)</f>
        <v>3900110</v>
      </c>
      <c r="F65" s="25"/>
      <c r="G65" s="12"/>
      <c r="H65" s="12"/>
      <c r="I65" s="25"/>
      <c r="J65" s="25">
        <f t="shared" si="8"/>
        <v>3900110</v>
      </c>
    </row>
    <row r="66" spans="1:10" ht="14.25">
      <c r="A66" s="59" t="s">
        <v>334</v>
      </c>
      <c r="B66" s="53" t="s">
        <v>106</v>
      </c>
      <c r="C66" s="12"/>
      <c r="D66" s="52"/>
      <c r="E66" s="86"/>
      <c r="F66" s="25"/>
      <c r="G66" s="12"/>
      <c r="H66" s="12"/>
      <c r="I66" s="25"/>
      <c r="J66" s="25">
        <f t="shared" si="8"/>
        <v>0</v>
      </c>
    </row>
    <row r="67" spans="1:10" ht="14.25">
      <c r="A67" s="59" t="s">
        <v>335</v>
      </c>
      <c r="B67" s="53" t="s">
        <v>107</v>
      </c>
      <c r="C67" s="12"/>
      <c r="D67" s="52"/>
      <c r="E67" s="86"/>
      <c r="F67" s="25"/>
      <c r="G67" s="12"/>
      <c r="H67" s="12"/>
      <c r="I67" s="25"/>
      <c r="J67" s="25">
        <f t="shared" si="8"/>
        <v>0</v>
      </c>
    </row>
    <row r="68" spans="1:10" ht="14.25">
      <c r="A68" s="59" t="s">
        <v>108</v>
      </c>
      <c r="B68" s="53" t="s">
        <v>109</v>
      </c>
      <c r="C68" s="12"/>
      <c r="D68" s="52"/>
      <c r="E68" s="86"/>
      <c r="F68" s="25"/>
      <c r="G68" s="12"/>
      <c r="H68" s="12"/>
      <c r="I68" s="25"/>
      <c r="J68" s="25">
        <f t="shared" si="8"/>
        <v>0</v>
      </c>
    </row>
    <row r="69" spans="1:10" ht="14.25">
      <c r="A69" s="60" t="s">
        <v>110</v>
      </c>
      <c r="B69" s="53" t="s">
        <v>111</v>
      </c>
      <c r="C69" s="12"/>
      <c r="D69" s="52"/>
      <c r="E69" s="86"/>
      <c r="F69" s="25"/>
      <c r="G69" s="12"/>
      <c r="H69" s="12"/>
      <c r="I69" s="25"/>
      <c r="J69" s="25">
        <f t="shared" si="8"/>
        <v>0</v>
      </c>
    </row>
    <row r="70" spans="1:10" ht="14.25">
      <c r="A70" s="59" t="s">
        <v>336</v>
      </c>
      <c r="B70" s="53" t="s">
        <v>112</v>
      </c>
      <c r="C70" s="12"/>
      <c r="D70" s="12">
        <v>12353426</v>
      </c>
      <c r="E70" s="86">
        <f>SUM(C70:D70)</f>
        <v>12353426</v>
      </c>
      <c r="F70" s="25"/>
      <c r="G70" s="12"/>
      <c r="H70" s="12"/>
      <c r="I70" s="25"/>
      <c r="J70" s="25">
        <f t="shared" si="8"/>
        <v>12353426</v>
      </c>
    </row>
    <row r="71" spans="1:10" ht="14.25">
      <c r="A71" s="60" t="s">
        <v>440</v>
      </c>
      <c r="B71" s="53" t="s">
        <v>113</v>
      </c>
      <c r="C71" s="12">
        <v>2558826</v>
      </c>
      <c r="D71" s="12"/>
      <c r="E71" s="86">
        <f>SUM(C71:D71)</f>
        <v>2558826</v>
      </c>
      <c r="F71" s="25"/>
      <c r="G71" s="12"/>
      <c r="H71" s="12"/>
      <c r="I71" s="25"/>
      <c r="J71" s="25">
        <f t="shared" si="8"/>
        <v>2558826</v>
      </c>
    </row>
    <row r="72" spans="1:10" ht="14.25">
      <c r="A72" s="60" t="s">
        <v>441</v>
      </c>
      <c r="B72" s="53" t="s">
        <v>113</v>
      </c>
      <c r="C72" s="12"/>
      <c r="D72" s="52"/>
      <c r="E72" s="86"/>
      <c r="F72" s="25"/>
      <c r="G72" s="12"/>
      <c r="H72" s="12"/>
      <c r="I72" s="25"/>
      <c r="J72" s="25">
        <f t="shared" si="8"/>
        <v>0</v>
      </c>
    </row>
    <row r="73" spans="1:10" ht="14.25">
      <c r="A73" s="32" t="s">
        <v>309</v>
      </c>
      <c r="B73" s="56" t="s">
        <v>114</v>
      </c>
      <c r="C73" s="12">
        <f>SUM(C60:C72)</f>
        <v>85788049</v>
      </c>
      <c r="D73" s="12">
        <f>SUM(D60:D72)</f>
        <v>12353426</v>
      </c>
      <c r="E73" s="86">
        <f>SUM(C73:D73)</f>
        <v>98141475</v>
      </c>
      <c r="F73" s="25"/>
      <c r="G73" s="24">
        <f>SUM(F73:F73)</f>
        <v>0</v>
      </c>
      <c r="H73" s="12"/>
      <c r="I73" s="25"/>
      <c r="J73" s="25">
        <f t="shared" si="8"/>
        <v>98141475</v>
      </c>
    </row>
    <row r="74" spans="1:10" ht="15">
      <c r="A74" s="61" t="s">
        <v>489</v>
      </c>
      <c r="B74" s="61"/>
      <c r="C74" s="196">
        <f>C24+C50+C59+C73</f>
        <v>240142049</v>
      </c>
      <c r="D74" s="196">
        <f>D24+D50+D59+D73</f>
        <v>17079426</v>
      </c>
      <c r="E74" s="196">
        <f aca="true" t="shared" si="9" ref="E74:J74">E24+E50+E59+E73+E25</f>
        <v>264489475</v>
      </c>
      <c r="F74" s="196">
        <f t="shared" si="9"/>
        <v>69223000</v>
      </c>
      <c r="G74" s="196">
        <f t="shared" si="9"/>
        <v>67730000</v>
      </c>
      <c r="H74" s="196">
        <f t="shared" si="9"/>
        <v>5875000</v>
      </c>
      <c r="I74" s="196">
        <f t="shared" si="9"/>
        <v>73605000</v>
      </c>
      <c r="J74" s="196">
        <f t="shared" si="9"/>
        <v>406817475</v>
      </c>
    </row>
    <row r="75" spans="1:10" ht="14.25">
      <c r="A75" s="62" t="s">
        <v>115</v>
      </c>
      <c r="B75" s="53" t="s">
        <v>116</v>
      </c>
      <c r="C75" s="12"/>
      <c r="D75" s="52"/>
      <c r="E75" s="174">
        <f>SUM(C75:D75)</f>
        <v>0</v>
      </c>
      <c r="F75" s="174"/>
      <c r="G75" s="12"/>
      <c r="H75" s="12"/>
      <c r="I75" s="25"/>
      <c r="J75" s="25"/>
    </row>
    <row r="76" spans="1:10" ht="14.25">
      <c r="A76" s="62" t="s">
        <v>337</v>
      </c>
      <c r="B76" s="53" t="s">
        <v>117</v>
      </c>
      <c r="C76" s="12">
        <v>86846457</v>
      </c>
      <c r="D76" s="12"/>
      <c r="E76" s="174">
        <f>SUM(C76:D76)</f>
        <v>86846457</v>
      </c>
      <c r="F76" s="174"/>
      <c r="G76" s="12"/>
      <c r="H76" s="12"/>
      <c r="I76" s="25"/>
      <c r="J76" s="25">
        <f>E76+F76+I76</f>
        <v>86846457</v>
      </c>
    </row>
    <row r="77" spans="1:10" ht="14.25">
      <c r="A77" s="62" t="s">
        <v>118</v>
      </c>
      <c r="B77" s="53" t="s">
        <v>119</v>
      </c>
      <c r="C77" s="12"/>
      <c r="D77" s="52"/>
      <c r="E77" s="174"/>
      <c r="F77" s="174"/>
      <c r="G77" s="12"/>
      <c r="H77" s="12"/>
      <c r="I77" s="25"/>
      <c r="J77" s="25">
        <f>E77+F77+I77</f>
        <v>0</v>
      </c>
    </row>
    <row r="78" spans="1:10" ht="14.25">
      <c r="A78" s="62" t="s">
        <v>120</v>
      </c>
      <c r="B78" s="53" t="s">
        <v>121</v>
      </c>
      <c r="C78" s="12">
        <v>420000</v>
      </c>
      <c r="D78" s="52"/>
      <c r="E78" s="174">
        <f>SUM(C78:D78)</f>
        <v>420000</v>
      </c>
      <c r="F78" s="9">
        <v>8074016</v>
      </c>
      <c r="G78" s="12"/>
      <c r="H78" s="12"/>
      <c r="I78" s="25"/>
      <c r="J78" s="25">
        <f>E78+F78+I78</f>
        <v>8494016</v>
      </c>
    </row>
    <row r="79" spans="1:10" ht="14.25">
      <c r="A79" s="23" t="s">
        <v>122</v>
      </c>
      <c r="B79" s="53" t="s">
        <v>123</v>
      </c>
      <c r="C79" s="12"/>
      <c r="D79" s="52"/>
      <c r="E79" s="9"/>
      <c r="F79" s="174"/>
      <c r="G79" s="12"/>
      <c r="H79" s="12"/>
      <c r="I79" s="25"/>
      <c r="J79" s="25"/>
    </row>
    <row r="80" spans="1:10" ht="14.25">
      <c r="A80" s="23" t="s">
        <v>124</v>
      </c>
      <c r="B80" s="53" t="s">
        <v>125</v>
      </c>
      <c r="C80" s="12"/>
      <c r="D80" s="52"/>
      <c r="E80" s="9"/>
      <c r="F80" s="174"/>
      <c r="G80" s="12"/>
      <c r="H80" s="12"/>
      <c r="I80" s="25"/>
      <c r="J80" s="25"/>
    </row>
    <row r="81" spans="1:10" ht="14.25">
      <c r="A81" s="23" t="s">
        <v>126</v>
      </c>
      <c r="B81" s="53" t="s">
        <v>127</v>
      </c>
      <c r="C81" s="12">
        <v>9079653</v>
      </c>
      <c r="D81" s="52"/>
      <c r="E81" s="9">
        <f>SUM(C81:D81)</f>
        <v>9079653</v>
      </c>
      <c r="F81" s="174">
        <v>2179984</v>
      </c>
      <c r="G81" s="12"/>
      <c r="H81" s="12"/>
      <c r="I81" s="25"/>
      <c r="J81" s="25">
        <f>E81+F81+I81</f>
        <v>11259637</v>
      </c>
    </row>
    <row r="82" spans="1:10" ht="14.25">
      <c r="A82" s="30" t="s">
        <v>310</v>
      </c>
      <c r="B82" s="56" t="s">
        <v>128</v>
      </c>
      <c r="C82" s="12">
        <f>SUM(C75:C81)</f>
        <v>96346110</v>
      </c>
      <c r="D82" s="12">
        <f>SUM(D76:D81)</f>
        <v>0</v>
      </c>
      <c r="E82" s="9">
        <f>SUM(C82:D82)</f>
        <v>96346110</v>
      </c>
      <c r="F82" s="9">
        <f>SUM(F78:F81)</f>
        <v>10254000</v>
      </c>
      <c r="G82" s="12"/>
      <c r="H82" s="12"/>
      <c r="I82" s="25"/>
      <c r="J82" s="25">
        <f>E82+F82+I82</f>
        <v>106600110</v>
      </c>
    </row>
    <row r="83" spans="1:10" ht="14.25">
      <c r="A83" s="31" t="s">
        <v>129</v>
      </c>
      <c r="B83" s="53" t="s">
        <v>130</v>
      </c>
      <c r="C83" s="12">
        <v>72159709</v>
      </c>
      <c r="D83" s="12"/>
      <c r="E83" s="87">
        <f>SUM(C83:D83)</f>
        <v>72159709</v>
      </c>
      <c r="F83" s="25"/>
      <c r="G83" s="12"/>
      <c r="H83" s="12"/>
      <c r="I83" s="25"/>
      <c r="J83" s="25">
        <f>E83+F83+I83</f>
        <v>72159709</v>
      </c>
    </row>
    <row r="84" spans="1:10" ht="14.25">
      <c r="A84" s="31" t="s">
        <v>131</v>
      </c>
      <c r="B84" s="53" t="s">
        <v>132</v>
      </c>
      <c r="C84" s="12"/>
      <c r="D84" s="52"/>
      <c r="E84" s="9"/>
      <c r="F84" s="25"/>
      <c r="G84" s="12"/>
      <c r="H84" s="12"/>
      <c r="I84" s="25"/>
      <c r="J84" s="25"/>
    </row>
    <row r="85" spans="1:10" ht="14.25">
      <c r="A85" s="31" t="s">
        <v>133</v>
      </c>
      <c r="B85" s="53" t="s">
        <v>134</v>
      </c>
      <c r="C85" s="12"/>
      <c r="D85" s="52"/>
      <c r="E85" s="9"/>
      <c r="F85" s="25"/>
      <c r="G85" s="12"/>
      <c r="H85" s="12"/>
      <c r="I85" s="25"/>
      <c r="J85" s="25"/>
    </row>
    <row r="86" spans="1:10" ht="14.25">
      <c r="A86" s="31" t="s">
        <v>135</v>
      </c>
      <c r="B86" s="53" t="s">
        <v>136</v>
      </c>
      <c r="C86" s="12">
        <v>19110181</v>
      </c>
      <c r="D86" s="52"/>
      <c r="E86" s="9">
        <f>SUM(C86:D86)</f>
        <v>19110181</v>
      </c>
      <c r="F86" s="25"/>
      <c r="G86" s="12"/>
      <c r="H86" s="12"/>
      <c r="I86" s="25"/>
      <c r="J86" s="25">
        <f>E86+F86+I86</f>
        <v>19110181</v>
      </c>
    </row>
    <row r="87" spans="1:10" ht="14.25">
      <c r="A87" s="32" t="s">
        <v>311</v>
      </c>
      <c r="B87" s="56" t="s">
        <v>137</v>
      </c>
      <c r="C87" s="12">
        <f>SUM(C83:C86)</f>
        <v>91269890</v>
      </c>
      <c r="D87" s="52"/>
      <c r="E87" s="9">
        <f>SUM(C87:D87)</f>
        <v>91269890</v>
      </c>
      <c r="F87" s="25"/>
      <c r="G87" s="12"/>
      <c r="H87" s="12"/>
      <c r="I87" s="25"/>
      <c r="J87" s="25">
        <f>E87+F87+I87</f>
        <v>91269890</v>
      </c>
    </row>
    <row r="88" spans="1:10" ht="14.25">
      <c r="A88" s="31" t="s">
        <v>138</v>
      </c>
      <c r="B88" s="53" t="s">
        <v>139</v>
      </c>
      <c r="C88" s="12"/>
      <c r="D88" s="52"/>
      <c r="E88" s="25"/>
      <c r="F88" s="25"/>
      <c r="G88" s="12"/>
      <c r="H88" s="12"/>
      <c r="I88" s="25"/>
      <c r="J88" s="25">
        <f aca="true" t="shared" si="10" ref="J88:J97">E88+F88+I88</f>
        <v>0</v>
      </c>
    </row>
    <row r="89" spans="1:10" ht="14.25">
      <c r="A89" s="31" t="s">
        <v>338</v>
      </c>
      <c r="B89" s="53" t="s">
        <v>140</v>
      </c>
      <c r="C89" s="12"/>
      <c r="D89" s="52"/>
      <c r="E89" s="25"/>
      <c r="F89" s="25"/>
      <c r="G89" s="12"/>
      <c r="H89" s="12"/>
      <c r="I89" s="25"/>
      <c r="J89" s="25">
        <f t="shared" si="10"/>
        <v>0</v>
      </c>
    </row>
    <row r="90" spans="1:10" ht="14.25">
      <c r="A90" s="31" t="s">
        <v>339</v>
      </c>
      <c r="B90" s="53" t="s">
        <v>141</v>
      </c>
      <c r="C90" s="12"/>
      <c r="D90" s="52"/>
      <c r="E90" s="25"/>
      <c r="F90" s="25"/>
      <c r="G90" s="12"/>
      <c r="H90" s="12"/>
      <c r="I90" s="25"/>
      <c r="J90" s="25">
        <f t="shared" si="10"/>
        <v>0</v>
      </c>
    </row>
    <row r="91" spans="1:10" ht="14.25">
      <c r="A91" s="31" t="s">
        <v>340</v>
      </c>
      <c r="B91" s="53" t="s">
        <v>142</v>
      </c>
      <c r="C91" s="12"/>
      <c r="D91" s="52"/>
      <c r="E91" s="25"/>
      <c r="F91" s="25"/>
      <c r="G91" s="12"/>
      <c r="H91" s="12"/>
      <c r="I91" s="25"/>
      <c r="J91" s="25">
        <f t="shared" si="10"/>
        <v>0</v>
      </c>
    </row>
    <row r="92" spans="1:10" ht="14.25">
      <c r="A92" s="31" t="s">
        <v>341</v>
      </c>
      <c r="B92" s="53" t="s">
        <v>143</v>
      </c>
      <c r="C92" s="12"/>
      <c r="D92" s="52"/>
      <c r="E92" s="25"/>
      <c r="F92" s="25"/>
      <c r="G92" s="12"/>
      <c r="H92" s="12"/>
      <c r="I92" s="25"/>
      <c r="J92" s="25">
        <f t="shared" si="10"/>
        <v>0</v>
      </c>
    </row>
    <row r="93" spans="1:10" ht="14.25">
      <c r="A93" s="31" t="s">
        <v>342</v>
      </c>
      <c r="B93" s="53" t="s">
        <v>144</v>
      </c>
      <c r="C93" s="12"/>
      <c r="D93" s="52"/>
      <c r="E93" s="25"/>
      <c r="F93" s="25"/>
      <c r="G93" s="12"/>
      <c r="H93" s="12"/>
      <c r="I93" s="25"/>
      <c r="J93" s="25">
        <f t="shared" si="10"/>
        <v>0</v>
      </c>
    </row>
    <row r="94" spans="1:10" ht="14.25">
      <c r="A94" s="31" t="s">
        <v>145</v>
      </c>
      <c r="B94" s="53" t="s">
        <v>146</v>
      </c>
      <c r="C94" s="12"/>
      <c r="D94" s="52"/>
      <c r="E94" s="25"/>
      <c r="F94" s="25"/>
      <c r="G94" s="12"/>
      <c r="H94" s="12"/>
      <c r="I94" s="25"/>
      <c r="J94" s="25">
        <f t="shared" si="10"/>
        <v>0</v>
      </c>
    </row>
    <row r="95" spans="1:10" ht="14.25">
      <c r="A95" s="31" t="s">
        <v>343</v>
      </c>
      <c r="B95" s="53" t="s">
        <v>147</v>
      </c>
      <c r="C95" s="12"/>
      <c r="D95" s="52"/>
      <c r="E95" s="25"/>
      <c r="F95" s="25"/>
      <c r="G95" s="12"/>
      <c r="H95" s="12"/>
      <c r="I95" s="25"/>
      <c r="J95" s="25">
        <f t="shared" si="10"/>
        <v>0</v>
      </c>
    </row>
    <row r="96" spans="1:10" ht="14.25">
      <c r="A96" s="32" t="s">
        <v>312</v>
      </c>
      <c r="B96" s="56" t="s">
        <v>148</v>
      </c>
      <c r="C96" s="12"/>
      <c r="D96" s="52"/>
      <c r="E96" s="25"/>
      <c r="F96" s="25"/>
      <c r="G96" s="12"/>
      <c r="H96" s="12"/>
      <c r="I96" s="25"/>
      <c r="J96" s="25">
        <f t="shared" si="10"/>
        <v>0</v>
      </c>
    </row>
    <row r="97" spans="1:10" ht="15">
      <c r="A97" s="61" t="s">
        <v>490</v>
      </c>
      <c r="B97" s="196"/>
      <c r="C97" s="196">
        <f>C82+C87</f>
        <v>187616000</v>
      </c>
      <c r="D97" s="196"/>
      <c r="E97" s="196">
        <f>SUM(C97:D97)</f>
        <v>187616000</v>
      </c>
      <c r="F97" s="196">
        <f>F82</f>
        <v>10254000</v>
      </c>
      <c r="G97" s="196"/>
      <c r="H97" s="196"/>
      <c r="I97" s="196"/>
      <c r="J97" s="196">
        <f t="shared" si="10"/>
        <v>197870000</v>
      </c>
    </row>
    <row r="98" spans="1:10" ht="15">
      <c r="A98" s="34" t="s">
        <v>351</v>
      </c>
      <c r="B98" s="63" t="s">
        <v>149</v>
      </c>
      <c r="C98" s="197">
        <f aca="true" t="shared" si="11" ref="C98:J98">C24+C25+C50+C59+C73+C82+C87</f>
        <v>435026049</v>
      </c>
      <c r="D98" s="197">
        <f t="shared" si="11"/>
        <v>17079426</v>
      </c>
      <c r="E98" s="197">
        <f t="shared" si="11"/>
        <v>452105475</v>
      </c>
      <c r="F98" s="197">
        <f t="shared" si="11"/>
        <v>79477000</v>
      </c>
      <c r="G98" s="197">
        <f t="shared" si="11"/>
        <v>67730000</v>
      </c>
      <c r="H98" s="197">
        <f t="shared" si="11"/>
        <v>5875000</v>
      </c>
      <c r="I98" s="197">
        <f t="shared" si="11"/>
        <v>73605000</v>
      </c>
      <c r="J98" s="197">
        <f t="shared" si="11"/>
        <v>604687475</v>
      </c>
    </row>
    <row r="99" spans="1:20" ht="14.25">
      <c r="A99" s="31" t="s">
        <v>344</v>
      </c>
      <c r="B99" s="26" t="s">
        <v>150</v>
      </c>
      <c r="C99" s="64"/>
      <c r="D99" s="31"/>
      <c r="E99" s="65"/>
      <c r="F99" s="65"/>
      <c r="G99" s="64"/>
      <c r="H99" s="64"/>
      <c r="I99" s="25"/>
      <c r="J99" s="25"/>
      <c r="K99" s="66"/>
      <c r="L99" s="66"/>
      <c r="M99" s="66"/>
      <c r="N99" s="66"/>
      <c r="O99" s="66"/>
      <c r="P99" s="66"/>
      <c r="Q99" s="66"/>
      <c r="R99" s="66"/>
      <c r="S99" s="67"/>
      <c r="T99" s="67"/>
    </row>
    <row r="100" spans="1:20" ht="14.25">
      <c r="A100" s="31" t="s">
        <v>151</v>
      </c>
      <c r="B100" s="26" t="s">
        <v>152</v>
      </c>
      <c r="C100" s="64"/>
      <c r="D100" s="31"/>
      <c r="E100" s="65"/>
      <c r="F100" s="65"/>
      <c r="G100" s="64"/>
      <c r="H100" s="64"/>
      <c r="I100" s="25"/>
      <c r="J100" s="25"/>
      <c r="K100" s="66"/>
      <c r="L100" s="66"/>
      <c r="M100" s="66"/>
      <c r="N100" s="66"/>
      <c r="O100" s="66"/>
      <c r="P100" s="66"/>
      <c r="Q100" s="66"/>
      <c r="R100" s="66"/>
      <c r="S100" s="67"/>
      <c r="T100" s="67"/>
    </row>
    <row r="101" spans="1:20" ht="14.25">
      <c r="A101" s="31" t="s">
        <v>345</v>
      </c>
      <c r="B101" s="26" t="s">
        <v>153</v>
      </c>
      <c r="C101" s="64"/>
      <c r="D101" s="31"/>
      <c r="E101" s="65"/>
      <c r="F101" s="65"/>
      <c r="G101" s="64"/>
      <c r="H101" s="64"/>
      <c r="I101" s="25"/>
      <c r="J101" s="25"/>
      <c r="K101" s="66"/>
      <c r="L101" s="66"/>
      <c r="M101" s="66"/>
      <c r="N101" s="66"/>
      <c r="O101" s="66"/>
      <c r="P101" s="66"/>
      <c r="Q101" s="66"/>
      <c r="R101" s="66"/>
      <c r="S101" s="67"/>
      <c r="T101" s="67"/>
    </row>
    <row r="102" spans="1:20" ht="14.25">
      <c r="A102" s="38" t="s">
        <v>313</v>
      </c>
      <c r="B102" s="27" t="s">
        <v>154</v>
      </c>
      <c r="C102" s="68"/>
      <c r="D102" s="38"/>
      <c r="E102" s="65"/>
      <c r="F102" s="65"/>
      <c r="G102" s="68"/>
      <c r="H102" s="68"/>
      <c r="I102" s="25"/>
      <c r="J102" s="25"/>
      <c r="K102" s="69"/>
      <c r="L102" s="69"/>
      <c r="M102" s="69"/>
      <c r="N102" s="69"/>
      <c r="O102" s="69"/>
      <c r="P102" s="69"/>
      <c r="Q102" s="69"/>
      <c r="R102" s="69"/>
      <c r="S102" s="67"/>
      <c r="T102" s="67"/>
    </row>
    <row r="103" spans="1:20" ht="14.25">
      <c r="A103" s="37" t="s">
        <v>346</v>
      </c>
      <c r="B103" s="26" t="s">
        <v>155</v>
      </c>
      <c r="C103" s="70"/>
      <c r="D103" s="37"/>
      <c r="E103" s="71"/>
      <c r="F103" s="71"/>
      <c r="G103" s="70"/>
      <c r="H103" s="70"/>
      <c r="I103" s="25"/>
      <c r="J103" s="25"/>
      <c r="K103" s="72"/>
      <c r="L103" s="72"/>
      <c r="M103" s="72"/>
      <c r="N103" s="72"/>
      <c r="O103" s="72"/>
      <c r="P103" s="72"/>
      <c r="Q103" s="72"/>
      <c r="R103" s="72"/>
      <c r="S103" s="67"/>
      <c r="T103" s="67"/>
    </row>
    <row r="104" spans="1:20" ht="14.25">
      <c r="A104" s="37" t="s">
        <v>316</v>
      </c>
      <c r="B104" s="26" t="s">
        <v>156</v>
      </c>
      <c r="C104" s="280">
        <v>85000000</v>
      </c>
      <c r="D104" s="281"/>
      <c r="E104" s="282">
        <f>C104+D104</f>
        <v>85000000</v>
      </c>
      <c r="F104" s="71"/>
      <c r="G104" s="70"/>
      <c r="H104" s="70"/>
      <c r="I104" s="25"/>
      <c r="J104" s="25"/>
      <c r="K104" s="72"/>
      <c r="L104" s="72"/>
      <c r="M104" s="72"/>
      <c r="N104" s="72"/>
      <c r="O104" s="72"/>
      <c r="P104" s="72"/>
      <c r="Q104" s="72"/>
      <c r="R104" s="72"/>
      <c r="S104" s="67"/>
      <c r="T104" s="67"/>
    </row>
    <row r="105" spans="1:20" ht="14.25">
      <c r="A105" s="31" t="s">
        <v>157</v>
      </c>
      <c r="B105" s="26" t="s">
        <v>158</v>
      </c>
      <c r="C105" s="64"/>
      <c r="D105" s="31"/>
      <c r="E105" s="65"/>
      <c r="F105" s="65"/>
      <c r="G105" s="64"/>
      <c r="H105" s="64"/>
      <c r="I105" s="25"/>
      <c r="J105" s="25"/>
      <c r="K105" s="66"/>
      <c r="L105" s="66"/>
      <c r="M105" s="66"/>
      <c r="N105" s="66"/>
      <c r="O105" s="66"/>
      <c r="P105" s="66"/>
      <c r="Q105" s="66"/>
      <c r="R105" s="66"/>
      <c r="S105" s="67"/>
      <c r="T105" s="67"/>
    </row>
    <row r="106" spans="1:20" ht="14.25">
      <c r="A106" s="31" t="s">
        <v>347</v>
      </c>
      <c r="B106" s="26" t="s">
        <v>159</v>
      </c>
      <c r="C106" s="64"/>
      <c r="D106" s="31"/>
      <c r="E106" s="65"/>
      <c r="F106" s="65"/>
      <c r="G106" s="64"/>
      <c r="H106" s="64"/>
      <c r="I106" s="25"/>
      <c r="J106" s="25"/>
      <c r="K106" s="66"/>
      <c r="L106" s="66"/>
      <c r="M106" s="66"/>
      <c r="N106" s="66"/>
      <c r="O106" s="66"/>
      <c r="P106" s="66"/>
      <c r="Q106" s="66"/>
      <c r="R106" s="66"/>
      <c r="S106" s="67"/>
      <c r="T106" s="67"/>
    </row>
    <row r="107" spans="1:20" ht="14.25">
      <c r="A107" s="39" t="s">
        <v>314</v>
      </c>
      <c r="B107" s="27" t="s">
        <v>160</v>
      </c>
      <c r="C107" s="82">
        <f>SUM(C103:C106)</f>
        <v>85000000</v>
      </c>
      <c r="D107" s="82">
        <f>SUM(D103:D106)</f>
        <v>0</v>
      </c>
      <c r="E107" s="82">
        <f>SUM(E103:E106)</f>
        <v>85000000</v>
      </c>
      <c r="F107" s="71"/>
      <c r="G107" s="73"/>
      <c r="H107" s="73"/>
      <c r="I107" s="25"/>
      <c r="J107" s="25"/>
      <c r="K107" s="74"/>
      <c r="L107" s="74"/>
      <c r="M107" s="74"/>
      <c r="N107" s="74"/>
      <c r="O107" s="74"/>
      <c r="P107" s="74"/>
      <c r="Q107" s="74"/>
      <c r="R107" s="74"/>
      <c r="S107" s="67"/>
      <c r="T107" s="67"/>
    </row>
    <row r="108" spans="1:20" ht="14.25">
      <c r="A108" s="37" t="s">
        <v>161</v>
      </c>
      <c r="B108" s="26" t="s">
        <v>162</v>
      </c>
      <c r="C108" s="84"/>
      <c r="D108" s="85"/>
      <c r="E108" s="83"/>
      <c r="F108" s="71"/>
      <c r="G108" s="70"/>
      <c r="H108" s="70"/>
      <c r="I108" s="25"/>
      <c r="J108" s="25"/>
      <c r="K108" s="72"/>
      <c r="L108" s="72"/>
      <c r="M108" s="72"/>
      <c r="N108" s="72"/>
      <c r="O108" s="72"/>
      <c r="P108" s="72"/>
      <c r="Q108" s="72"/>
      <c r="R108" s="72"/>
      <c r="S108" s="67"/>
      <c r="T108" s="67"/>
    </row>
    <row r="109" spans="1:20" ht="14.25">
      <c r="A109" s="37" t="s">
        <v>163</v>
      </c>
      <c r="B109" s="26" t="s">
        <v>164</v>
      </c>
      <c r="C109" s="84">
        <v>2906689</v>
      </c>
      <c r="D109" s="85"/>
      <c r="E109" s="83">
        <f>SUM(C109:D109)</f>
        <v>2906689</v>
      </c>
      <c r="F109" s="71"/>
      <c r="G109" s="70"/>
      <c r="H109" s="70"/>
      <c r="I109" s="25"/>
      <c r="J109" s="25">
        <f>E109+F109+I109</f>
        <v>2906689</v>
      </c>
      <c r="K109" s="72"/>
      <c r="L109" s="72"/>
      <c r="M109" s="72"/>
      <c r="N109" s="72"/>
      <c r="O109" s="72"/>
      <c r="P109" s="72"/>
      <c r="Q109" s="72"/>
      <c r="R109" s="72"/>
      <c r="S109" s="67"/>
      <c r="T109" s="67"/>
    </row>
    <row r="110" spans="1:20" ht="14.25">
      <c r="A110" s="39" t="s">
        <v>165</v>
      </c>
      <c r="B110" s="27" t="s">
        <v>166</v>
      </c>
      <c r="C110" s="84"/>
      <c r="D110" s="85"/>
      <c r="E110" s="83"/>
      <c r="F110" s="71"/>
      <c r="G110" s="70"/>
      <c r="H110" s="70"/>
      <c r="I110" s="25"/>
      <c r="J110" s="25"/>
      <c r="K110" s="72"/>
      <c r="L110" s="72"/>
      <c r="M110" s="72"/>
      <c r="N110" s="72"/>
      <c r="O110" s="72"/>
      <c r="P110" s="72"/>
      <c r="Q110" s="72"/>
      <c r="R110" s="72"/>
      <c r="S110" s="67"/>
      <c r="T110" s="67"/>
    </row>
    <row r="111" spans="1:20" ht="14.25">
      <c r="A111" s="37" t="s">
        <v>167</v>
      </c>
      <c r="B111" s="26" t="s">
        <v>168</v>
      </c>
      <c r="C111" s="84"/>
      <c r="D111" s="85"/>
      <c r="E111" s="83"/>
      <c r="F111" s="71"/>
      <c r="G111" s="70"/>
      <c r="H111" s="70"/>
      <c r="I111" s="25"/>
      <c r="J111" s="25"/>
      <c r="K111" s="72"/>
      <c r="L111" s="72"/>
      <c r="M111" s="72"/>
      <c r="N111" s="72"/>
      <c r="O111" s="72"/>
      <c r="P111" s="72"/>
      <c r="Q111" s="72"/>
      <c r="R111" s="72"/>
      <c r="S111" s="67"/>
      <c r="T111" s="67"/>
    </row>
    <row r="112" spans="1:20" ht="14.25">
      <c r="A112" s="37" t="s">
        <v>169</v>
      </c>
      <c r="B112" s="26" t="s">
        <v>170</v>
      </c>
      <c r="C112" s="84"/>
      <c r="D112" s="85"/>
      <c r="E112" s="83"/>
      <c r="F112" s="71"/>
      <c r="G112" s="70"/>
      <c r="H112" s="70"/>
      <c r="I112" s="25"/>
      <c r="J112" s="25"/>
      <c r="K112" s="72"/>
      <c r="L112" s="72"/>
      <c r="M112" s="72"/>
      <c r="N112" s="72"/>
      <c r="O112" s="72"/>
      <c r="P112" s="72"/>
      <c r="Q112" s="72"/>
      <c r="R112" s="72"/>
      <c r="S112" s="67"/>
      <c r="T112" s="67"/>
    </row>
    <row r="113" spans="1:20" ht="14.25">
      <c r="A113" s="37" t="s">
        <v>171</v>
      </c>
      <c r="B113" s="26" t="s">
        <v>172</v>
      </c>
      <c r="C113" s="84">
        <v>147548959</v>
      </c>
      <c r="D113" s="85"/>
      <c r="E113" s="83">
        <f>SUM(C113:D113)</f>
        <v>147548959</v>
      </c>
      <c r="F113" s="71"/>
      <c r="G113" s="70"/>
      <c r="H113" s="70"/>
      <c r="I113" s="25"/>
      <c r="J113" s="25">
        <f>E113</f>
        <v>147548959</v>
      </c>
      <c r="K113" s="72"/>
      <c r="L113" s="72"/>
      <c r="M113" s="72"/>
      <c r="N113" s="72"/>
      <c r="O113" s="72"/>
      <c r="P113" s="72"/>
      <c r="Q113" s="72"/>
      <c r="R113" s="72"/>
      <c r="S113" s="67"/>
      <c r="T113" s="67"/>
    </row>
    <row r="114" spans="1:20" ht="14.25">
      <c r="A114" s="75" t="s">
        <v>315</v>
      </c>
      <c r="B114" s="29" t="s">
        <v>173</v>
      </c>
      <c r="C114" s="82">
        <f>C104+C109+C113</f>
        <v>235455648</v>
      </c>
      <c r="D114" s="82"/>
      <c r="E114" s="83">
        <f>SUM(C114:D114)</f>
        <v>235455648</v>
      </c>
      <c r="F114" s="71"/>
      <c r="G114" s="73"/>
      <c r="H114" s="73"/>
      <c r="I114" s="25"/>
      <c r="J114" s="25">
        <f>E114+F114+I114</f>
        <v>235455648</v>
      </c>
      <c r="K114" s="74"/>
      <c r="L114" s="74"/>
      <c r="M114" s="74"/>
      <c r="N114" s="74"/>
      <c r="O114" s="74"/>
      <c r="P114" s="74"/>
      <c r="Q114" s="74"/>
      <c r="R114" s="74"/>
      <c r="S114" s="67"/>
      <c r="T114" s="67"/>
    </row>
    <row r="115" spans="1:20" ht="14.25">
      <c r="A115" s="37" t="s">
        <v>174</v>
      </c>
      <c r="B115" s="26" t="s">
        <v>175</v>
      </c>
      <c r="C115" s="70"/>
      <c r="D115" s="37"/>
      <c r="E115" s="71"/>
      <c r="F115" s="71"/>
      <c r="G115" s="70"/>
      <c r="H115" s="70"/>
      <c r="I115" s="25"/>
      <c r="J115" s="25"/>
      <c r="K115" s="72"/>
      <c r="L115" s="72"/>
      <c r="M115" s="72"/>
      <c r="N115" s="72"/>
      <c r="O115" s="72"/>
      <c r="P115" s="72"/>
      <c r="Q115" s="72"/>
      <c r="R115" s="72"/>
      <c r="S115" s="67"/>
      <c r="T115" s="67"/>
    </row>
    <row r="116" spans="1:20" ht="14.25">
      <c r="A116" s="31" t="s">
        <v>176</v>
      </c>
      <c r="B116" s="26" t="s">
        <v>177</v>
      </c>
      <c r="C116" s="64"/>
      <c r="D116" s="31"/>
      <c r="E116" s="65"/>
      <c r="F116" s="65"/>
      <c r="G116" s="64"/>
      <c r="H116" s="64"/>
      <c r="I116" s="25"/>
      <c r="J116" s="25"/>
      <c r="K116" s="66"/>
      <c r="L116" s="66"/>
      <c r="M116" s="66"/>
      <c r="N116" s="66"/>
      <c r="O116" s="66"/>
      <c r="P116" s="66"/>
      <c r="Q116" s="66"/>
      <c r="R116" s="66"/>
      <c r="S116" s="67"/>
      <c r="T116" s="67"/>
    </row>
    <row r="117" spans="1:20" ht="14.25">
      <c r="A117" s="37" t="s">
        <v>348</v>
      </c>
      <c r="B117" s="26" t="s">
        <v>178</v>
      </c>
      <c r="C117" s="70"/>
      <c r="D117" s="37"/>
      <c r="E117" s="71"/>
      <c r="F117" s="71"/>
      <c r="G117" s="70"/>
      <c r="H117" s="70"/>
      <c r="I117" s="25"/>
      <c r="J117" s="25"/>
      <c r="K117" s="72"/>
      <c r="L117" s="72"/>
      <c r="M117" s="72"/>
      <c r="N117" s="72"/>
      <c r="O117" s="72"/>
      <c r="P117" s="72"/>
      <c r="Q117" s="72"/>
      <c r="R117" s="72"/>
      <c r="S117" s="67"/>
      <c r="T117" s="67"/>
    </row>
    <row r="118" spans="1:20" ht="14.25">
      <c r="A118" s="37" t="s">
        <v>317</v>
      </c>
      <c r="B118" s="26" t="s">
        <v>179</v>
      </c>
      <c r="C118" s="70"/>
      <c r="D118" s="37"/>
      <c r="E118" s="71"/>
      <c r="F118" s="71"/>
      <c r="G118" s="70"/>
      <c r="H118" s="70"/>
      <c r="I118" s="25"/>
      <c r="J118" s="25"/>
      <c r="K118" s="72"/>
      <c r="L118" s="72"/>
      <c r="M118" s="72"/>
      <c r="N118" s="72"/>
      <c r="O118" s="72"/>
      <c r="P118" s="72"/>
      <c r="Q118" s="72"/>
      <c r="R118" s="72"/>
      <c r="S118" s="67"/>
      <c r="T118" s="67"/>
    </row>
    <row r="119" spans="1:20" ht="14.25">
      <c r="A119" s="75" t="s">
        <v>318</v>
      </c>
      <c r="B119" s="29" t="s">
        <v>180</v>
      </c>
      <c r="C119" s="73"/>
      <c r="D119" s="39"/>
      <c r="E119" s="71"/>
      <c r="F119" s="71"/>
      <c r="G119" s="73"/>
      <c r="H119" s="73"/>
      <c r="I119" s="25"/>
      <c r="J119" s="25"/>
      <c r="K119" s="74"/>
      <c r="L119" s="74"/>
      <c r="M119" s="74"/>
      <c r="N119" s="74"/>
      <c r="O119" s="74"/>
      <c r="P119" s="74"/>
      <c r="Q119" s="74"/>
      <c r="R119" s="74"/>
      <c r="S119" s="67"/>
      <c r="T119" s="67"/>
    </row>
    <row r="120" spans="1:20" ht="14.25">
      <c r="A120" s="31" t="s">
        <v>181</v>
      </c>
      <c r="B120" s="26" t="s">
        <v>182</v>
      </c>
      <c r="C120" s="64"/>
      <c r="D120" s="31"/>
      <c r="E120" s="65"/>
      <c r="F120" s="65"/>
      <c r="G120" s="64"/>
      <c r="H120" s="64"/>
      <c r="I120" s="25"/>
      <c r="J120" s="25">
        <f>E120+F120+I120</f>
        <v>0</v>
      </c>
      <c r="K120" s="66"/>
      <c r="L120" s="66"/>
      <c r="M120" s="66"/>
      <c r="N120" s="66"/>
      <c r="O120" s="66"/>
      <c r="P120" s="66"/>
      <c r="Q120" s="66"/>
      <c r="R120" s="66"/>
      <c r="S120" s="67"/>
      <c r="T120" s="67"/>
    </row>
    <row r="121" spans="1:20" ht="15">
      <c r="A121" s="40" t="s">
        <v>352</v>
      </c>
      <c r="B121" s="41" t="s">
        <v>183</v>
      </c>
      <c r="C121" s="156">
        <f>SUM(C114)</f>
        <v>235455648</v>
      </c>
      <c r="D121" s="156"/>
      <c r="E121" s="156">
        <f>SUM(E114)</f>
        <v>235455648</v>
      </c>
      <c r="F121" s="156"/>
      <c r="G121" s="156"/>
      <c r="H121" s="156"/>
      <c r="I121" s="156"/>
      <c r="J121" s="156">
        <f>E121+F121+I121</f>
        <v>235455648</v>
      </c>
      <c r="K121" s="74"/>
      <c r="L121" s="74"/>
      <c r="M121" s="74"/>
      <c r="N121" s="74"/>
      <c r="O121" s="74"/>
      <c r="P121" s="74"/>
      <c r="Q121" s="74"/>
      <c r="R121" s="74"/>
      <c r="S121" s="67"/>
      <c r="T121" s="67"/>
    </row>
    <row r="122" spans="1:20" ht="15">
      <c r="A122" s="42" t="s">
        <v>388</v>
      </c>
      <c r="B122" s="43"/>
      <c r="C122" s="157">
        <f>C98+C121</f>
        <v>670481697</v>
      </c>
      <c r="D122" s="157">
        <f>D98+D121</f>
        <v>17079426</v>
      </c>
      <c r="E122" s="157">
        <f>E98+E121</f>
        <v>687561123</v>
      </c>
      <c r="F122" s="157">
        <f>SUM(F98)</f>
        <v>79477000</v>
      </c>
      <c r="G122" s="157">
        <f>SUM(G98)</f>
        <v>67730000</v>
      </c>
      <c r="H122" s="157">
        <f>SUM(H98)</f>
        <v>5875000</v>
      </c>
      <c r="I122" s="157">
        <f>SUM(I98)</f>
        <v>73605000</v>
      </c>
      <c r="J122" s="157">
        <f>E122+F122+I122</f>
        <v>840643123</v>
      </c>
      <c r="K122" s="67"/>
      <c r="L122" s="67"/>
      <c r="M122" s="67"/>
      <c r="N122" s="67"/>
      <c r="O122" s="67"/>
      <c r="P122" s="67"/>
      <c r="Q122" s="67"/>
      <c r="R122" s="67"/>
      <c r="S122" s="67"/>
      <c r="T122" s="67"/>
    </row>
    <row r="123" spans="2:20" ht="14.25">
      <c r="B123" s="67"/>
      <c r="C123" s="76"/>
      <c r="D123" s="67"/>
      <c r="E123" s="77"/>
      <c r="F123" s="77"/>
      <c r="G123" s="67"/>
      <c r="H123" s="67"/>
      <c r="I123" s="78"/>
      <c r="J123" s="77"/>
      <c r="K123" s="67"/>
      <c r="L123" s="67"/>
      <c r="M123" s="67"/>
      <c r="N123" s="67"/>
      <c r="O123" s="67"/>
      <c r="P123" s="67"/>
      <c r="Q123" s="67"/>
      <c r="R123" s="67"/>
      <c r="S123" s="67"/>
      <c r="T123" s="67"/>
    </row>
    <row r="124" spans="2:20" ht="14.25">
      <c r="B124" s="67"/>
      <c r="C124" s="76"/>
      <c r="D124" s="67"/>
      <c r="E124" s="77"/>
      <c r="F124" s="77"/>
      <c r="G124" s="67"/>
      <c r="H124" s="67"/>
      <c r="I124" s="78"/>
      <c r="J124" s="77"/>
      <c r="K124" s="67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2:20" ht="14.25">
      <c r="B125" s="67"/>
      <c r="C125" s="76"/>
      <c r="D125" s="67"/>
      <c r="E125" s="77"/>
      <c r="F125" s="77"/>
      <c r="G125" s="67"/>
      <c r="H125" s="67"/>
      <c r="I125" s="78"/>
      <c r="J125" s="77"/>
      <c r="K125" s="67"/>
      <c r="L125" s="67"/>
      <c r="M125" s="67"/>
      <c r="N125" s="67"/>
      <c r="O125" s="67"/>
      <c r="P125" s="67"/>
      <c r="Q125" s="67"/>
      <c r="R125" s="67"/>
      <c r="S125" s="67"/>
      <c r="T125" s="67"/>
    </row>
    <row r="126" spans="2:20" ht="14.25">
      <c r="B126" s="67"/>
      <c r="C126" s="76"/>
      <c r="D126" s="67"/>
      <c r="E126" s="77"/>
      <c r="F126" s="77"/>
      <c r="G126" s="67"/>
      <c r="H126" s="67"/>
      <c r="I126" s="78"/>
      <c r="J126" s="77"/>
      <c r="K126" s="67"/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2:20" ht="14.25">
      <c r="B127" s="67"/>
      <c r="C127" s="76"/>
      <c r="D127" s="67"/>
      <c r="E127" s="77"/>
      <c r="F127" s="77"/>
      <c r="G127" s="67"/>
      <c r="H127" s="67"/>
      <c r="I127" s="78"/>
      <c r="J127" s="77"/>
      <c r="K127" s="67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2:20" ht="14.25">
      <c r="B128" s="67"/>
      <c r="C128" s="76"/>
      <c r="D128" s="67"/>
      <c r="E128" s="77"/>
      <c r="F128" s="77"/>
      <c r="G128" s="67"/>
      <c r="H128" s="67"/>
      <c r="I128" s="78"/>
      <c r="J128" s="77"/>
      <c r="K128" s="67"/>
      <c r="L128" s="67"/>
      <c r="M128" s="67"/>
      <c r="N128" s="67"/>
      <c r="O128" s="67"/>
      <c r="P128" s="67"/>
      <c r="Q128" s="67"/>
      <c r="R128" s="67"/>
      <c r="S128" s="67"/>
      <c r="T128" s="67"/>
    </row>
    <row r="129" spans="2:20" ht="14.25">
      <c r="B129" s="67"/>
      <c r="C129" s="76"/>
      <c r="D129" s="67"/>
      <c r="E129" s="77"/>
      <c r="F129" s="77"/>
      <c r="G129" s="67"/>
      <c r="H129" s="67"/>
      <c r="I129" s="78"/>
      <c r="J129" s="77"/>
      <c r="K129" s="67"/>
      <c r="L129" s="67"/>
      <c r="M129" s="67"/>
      <c r="N129" s="67"/>
      <c r="O129" s="67"/>
      <c r="P129" s="67"/>
      <c r="Q129" s="67"/>
      <c r="R129" s="67"/>
      <c r="S129" s="67"/>
      <c r="T129" s="67"/>
    </row>
    <row r="130" spans="2:20" ht="14.25">
      <c r="B130" s="67"/>
      <c r="C130" s="76"/>
      <c r="D130" s="67"/>
      <c r="E130" s="77"/>
      <c r="F130" s="77"/>
      <c r="G130" s="67"/>
      <c r="H130" s="67"/>
      <c r="I130" s="78"/>
      <c r="J130" s="77"/>
      <c r="K130" s="67"/>
      <c r="L130" s="67"/>
      <c r="M130" s="67"/>
      <c r="N130" s="67"/>
      <c r="O130" s="67"/>
      <c r="P130" s="67"/>
      <c r="Q130" s="67"/>
      <c r="R130" s="67"/>
      <c r="S130" s="67"/>
      <c r="T130" s="67"/>
    </row>
    <row r="131" spans="2:20" ht="14.25">
      <c r="B131" s="67"/>
      <c r="C131" s="76"/>
      <c r="D131" s="67"/>
      <c r="E131" s="77"/>
      <c r="F131" s="77"/>
      <c r="G131" s="67"/>
      <c r="H131" s="67"/>
      <c r="I131" s="78"/>
      <c r="J131" s="77"/>
      <c r="K131" s="67"/>
      <c r="L131" s="67"/>
      <c r="M131" s="67"/>
      <c r="N131" s="67"/>
      <c r="O131" s="67"/>
      <c r="P131" s="67"/>
      <c r="Q131" s="67"/>
      <c r="R131" s="67"/>
      <c r="S131" s="67"/>
      <c r="T131" s="67"/>
    </row>
    <row r="132" spans="2:20" ht="14.25">
      <c r="B132" s="67"/>
      <c r="C132" s="76"/>
      <c r="D132" s="67"/>
      <c r="E132" s="77"/>
      <c r="F132" s="77"/>
      <c r="G132" s="67"/>
      <c r="H132" s="67"/>
      <c r="I132" s="78"/>
      <c r="J132" s="77"/>
      <c r="K132" s="67"/>
      <c r="L132" s="67"/>
      <c r="M132" s="67"/>
      <c r="N132" s="67"/>
      <c r="O132" s="67"/>
      <c r="P132" s="67"/>
      <c r="Q132" s="67"/>
      <c r="R132" s="67"/>
      <c r="S132" s="67"/>
      <c r="T132" s="67"/>
    </row>
    <row r="133" spans="2:20" ht="14.25">
      <c r="B133" s="67"/>
      <c r="C133" s="76"/>
      <c r="D133" s="67"/>
      <c r="E133" s="77"/>
      <c r="F133" s="77"/>
      <c r="G133" s="67"/>
      <c r="H133" s="67"/>
      <c r="I133" s="78"/>
      <c r="J133" s="77"/>
      <c r="K133" s="67"/>
      <c r="L133" s="67"/>
      <c r="M133" s="67"/>
      <c r="N133" s="67"/>
      <c r="O133" s="67"/>
      <c r="P133" s="67"/>
      <c r="Q133" s="67"/>
      <c r="R133" s="67"/>
      <c r="S133" s="67"/>
      <c r="T133" s="67"/>
    </row>
    <row r="134" spans="2:20" ht="14.25">
      <c r="B134" s="67"/>
      <c r="C134" s="76"/>
      <c r="D134" s="67"/>
      <c r="E134" s="77"/>
      <c r="F134" s="77"/>
      <c r="G134" s="67"/>
      <c r="H134" s="67"/>
      <c r="I134" s="78"/>
      <c r="J134" s="77"/>
      <c r="K134" s="67"/>
      <c r="L134" s="67"/>
      <c r="M134" s="67"/>
      <c r="N134" s="67"/>
      <c r="O134" s="67"/>
      <c r="P134" s="67"/>
      <c r="Q134" s="67"/>
      <c r="R134" s="67"/>
      <c r="S134" s="67"/>
      <c r="T134" s="67"/>
    </row>
    <row r="135" spans="2:20" ht="14.25">
      <c r="B135" s="67"/>
      <c r="C135" s="76"/>
      <c r="D135" s="67"/>
      <c r="E135" s="77"/>
      <c r="F135" s="77"/>
      <c r="G135" s="67"/>
      <c r="H135" s="67"/>
      <c r="I135" s="78"/>
      <c r="J135" s="77"/>
      <c r="K135" s="67"/>
      <c r="L135" s="67"/>
      <c r="M135" s="67"/>
      <c r="N135" s="67"/>
      <c r="O135" s="67"/>
      <c r="P135" s="67"/>
      <c r="Q135" s="67"/>
      <c r="R135" s="67"/>
      <c r="S135" s="67"/>
      <c r="T135" s="67"/>
    </row>
    <row r="136" spans="2:20" ht="14.25">
      <c r="B136" s="67"/>
      <c r="C136" s="76"/>
      <c r="D136" s="67"/>
      <c r="E136" s="77"/>
      <c r="F136" s="77"/>
      <c r="G136" s="67"/>
      <c r="H136" s="67"/>
      <c r="I136" s="78"/>
      <c r="J136" s="77"/>
      <c r="K136" s="67"/>
      <c r="L136" s="67"/>
      <c r="M136" s="67"/>
      <c r="N136" s="67"/>
      <c r="O136" s="67"/>
      <c r="P136" s="67"/>
      <c r="Q136" s="67"/>
      <c r="R136" s="67"/>
      <c r="S136" s="67"/>
      <c r="T136" s="67"/>
    </row>
    <row r="137" spans="2:20" ht="14.25">
      <c r="B137" s="67"/>
      <c r="C137" s="76"/>
      <c r="D137" s="67"/>
      <c r="E137" s="77"/>
      <c r="F137" s="77"/>
      <c r="G137" s="67"/>
      <c r="H137" s="67"/>
      <c r="I137" s="78"/>
      <c r="J137" s="77"/>
      <c r="K137" s="67"/>
      <c r="L137" s="67"/>
      <c r="M137" s="67"/>
      <c r="N137" s="67"/>
      <c r="O137" s="67"/>
      <c r="P137" s="67"/>
      <c r="Q137" s="67"/>
      <c r="R137" s="67"/>
      <c r="S137" s="67"/>
      <c r="T137" s="67"/>
    </row>
    <row r="138" spans="2:20" ht="14.25">
      <c r="B138" s="67"/>
      <c r="C138" s="76"/>
      <c r="D138" s="67"/>
      <c r="E138" s="77"/>
      <c r="F138" s="77"/>
      <c r="G138" s="67"/>
      <c r="H138" s="67"/>
      <c r="I138" s="78"/>
      <c r="J138" s="77"/>
      <c r="K138" s="67"/>
      <c r="L138" s="67"/>
      <c r="M138" s="67"/>
      <c r="N138" s="67"/>
      <c r="O138" s="67"/>
      <c r="P138" s="67"/>
      <c r="Q138" s="67"/>
      <c r="R138" s="67"/>
      <c r="S138" s="67"/>
      <c r="T138" s="67"/>
    </row>
    <row r="139" spans="2:20" ht="14.25">
      <c r="B139" s="67"/>
      <c r="C139" s="76"/>
      <c r="D139" s="67"/>
      <c r="E139" s="77"/>
      <c r="F139" s="77"/>
      <c r="G139" s="67"/>
      <c r="H139" s="67"/>
      <c r="I139" s="78"/>
      <c r="J139" s="77"/>
      <c r="K139" s="67"/>
      <c r="L139" s="67"/>
      <c r="M139" s="67"/>
      <c r="N139" s="67"/>
      <c r="O139" s="67"/>
      <c r="P139" s="67"/>
      <c r="Q139" s="67"/>
      <c r="R139" s="67"/>
      <c r="S139" s="67"/>
      <c r="T139" s="67"/>
    </row>
    <row r="140" spans="2:20" ht="14.25">
      <c r="B140" s="67"/>
      <c r="C140" s="76"/>
      <c r="D140" s="67"/>
      <c r="E140" s="77"/>
      <c r="F140" s="77"/>
      <c r="G140" s="67"/>
      <c r="H140" s="67"/>
      <c r="I140" s="78"/>
      <c r="J140" s="77"/>
      <c r="K140" s="67"/>
      <c r="L140" s="67"/>
      <c r="M140" s="67"/>
      <c r="N140" s="67"/>
      <c r="O140" s="67"/>
      <c r="P140" s="67"/>
      <c r="Q140" s="67"/>
      <c r="R140" s="67"/>
      <c r="S140" s="67"/>
      <c r="T140" s="67"/>
    </row>
    <row r="141" spans="2:20" ht="14.25">
      <c r="B141" s="67"/>
      <c r="C141" s="76"/>
      <c r="D141" s="67"/>
      <c r="E141" s="77"/>
      <c r="F141" s="77"/>
      <c r="G141" s="67"/>
      <c r="H141" s="67"/>
      <c r="I141" s="78"/>
      <c r="J141" s="77"/>
      <c r="K141" s="67"/>
      <c r="L141" s="67"/>
      <c r="M141" s="67"/>
      <c r="N141" s="67"/>
      <c r="O141" s="67"/>
      <c r="P141" s="67"/>
      <c r="Q141" s="67"/>
      <c r="R141" s="67"/>
      <c r="S141" s="67"/>
      <c r="T141" s="67"/>
    </row>
    <row r="142" spans="2:20" ht="14.25">
      <c r="B142" s="67"/>
      <c r="C142" s="76"/>
      <c r="D142" s="67"/>
      <c r="E142" s="77"/>
      <c r="F142" s="77"/>
      <c r="G142" s="67"/>
      <c r="H142" s="67"/>
      <c r="I142" s="78"/>
      <c r="J142" s="77"/>
      <c r="K142" s="67"/>
      <c r="L142" s="67"/>
      <c r="M142" s="67"/>
      <c r="N142" s="67"/>
      <c r="O142" s="67"/>
      <c r="P142" s="67"/>
      <c r="Q142" s="67"/>
      <c r="R142" s="67"/>
      <c r="S142" s="67"/>
      <c r="T142" s="67"/>
    </row>
    <row r="143" spans="2:20" ht="14.25">
      <c r="B143" s="67"/>
      <c r="C143" s="76"/>
      <c r="D143" s="67"/>
      <c r="E143" s="77"/>
      <c r="F143" s="77"/>
      <c r="G143" s="67"/>
      <c r="H143" s="67"/>
      <c r="I143" s="78"/>
      <c r="J143" s="77"/>
      <c r="K143" s="67"/>
      <c r="L143" s="67"/>
      <c r="M143" s="67"/>
      <c r="N143" s="67"/>
      <c r="O143" s="67"/>
      <c r="P143" s="67"/>
      <c r="Q143" s="67"/>
      <c r="R143" s="67"/>
      <c r="S143" s="67"/>
      <c r="T143" s="67"/>
    </row>
    <row r="144" spans="2:20" ht="14.25">
      <c r="B144" s="67"/>
      <c r="C144" s="76"/>
      <c r="D144" s="67"/>
      <c r="E144" s="77"/>
      <c r="F144" s="77"/>
      <c r="G144" s="67"/>
      <c r="H144" s="67"/>
      <c r="I144" s="78"/>
      <c r="J144" s="77"/>
      <c r="K144" s="67"/>
      <c r="L144" s="67"/>
      <c r="M144" s="67"/>
      <c r="N144" s="67"/>
      <c r="O144" s="67"/>
      <c r="P144" s="67"/>
      <c r="Q144" s="67"/>
      <c r="R144" s="67"/>
      <c r="S144" s="67"/>
      <c r="T144" s="67"/>
    </row>
    <row r="145" spans="2:20" ht="14.25">
      <c r="B145" s="67"/>
      <c r="C145" s="76"/>
      <c r="D145" s="67"/>
      <c r="E145" s="77"/>
      <c r="F145" s="77"/>
      <c r="G145" s="67"/>
      <c r="H145" s="67"/>
      <c r="I145" s="78"/>
      <c r="J145" s="77"/>
      <c r="K145" s="67"/>
      <c r="L145" s="67"/>
      <c r="M145" s="67"/>
      <c r="N145" s="67"/>
      <c r="O145" s="67"/>
      <c r="P145" s="67"/>
      <c r="Q145" s="67"/>
      <c r="R145" s="67"/>
      <c r="S145" s="67"/>
      <c r="T145" s="67"/>
    </row>
    <row r="146" spans="2:20" ht="14.25">
      <c r="B146" s="67"/>
      <c r="C146" s="76"/>
      <c r="D146" s="67"/>
      <c r="E146" s="77"/>
      <c r="F146" s="77"/>
      <c r="G146" s="67"/>
      <c r="H146" s="67"/>
      <c r="I146" s="78"/>
      <c r="J146" s="77"/>
      <c r="K146" s="67"/>
      <c r="L146" s="67"/>
      <c r="M146" s="67"/>
      <c r="N146" s="67"/>
      <c r="O146" s="67"/>
      <c r="P146" s="67"/>
      <c r="Q146" s="67"/>
      <c r="R146" s="67"/>
      <c r="S146" s="67"/>
      <c r="T146" s="67"/>
    </row>
    <row r="147" spans="2:20" ht="14.25">
      <c r="B147" s="67"/>
      <c r="C147" s="76"/>
      <c r="D147" s="67"/>
      <c r="E147" s="77"/>
      <c r="F147" s="77"/>
      <c r="G147" s="67"/>
      <c r="H147" s="67"/>
      <c r="I147" s="78"/>
      <c r="J147" s="77"/>
      <c r="K147" s="67"/>
      <c r="L147" s="67"/>
      <c r="M147" s="67"/>
      <c r="N147" s="67"/>
      <c r="O147" s="67"/>
      <c r="P147" s="67"/>
      <c r="Q147" s="67"/>
      <c r="R147" s="67"/>
      <c r="S147" s="67"/>
      <c r="T147" s="67"/>
    </row>
    <row r="148" spans="2:20" ht="14.25">
      <c r="B148" s="67"/>
      <c r="C148" s="76"/>
      <c r="D148" s="67"/>
      <c r="E148" s="77"/>
      <c r="F148" s="77"/>
      <c r="G148" s="67"/>
      <c r="H148" s="67"/>
      <c r="I148" s="78"/>
      <c r="J148" s="77"/>
      <c r="K148" s="67"/>
      <c r="L148" s="67"/>
      <c r="M148" s="67"/>
      <c r="N148" s="67"/>
      <c r="O148" s="67"/>
      <c r="P148" s="67"/>
      <c r="Q148" s="67"/>
      <c r="R148" s="67"/>
      <c r="S148" s="67"/>
      <c r="T148" s="67"/>
    </row>
    <row r="149" spans="2:20" ht="14.25">
      <c r="B149" s="67"/>
      <c r="C149" s="76"/>
      <c r="D149" s="67"/>
      <c r="E149" s="77"/>
      <c r="F149" s="77"/>
      <c r="G149" s="67"/>
      <c r="H149" s="67"/>
      <c r="I149" s="78"/>
      <c r="J149" s="77"/>
      <c r="K149" s="67"/>
      <c r="L149" s="67"/>
      <c r="M149" s="67"/>
      <c r="N149" s="67"/>
      <c r="O149" s="67"/>
      <c r="P149" s="67"/>
      <c r="Q149" s="67"/>
      <c r="R149" s="67"/>
      <c r="S149" s="67"/>
      <c r="T149" s="67"/>
    </row>
    <row r="150" spans="2:20" ht="14.25">
      <c r="B150" s="67"/>
      <c r="C150" s="76"/>
      <c r="D150" s="67"/>
      <c r="E150" s="77"/>
      <c r="F150" s="77"/>
      <c r="G150" s="67"/>
      <c r="H150" s="67"/>
      <c r="I150" s="78"/>
      <c r="J150" s="77"/>
      <c r="K150" s="67"/>
      <c r="L150" s="67"/>
      <c r="M150" s="67"/>
      <c r="N150" s="67"/>
      <c r="O150" s="67"/>
      <c r="P150" s="67"/>
      <c r="Q150" s="67"/>
      <c r="R150" s="67"/>
      <c r="S150" s="67"/>
      <c r="T150" s="67"/>
    </row>
    <row r="151" spans="2:20" ht="14.25">
      <c r="B151" s="67"/>
      <c r="C151" s="76"/>
      <c r="D151" s="67"/>
      <c r="E151" s="77"/>
      <c r="F151" s="77"/>
      <c r="G151" s="67"/>
      <c r="H151" s="67"/>
      <c r="I151" s="78"/>
      <c r="J151" s="77"/>
      <c r="K151" s="67"/>
      <c r="L151" s="67"/>
      <c r="M151" s="67"/>
      <c r="N151" s="67"/>
      <c r="O151" s="67"/>
      <c r="P151" s="67"/>
      <c r="Q151" s="67"/>
      <c r="R151" s="67"/>
      <c r="S151" s="67"/>
      <c r="T151" s="67"/>
    </row>
    <row r="152" spans="2:20" ht="14.25">
      <c r="B152" s="67"/>
      <c r="C152" s="76"/>
      <c r="D152" s="67"/>
      <c r="E152" s="77"/>
      <c r="F152" s="77"/>
      <c r="G152" s="67"/>
      <c r="H152" s="67"/>
      <c r="I152" s="78"/>
      <c r="J152" s="77"/>
      <c r="K152" s="67"/>
      <c r="L152" s="67"/>
      <c r="M152" s="67"/>
      <c r="N152" s="67"/>
      <c r="O152" s="67"/>
      <c r="P152" s="67"/>
      <c r="Q152" s="67"/>
      <c r="R152" s="67"/>
      <c r="S152" s="67"/>
      <c r="T152" s="67"/>
    </row>
    <row r="153" spans="2:20" ht="14.25">
      <c r="B153" s="67"/>
      <c r="C153" s="76"/>
      <c r="D153" s="67"/>
      <c r="E153" s="77"/>
      <c r="F153" s="77"/>
      <c r="G153" s="67"/>
      <c r="H153" s="67"/>
      <c r="I153" s="78"/>
      <c r="J153" s="77"/>
      <c r="K153" s="67"/>
      <c r="L153" s="67"/>
      <c r="M153" s="67"/>
      <c r="N153" s="67"/>
      <c r="O153" s="67"/>
      <c r="P153" s="67"/>
      <c r="Q153" s="67"/>
      <c r="R153" s="67"/>
      <c r="S153" s="67"/>
      <c r="T153" s="67"/>
    </row>
    <row r="154" spans="2:20" ht="14.25">
      <c r="B154" s="67"/>
      <c r="C154" s="76"/>
      <c r="D154" s="67"/>
      <c r="E154" s="77"/>
      <c r="F154" s="77"/>
      <c r="G154" s="67"/>
      <c r="H154" s="67"/>
      <c r="I154" s="78"/>
      <c r="J154" s="77"/>
      <c r="K154" s="67"/>
      <c r="L154" s="67"/>
      <c r="M154" s="67"/>
      <c r="N154" s="67"/>
      <c r="O154" s="67"/>
      <c r="P154" s="67"/>
      <c r="Q154" s="67"/>
      <c r="R154" s="67"/>
      <c r="S154" s="67"/>
      <c r="T154" s="67"/>
    </row>
    <row r="155" spans="2:20" ht="14.25">
      <c r="B155" s="67"/>
      <c r="C155" s="76"/>
      <c r="D155" s="67"/>
      <c r="E155" s="77"/>
      <c r="F155" s="77"/>
      <c r="G155" s="67"/>
      <c r="H155" s="67"/>
      <c r="I155" s="78"/>
      <c r="J155" s="77"/>
      <c r="K155" s="67"/>
      <c r="L155" s="67"/>
      <c r="M155" s="67"/>
      <c r="N155" s="67"/>
      <c r="O155" s="67"/>
      <c r="P155" s="67"/>
      <c r="Q155" s="67"/>
      <c r="R155" s="67"/>
      <c r="S155" s="67"/>
      <c r="T155" s="67"/>
    </row>
    <row r="156" spans="2:20" ht="14.25">
      <c r="B156" s="67"/>
      <c r="C156" s="76"/>
      <c r="D156" s="67"/>
      <c r="E156" s="77"/>
      <c r="F156" s="77"/>
      <c r="G156" s="67"/>
      <c r="H156" s="67"/>
      <c r="I156" s="78"/>
      <c r="J156" s="77"/>
      <c r="K156" s="67"/>
      <c r="L156" s="67"/>
      <c r="M156" s="67"/>
      <c r="N156" s="67"/>
      <c r="O156" s="67"/>
      <c r="P156" s="67"/>
      <c r="Q156" s="67"/>
      <c r="R156" s="67"/>
      <c r="S156" s="67"/>
      <c r="T156" s="67"/>
    </row>
    <row r="157" spans="2:20" ht="14.25">
      <c r="B157" s="67"/>
      <c r="C157" s="76"/>
      <c r="D157" s="67"/>
      <c r="E157" s="77"/>
      <c r="F157" s="77"/>
      <c r="G157" s="67"/>
      <c r="H157" s="67"/>
      <c r="I157" s="78"/>
      <c r="J157" s="77"/>
      <c r="K157" s="67"/>
      <c r="L157" s="67"/>
      <c r="M157" s="67"/>
      <c r="N157" s="67"/>
      <c r="O157" s="67"/>
      <c r="P157" s="67"/>
      <c r="Q157" s="67"/>
      <c r="R157" s="67"/>
      <c r="S157" s="67"/>
      <c r="T157" s="67"/>
    </row>
    <row r="158" spans="2:20" ht="14.25">
      <c r="B158" s="67"/>
      <c r="C158" s="76"/>
      <c r="D158" s="67"/>
      <c r="E158" s="77"/>
      <c r="F158" s="77"/>
      <c r="G158" s="67"/>
      <c r="H158" s="67"/>
      <c r="I158" s="78"/>
      <c r="J158" s="77"/>
      <c r="K158" s="67"/>
      <c r="L158" s="67"/>
      <c r="M158" s="67"/>
      <c r="N158" s="67"/>
      <c r="O158" s="67"/>
      <c r="P158" s="67"/>
      <c r="Q158" s="67"/>
      <c r="R158" s="67"/>
      <c r="S158" s="67"/>
      <c r="T158" s="67"/>
    </row>
    <row r="159" spans="2:20" ht="14.25">
      <c r="B159" s="67"/>
      <c r="C159" s="76"/>
      <c r="D159" s="67"/>
      <c r="E159" s="77"/>
      <c r="F159" s="77"/>
      <c r="G159" s="67"/>
      <c r="H159" s="67"/>
      <c r="I159" s="78"/>
      <c r="J159" s="77"/>
      <c r="K159" s="67"/>
      <c r="L159" s="67"/>
      <c r="M159" s="67"/>
      <c r="N159" s="67"/>
      <c r="O159" s="67"/>
      <c r="P159" s="67"/>
      <c r="Q159" s="67"/>
      <c r="R159" s="67"/>
      <c r="S159" s="67"/>
      <c r="T159" s="67"/>
    </row>
    <row r="160" spans="2:20" ht="14.25">
      <c r="B160" s="67"/>
      <c r="C160" s="76"/>
      <c r="D160" s="67"/>
      <c r="E160" s="77"/>
      <c r="F160" s="77"/>
      <c r="G160" s="67"/>
      <c r="H160" s="67"/>
      <c r="I160" s="78"/>
      <c r="J160" s="77"/>
      <c r="K160" s="67"/>
      <c r="L160" s="67"/>
      <c r="M160" s="67"/>
      <c r="N160" s="67"/>
      <c r="O160" s="67"/>
      <c r="P160" s="67"/>
      <c r="Q160" s="67"/>
      <c r="R160" s="67"/>
      <c r="S160" s="67"/>
      <c r="T160" s="67"/>
    </row>
    <row r="161" spans="2:20" ht="14.25">
      <c r="B161" s="67"/>
      <c r="C161" s="76"/>
      <c r="D161" s="67"/>
      <c r="E161" s="77"/>
      <c r="F161" s="77"/>
      <c r="G161" s="67"/>
      <c r="H161" s="67"/>
      <c r="I161" s="78"/>
      <c r="J161" s="77"/>
      <c r="K161" s="67"/>
      <c r="L161" s="67"/>
      <c r="M161" s="67"/>
      <c r="N161" s="67"/>
      <c r="O161" s="67"/>
      <c r="P161" s="67"/>
      <c r="Q161" s="67"/>
      <c r="R161" s="67"/>
      <c r="S161" s="67"/>
      <c r="T161" s="67"/>
    </row>
    <row r="162" spans="2:20" ht="14.25">
      <c r="B162" s="67"/>
      <c r="C162" s="76"/>
      <c r="D162" s="67"/>
      <c r="E162" s="77"/>
      <c r="F162" s="77"/>
      <c r="G162" s="67"/>
      <c r="H162" s="67"/>
      <c r="I162" s="78"/>
      <c r="J162" s="77"/>
      <c r="K162" s="67"/>
      <c r="L162" s="67"/>
      <c r="M162" s="67"/>
      <c r="N162" s="67"/>
      <c r="O162" s="67"/>
      <c r="P162" s="67"/>
      <c r="Q162" s="67"/>
      <c r="R162" s="67"/>
      <c r="S162" s="67"/>
      <c r="T162" s="67"/>
    </row>
    <row r="163" spans="2:20" ht="14.25">
      <c r="B163" s="67"/>
      <c r="C163" s="76"/>
      <c r="D163" s="67"/>
      <c r="E163" s="77"/>
      <c r="F163" s="77"/>
      <c r="G163" s="67"/>
      <c r="H163" s="67"/>
      <c r="I163" s="78"/>
      <c r="J163" s="77"/>
      <c r="K163" s="67"/>
      <c r="L163" s="67"/>
      <c r="M163" s="67"/>
      <c r="N163" s="67"/>
      <c r="O163" s="67"/>
      <c r="P163" s="67"/>
      <c r="Q163" s="67"/>
      <c r="R163" s="67"/>
      <c r="S163" s="67"/>
      <c r="T163" s="67"/>
    </row>
    <row r="164" spans="2:20" ht="14.25">
      <c r="B164" s="67"/>
      <c r="C164" s="76"/>
      <c r="D164" s="67"/>
      <c r="E164" s="77"/>
      <c r="F164" s="77"/>
      <c r="G164" s="67"/>
      <c r="H164" s="67"/>
      <c r="I164" s="78"/>
      <c r="J164" s="77"/>
      <c r="K164" s="67"/>
      <c r="L164" s="67"/>
      <c r="M164" s="67"/>
      <c r="N164" s="67"/>
      <c r="O164" s="67"/>
      <c r="P164" s="67"/>
      <c r="Q164" s="67"/>
      <c r="R164" s="67"/>
      <c r="S164" s="67"/>
      <c r="T164" s="67"/>
    </row>
    <row r="165" spans="2:20" ht="14.25">
      <c r="B165" s="67"/>
      <c r="C165" s="76"/>
      <c r="D165" s="67"/>
      <c r="E165" s="77"/>
      <c r="F165" s="77"/>
      <c r="G165" s="67"/>
      <c r="H165" s="67"/>
      <c r="I165" s="78"/>
      <c r="J165" s="77"/>
      <c r="K165" s="67"/>
      <c r="L165" s="67"/>
      <c r="M165" s="67"/>
      <c r="N165" s="67"/>
      <c r="O165" s="67"/>
      <c r="P165" s="67"/>
      <c r="Q165" s="67"/>
      <c r="R165" s="67"/>
      <c r="S165" s="67"/>
      <c r="T165" s="67"/>
    </row>
    <row r="166" spans="2:20" ht="14.25">
      <c r="B166" s="67"/>
      <c r="C166" s="76"/>
      <c r="D166" s="67"/>
      <c r="E166" s="77"/>
      <c r="F166" s="77"/>
      <c r="G166" s="67"/>
      <c r="H166" s="67"/>
      <c r="I166" s="78"/>
      <c r="J166" s="77"/>
      <c r="K166" s="67"/>
      <c r="L166" s="67"/>
      <c r="M166" s="67"/>
      <c r="N166" s="67"/>
      <c r="O166" s="67"/>
      <c r="P166" s="67"/>
      <c r="Q166" s="67"/>
      <c r="R166" s="67"/>
      <c r="S166" s="67"/>
      <c r="T166" s="67"/>
    </row>
    <row r="167" spans="2:20" ht="14.25">
      <c r="B167" s="67"/>
      <c r="C167" s="76"/>
      <c r="D167" s="67"/>
      <c r="E167" s="77"/>
      <c r="F167" s="77"/>
      <c r="G167" s="67"/>
      <c r="H167" s="67"/>
      <c r="I167" s="78"/>
      <c r="J167" s="77"/>
      <c r="K167" s="67"/>
      <c r="L167" s="67"/>
      <c r="M167" s="67"/>
      <c r="N167" s="67"/>
      <c r="O167" s="67"/>
      <c r="P167" s="67"/>
      <c r="Q167" s="67"/>
      <c r="R167" s="67"/>
      <c r="S167" s="67"/>
      <c r="T167" s="67"/>
    </row>
    <row r="168" spans="2:20" ht="14.25">
      <c r="B168" s="67"/>
      <c r="C168" s="76"/>
      <c r="D168" s="67"/>
      <c r="E168" s="77"/>
      <c r="F168" s="77"/>
      <c r="G168" s="67"/>
      <c r="H168" s="67"/>
      <c r="I168" s="78"/>
      <c r="J168" s="77"/>
      <c r="K168" s="67"/>
      <c r="L168" s="67"/>
      <c r="M168" s="67"/>
      <c r="N168" s="67"/>
      <c r="O168" s="67"/>
      <c r="P168" s="67"/>
      <c r="Q168" s="67"/>
      <c r="R168" s="67"/>
      <c r="S168" s="67"/>
      <c r="T168" s="67"/>
    </row>
    <row r="169" spans="2:20" ht="14.25">
      <c r="B169" s="67"/>
      <c r="C169" s="76"/>
      <c r="D169" s="67"/>
      <c r="E169" s="77"/>
      <c r="F169" s="77"/>
      <c r="G169" s="67"/>
      <c r="H169" s="67"/>
      <c r="I169" s="78"/>
      <c r="J169" s="77"/>
      <c r="K169" s="67"/>
      <c r="L169" s="67"/>
      <c r="M169" s="67"/>
      <c r="N169" s="67"/>
      <c r="O169" s="67"/>
      <c r="P169" s="67"/>
      <c r="Q169" s="67"/>
      <c r="R169" s="67"/>
      <c r="S169" s="67"/>
      <c r="T169" s="67"/>
    </row>
    <row r="170" spans="2:20" ht="14.25">
      <c r="B170" s="67"/>
      <c r="C170" s="76"/>
      <c r="D170" s="67"/>
      <c r="E170" s="77"/>
      <c r="F170" s="77"/>
      <c r="G170" s="67"/>
      <c r="H170" s="67"/>
      <c r="I170" s="78"/>
      <c r="J170" s="77"/>
      <c r="K170" s="67"/>
      <c r="L170" s="67"/>
      <c r="M170" s="67"/>
      <c r="N170" s="67"/>
      <c r="O170" s="67"/>
      <c r="P170" s="67"/>
      <c r="Q170" s="67"/>
      <c r="R170" s="67"/>
      <c r="S170" s="67"/>
      <c r="T170" s="67"/>
    </row>
    <row r="171" spans="2:20" ht="14.25">
      <c r="B171" s="67"/>
      <c r="C171" s="76"/>
      <c r="D171" s="67"/>
      <c r="E171" s="77"/>
      <c r="F171" s="77"/>
      <c r="G171" s="67"/>
      <c r="H171" s="67"/>
      <c r="I171" s="78"/>
      <c r="J171" s="77"/>
      <c r="K171" s="67"/>
      <c r="L171" s="67"/>
      <c r="M171" s="67"/>
      <c r="N171" s="67"/>
      <c r="O171" s="67"/>
      <c r="P171" s="67"/>
      <c r="Q171" s="67"/>
      <c r="R171" s="67"/>
      <c r="S171" s="67"/>
      <c r="T171" s="67"/>
    </row>
  </sheetData>
  <sheetProtection/>
  <mergeCells count="3">
    <mergeCell ref="A1:K1"/>
    <mergeCell ref="A2:J2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62" r:id="rId1"/>
  <rowBreaks count="1" manualBreakCount="1">
    <brk id="74" max="12" man="1"/>
  </rowBreaks>
  <colBreaks count="1" manualBreakCount="1">
    <brk id="10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Fucsokne.Livi</cp:lastModifiedBy>
  <cp:lastPrinted>2020-03-11T09:53:37Z</cp:lastPrinted>
  <dcterms:created xsi:type="dcterms:W3CDTF">2014-01-03T21:48:14Z</dcterms:created>
  <dcterms:modified xsi:type="dcterms:W3CDTF">2020-03-11T09:54:23Z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