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Bölcsőde" sheetId="5" r:id="rId5"/>
    <sheet name="5. Állami tám." sheetId="6" r:id="rId6"/>
    <sheet name="6. Felhalmozás" sheetId="7" r:id="rId7"/>
    <sheet name="7,a Műk. mérleg" sheetId="8" r:id="rId8"/>
    <sheet name="7,b Beruh. mérleg" sheetId="9" r:id="rId9"/>
    <sheet name="8. Tartalékok" sheetId="10" r:id="rId10"/>
    <sheet name="9. Létszám" sheetId="11" r:id="rId11"/>
    <sheet name="10. Projekt" sheetId="12" r:id="rId12"/>
    <sheet name="11. Likviditási terv" sheetId="13" r:id="rId13"/>
    <sheet name="12. Közvetett támogatás" sheetId="14" r:id="rId14"/>
    <sheet name="13. Többéves döntések" sheetId="15" r:id="rId15"/>
    <sheet name="14. Adósságot kel. ügyletek" sheetId="16" r:id="rId16"/>
  </sheets>
  <definedNames>
    <definedName name="_xlfn.IFERROR" hidden="1">#NAME?</definedName>
    <definedName name="_xlnm.Print_Area" localSheetId="0">'1. Mérlegszerű'!$A$1:$J$69</definedName>
    <definedName name="_xlnm.Print_Area" localSheetId="12">'11. Likviditási terv'!$A$1:$O$29</definedName>
    <definedName name="_xlnm.Print_Area" localSheetId="1">'2,a Elemi bevételek'!$A$1:$E$45</definedName>
    <definedName name="_xlnm.Print_Area" localSheetId="2">'2,b Elemi kiadások'!$A$1:$E$62</definedName>
    <definedName name="_xlnm.Print_Area" localSheetId="3">'3. Hivatal'!$A$1:$E$51</definedName>
    <definedName name="_xlnm.Print_Area" localSheetId="4">'4. Bölcsőde'!$A$1:$I$39</definedName>
    <definedName name="_xlnm.Print_Area" localSheetId="5">'5. Állami tám.'!$A$1:$AC$55</definedName>
    <definedName name="_xlnm.Print_Area" localSheetId="6">'6. Felhalmozás'!$C$1:$F$24</definedName>
  </definedNames>
  <calcPr fullCalcOnLoad="1"/>
</workbook>
</file>

<file path=xl/comments4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tothnora</author>
  </authors>
  <commentList>
    <comment ref="A7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<sst xmlns="http://schemas.openxmlformats.org/spreadsheetml/2006/main" count="1325" uniqueCount="692">
  <si>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</si>
  <si>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</si>
  <si>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</si>
  <si>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</si>
  <si>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</si>
  <si>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</si>
  <si>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</si>
  <si>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</si>
  <si>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</si>
  <si>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</si>
  <si>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</si>
  <si>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</si>
  <si>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</si>
  <si>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</si>
  <si>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</si>
  <si>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</si>
  <si>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</si>
  <si>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</si>
  <si>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</si>
  <si>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</si>
  <si>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</si>
  <si>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</si>
  <si>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</si>
  <si>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</si>
  <si>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</si>
  <si>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</si>
  <si>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</si>
  <si>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</si>
  <si>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</si>
  <si>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</si>
  <si>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</si>
  <si>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</si>
  <si>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</si>
  <si>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</si>
  <si>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</si>
  <si>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</si>
  <si>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</si>
  <si>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</si>
  <si>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</si>
  <si>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</si>
  <si>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</si>
  <si>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</si>
  <si>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</si>
  <si>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</si>
  <si>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</si>
  <si>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</si>
  <si>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</si>
  <si>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</si>
  <si>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</si>
  <si>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</si>
  <si>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</si>
  <si>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</si>
  <si>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</si>
  <si>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</si>
  <si>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</si>
  <si>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</si>
  <si>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</si>
  <si>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</si>
  <si>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</si>
  <si>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</si>
  <si>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</si>
  <si>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</si>
  <si>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</si>
  <si>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</si>
  <si>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</si>
  <si>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</si>
  <si>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</si>
  <si>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</si>
  <si>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</si>
  <si>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</si>
  <si>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</si>
  <si>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</si>
  <si>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</si>
  <si>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</si>
  <si>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</si>
  <si>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</si>
  <si>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</si>
  <si>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</si>
  <si>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</si>
  <si>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</si>
  <si>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</si>
  <si>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</si>
  <si>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</si>
  <si>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</si>
  <si>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</si>
  <si>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</si>
  <si>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</si>
  <si>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</si>
  <si>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</si>
  <si>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</si>
  <si>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</si>
  <si>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</si>
  <si>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</si>
  <si>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</si>
  <si>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</si>
  <si>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</si>
  <si>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</si>
  <si>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</si>
  <si>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</si>
  <si>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</si>
  <si>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</si>
  <si>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</si>
  <si>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</si>
  <si>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</si>
  <si>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</si>
  <si>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</si>
  <si>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</si>
  <si>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</si>
  <si>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</si>
  <si>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</si>
  <si>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</si>
  <si>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</si>
  <si>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</si>
  <si>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</si>
  <si>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</si>
  <si>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</si>
  <si>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</si>
  <si>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</si>
  <si>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</si>
  <si>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</si>
  <si>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</si>
  <si>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</si>
  <si>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</si>
  <si>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</si>
  <si>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</si>
  <si>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</si>
  <si>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</si>
  <si>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</si>
  <si>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</si>
  <si>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</si>
  <si>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</si>
  <si>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</si>
  <si>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</si>
  <si>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</si>
  <si>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</si>
  <si>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</si>
  <si>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</si>
  <si>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</si>
  <si>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</si>
  <si>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</si>
  <si>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</si>
  <si>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</si>
  <si>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</si>
  <si>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</si>
  <si>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</si>
  <si>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</si>
  <si>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</si>
  <si>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</si>
  <si>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</si>
  <si>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</si>
  <si>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</si>
  <si>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</si>
  <si>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</si>
  <si>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</si>
  <si>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</si>
  <si>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</si>
  <si>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</si>
  <si>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</si>
  <si>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</si>
  <si>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</si>
  <si>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</si>
  <si>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</si>
  <si>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</si>
  <si>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</si>
  <si>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</si>
  <si>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</si>
  <si>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</si>
  <si>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</si>
  <si>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</si>
  <si>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</si>
  <si>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</si>
  <si>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</si>
  <si>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</si>
  <si>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</si>
  <si>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</si>
  <si>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</si>
  <si>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</si>
  <si>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</si>
  <si>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</si>
  <si>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</si>
  <si>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</si>
  <si>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B816.</t>
  </si>
  <si>
    <t>Központi, irányítószervi támogatás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</si>
  <si>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</si>
  <si>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</si>
  <si>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</si>
  <si>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</si>
  <si>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</si>
  <si>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</si>
  <si>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</si>
  <si>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</si>
  <si>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</si>
  <si>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</si>
  <si>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</si>
  <si>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</si>
  <si>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</si>
  <si>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</si>
  <si>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</si>
  <si>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</si>
  <si>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</si>
  <si>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</si>
  <si>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</si>
  <si>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</si>
  <si>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</si>
  <si>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</si>
  <si>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</si>
  <si>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</si>
  <si>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</si>
  <si>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</si>
  <si>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</si>
  <si>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</si>
  <si>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</si>
  <si>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</si>
  <si>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</si>
  <si>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</si>
  <si>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</si>
  <si>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</si>
  <si>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</si>
  <si>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</si>
  <si>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</si>
  <si>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</si>
  <si>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</si>
  <si>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</si>
  <si>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</si>
  <si>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</si>
  <si>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</si>
  <si>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</si>
  <si>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</si>
  <si>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</si>
  <si>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</si>
  <si>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</si>
  <si>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</si>
  <si>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</si>
  <si>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</si>
  <si>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</si>
  <si>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</si>
  <si>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</si>
  <si>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</si>
  <si>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</si>
  <si>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</si>
  <si>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</si>
  <si>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</si>
  <si>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</si>
  <si>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</si>
  <si>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</si>
  <si>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</si>
  <si>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</si>
  <si>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</si>
  <si>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</si>
  <si>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</si>
  <si>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</si>
  <si>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</si>
  <si>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</si>
  <si>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</si>
  <si>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</si>
  <si>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</si>
  <si>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</si>
  <si>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</si>
  <si>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</si>
  <si>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</si>
  <si>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</si>
  <si>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</si>
  <si>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</si>
  <si>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</si>
  <si>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</si>
  <si>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</si>
  <si>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</si>
  <si>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</si>
  <si>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</si>
  <si>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</si>
  <si>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</si>
  <si>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</si>
  <si>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</si>
  <si>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</si>
  <si>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</si>
  <si>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</si>
  <si>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</si>
  <si>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</si>
  <si>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</si>
  <si>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</si>
  <si>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</si>
  <si>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</si>
  <si>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</si>
  <si>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</si>
  <si>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</si>
  <si>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</si>
  <si>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</si>
  <si>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</si>
  <si>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</si>
  <si>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</si>
  <si>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</si>
  <si>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</si>
  <si>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</si>
  <si>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</si>
  <si>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</si>
  <si>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</si>
  <si>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</si>
  <si>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 xml:space="preserve">Felhalmozási célú finanszírozási kiadások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</si>
  <si>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</si>
  <si>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</si>
  <si>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</si>
  <si>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</si>
  <si>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</si>
  <si>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>Működési célú támogatások ÁHT-n belülről</t>
  </si>
  <si>
    <t>Egyéb működési célú támogatások ÁHT-n belülről</t>
  </si>
  <si>
    <t>Felhalmozási célú kiadások összesen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</si>
  <si>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</si>
  <si>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</si>
  <si>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</si>
  <si>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</si>
  <si>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</si>
  <si>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2.1. Személyi juttatások</t>
  </si>
  <si>
    <t>2.2. Munkaadókat terhelő járulékok és szociális hozzájárulási adó</t>
  </si>
  <si>
    <t>2.3. Dologi kiadások</t>
  </si>
  <si>
    <t>Hozzájárulás jogcíme</t>
  </si>
  <si>
    <t>mutató/  létszám</t>
  </si>
  <si>
    <t>Támogatás</t>
  </si>
  <si>
    <t>Ft/fő</t>
  </si>
  <si>
    <t>eFt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</si>
  <si>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</si>
  <si>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</si>
  <si>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</si>
  <si>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</si>
  <si>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</si>
  <si>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</si>
  <si>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</si>
  <si>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</si>
  <si>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</si>
  <si>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</si>
  <si>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</si>
  <si>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</si>
  <si>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</si>
  <si>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</si>
  <si>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</si>
  <si>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</si>
  <si>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</si>
  <si>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</si>
  <si>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</si>
  <si>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</si>
  <si>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</si>
  <si>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</si>
  <si>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</si>
  <si>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</si>
  <si>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</si>
  <si>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</si>
  <si>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c (1) Szociális étkeztetés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</si>
  <si>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</si>
  <si>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</si>
  <si>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</si>
  <si>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</si>
  <si>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</si>
  <si>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</si>
  <si>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Közös Önkormányzati Hivatal összesen:</t>
  </si>
  <si>
    <t>Összesen:</t>
  </si>
  <si>
    <t>Az átcsoportosítás jogát gyakorolja</t>
  </si>
  <si>
    <t>A.</t>
  </si>
  <si>
    <t>B.</t>
  </si>
  <si>
    <t xml:space="preserve">Általános tartalék </t>
  </si>
  <si>
    <t xml:space="preserve">Tartalékok mindösszesen 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</si>
  <si>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</si>
  <si>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</si>
  <si>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</si>
  <si>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</si>
  <si>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</si>
  <si>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</si>
  <si>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</si>
  <si>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</si>
  <si>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</si>
  <si>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</si>
  <si>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</si>
  <si>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</si>
  <si>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</si>
  <si>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</si>
  <si>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</si>
  <si>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</si>
  <si>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</si>
  <si>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</si>
  <si>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</si>
  <si>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Sor-szám</t>
  </si>
  <si>
    <t>MEGNEVEZÉS</t>
  </si>
  <si>
    <t>Évek</t>
  </si>
  <si>
    <t>F</t>
  </si>
  <si>
    <t>ÖSSZES KÖTELEZETTSÉG</t>
  </si>
  <si>
    <t>Bevételi jogcímek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</si>
  <si>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</si>
  <si>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</si>
  <si>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</si>
  <si>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</si>
  <si>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</si>
  <si>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</si>
  <si>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</si>
  <si>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</si>
  <si>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Beruházási kiadások beruházásonként</t>
  </si>
  <si>
    <t>Felújítási kiadások felújításonként</t>
  </si>
  <si>
    <t>Egyéb (Pl.: garancia és kezességvállalás, stb.)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</si>
  <si>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</si>
  <si>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</si>
  <si>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</si>
  <si>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</si>
  <si>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</si>
  <si>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</si>
  <si>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</si>
  <si>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</si>
  <si>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</si>
  <si>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</si>
  <si>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</si>
  <si>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</si>
  <si>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</si>
  <si>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</si>
  <si>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</si>
  <si>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</si>
  <si>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</si>
  <si>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</si>
  <si>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</si>
  <si>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többéves kihatással járó döntések számszerűsítése évenkénti bontásban és összesítve célok szerint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</si>
  <si>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</si>
  <si>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</si>
  <si>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Polgármester</t>
  </si>
  <si>
    <t>Feladat / cél</t>
  </si>
  <si>
    <t>Sorszám.</t>
  </si>
  <si>
    <t>2014.</t>
  </si>
  <si>
    <t>I=(D+E+F+G)</t>
  </si>
  <si>
    <t>CSESZTREG KÖZSÉG ÖNKORMÁNYZATA ÉS INTÉZMÉNYE</t>
  </si>
  <si>
    <t>Adatok Ft-ban</t>
  </si>
  <si>
    <t>Működési célú költségvetési tán. és kiegészítő tám.</t>
  </si>
  <si>
    <t>Biztosító által fizetett kártérítés</t>
  </si>
  <si>
    <t>K335.</t>
  </si>
  <si>
    <t>Közvetített szolgáltatások</t>
  </si>
  <si>
    <t>BEVÉTELEK</t>
  </si>
  <si>
    <t xml:space="preserve"> Csesztregi Közös Önkormányzati Hivatal költségvetése</t>
  </si>
  <si>
    <t>B403.</t>
  </si>
  <si>
    <t>K512.</t>
  </si>
  <si>
    <t>d) Lakott külterülettel kapcsolatos feladatok támogatása</t>
  </si>
  <si>
    <t xml:space="preserve">         lakott külterülettel kapcsoltos feladatok támogatása beszámítás  után</t>
  </si>
  <si>
    <t>3. a) Család- és gyermekjóléti szolgálat</t>
  </si>
  <si>
    <t xml:space="preserve">    Adatok Ft-ban</t>
  </si>
  <si>
    <t>Engedélyezett létszám keret (fő)</t>
  </si>
  <si>
    <t>Előzetesen felszámított és fizetendő áfa</t>
  </si>
  <si>
    <t>Igazgatáshoz szükséges kis értékű tárgyi eszközök beszerzés</t>
  </si>
  <si>
    <t>Víziközmű felújítása</t>
  </si>
  <si>
    <t>Felhalmozási jellegű bevétel megnevezése</t>
  </si>
  <si>
    <t>Felhalmozási jellegű kiadás megnevezése</t>
  </si>
  <si>
    <t xml:space="preserve"> Adatok Ft-ban</t>
  </si>
  <si>
    <t>2019.</t>
  </si>
  <si>
    <t>Tárgyév</t>
  </si>
  <si>
    <t>Összesen
(G=C+D+E+F)</t>
  </si>
  <si>
    <t>K89.</t>
  </si>
  <si>
    <t>Egyéb felhalmozási célú támogatások áht-n kívülre</t>
  </si>
  <si>
    <t>Ellátási díjak előirányzata</t>
  </si>
  <si>
    <t>Kiszámlázott áfa előirányzata</t>
  </si>
  <si>
    <t>B53.</t>
  </si>
  <si>
    <t>Egyéb tárgyi eszközök értékesítése</t>
  </si>
  <si>
    <t>B1.- B8.</t>
  </si>
  <si>
    <t>K1.- K8.</t>
  </si>
  <si>
    <t>2016. évi</t>
  </si>
  <si>
    <t>KIADÁSOK</t>
  </si>
  <si>
    <t>K5021.</t>
  </si>
  <si>
    <t>A helyi önkormányzatok előző évi elszámolásaiból származó kiadások</t>
  </si>
  <si>
    <t>K352.</t>
  </si>
  <si>
    <t>Fizetendő áfa előirányzata</t>
  </si>
  <si>
    <t>2.1. Működési célú támogatás aht-n belül</t>
  </si>
  <si>
    <t xml:space="preserve">2.2. Működési bevételek </t>
  </si>
  <si>
    <t>2.3. Felhalmozási bevételek</t>
  </si>
  <si>
    <t>Működési célú támogatások áht-n belülről</t>
  </si>
  <si>
    <t>Előző évi költségvetési maradvány igénybevétele</t>
  </si>
  <si>
    <t>2020.</t>
  </si>
  <si>
    <t>B411.</t>
  </si>
  <si>
    <t>Eredeti előirányzat 2018.</t>
  </si>
  <si>
    <t>B25.</t>
  </si>
  <si>
    <t>Egyéb felhalmozási célú támogatások áht-n belülről</t>
  </si>
  <si>
    <t>B75.</t>
  </si>
  <si>
    <t>Egyéb felhalmozási célú átvett pénzeszközök</t>
  </si>
  <si>
    <t>Eredeti előirányzat        2017.</t>
  </si>
  <si>
    <t>2017. évi várható teljesítés</t>
  </si>
  <si>
    <t>2017. évi elszámolás</t>
  </si>
  <si>
    <t>2018. évi igénylés</t>
  </si>
  <si>
    <t>2017. évi igénylés</t>
  </si>
  <si>
    <t>4. a (1) Pedagógus II. kategóriába sorolt óvodapedagógusok kiegészítő támogatása, akik a minősítést 2016. december 31-éig szerezték meg</t>
  </si>
  <si>
    <t>4.b (1) Pedagógus II. kategóriába sorolt óvodapedagógusok kiegészítő támogatása, akik a minősítést 2018. január 01-jei átsorolással szerezték meg</t>
  </si>
  <si>
    <t>4.b (1) Mesterpedagógus kategóriába sorolt óvodapedagógusok kiegészítő támogatása, akik a minősítést 2018. január 01-jei átsorolással szerezték meg</t>
  </si>
  <si>
    <t>1.7. Felhalmozási célú átvett pénzeszközök</t>
  </si>
  <si>
    <t xml:space="preserve"> </t>
  </si>
  <si>
    <t>Költségvetési bevételek összesen (1.+2.+4.+5.+6.+8.)</t>
  </si>
  <si>
    <t>Költségvetési kiadások összesen (1.+...+8.)</t>
  </si>
  <si>
    <t>Működési célú finanszírozási bevételek összesen (10.+15.+19.+20.)</t>
  </si>
  <si>
    <t>BEVÉTEL ÖSSZESEN (9.+21.)</t>
  </si>
  <si>
    <t>Működési célú finanszírozási kiadások összesen (10.+...+20.)</t>
  </si>
  <si>
    <t>KIADÁSOK ÖSSZESEN (9.+21.)</t>
  </si>
  <si>
    <t>Költségvetési bevételek összesen: (1.+3.+4.+6.+7.)</t>
  </si>
  <si>
    <t>Hiány belső finanszírozásának bevételei (11.+…+14. )</t>
  </si>
  <si>
    <t>Hiány belső finanszírozás bevételei ( 10.+…+14.)</t>
  </si>
  <si>
    <t>Hiány külső finanszírozásának bevételei (16.+…+20. )</t>
  </si>
  <si>
    <t>Felhalmozási célú finanszírozási bevételek összesen (9.+15.)</t>
  </si>
  <si>
    <t>BEVÉTEL ÖSSZESEN (8.+21.)</t>
  </si>
  <si>
    <t>Költségvetési kiadások összesen: (1.+3.+5.+6.+7.)</t>
  </si>
  <si>
    <t>Felhalmozási célú finanszírozási kiadások összesen
(9.+...+20.)</t>
  </si>
  <si>
    <t>KIADÁSOK ÖSSZESEN (8.+21.)</t>
  </si>
  <si>
    <t xml:space="preserve">Hiány külső finanszírozásának bevételei (16.+17.) </t>
  </si>
  <si>
    <t>EFOP 3.9.2. - Humán kapacitások fejlesztése a Lenti járásban</t>
  </si>
  <si>
    <t>GO IN NATURE projekt</t>
  </si>
  <si>
    <t>EFOP 1.5.3. - Humán szolgáltatások fejlesztése Lenti járás területén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</si>
  <si>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</si>
  <si>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</si>
  <si>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</si>
  <si>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</si>
  <si>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</si>
  <si>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</si>
  <si>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</si>
  <si>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</si>
  <si>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</si>
  <si>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</si>
  <si>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2021.</t>
  </si>
  <si>
    <t>Fecskeház kialakítása</t>
  </si>
  <si>
    <t>Egészségügy részére kis értékű eszközök beszerzése</t>
  </si>
  <si>
    <t>Felhalmozási jellegű bevételek és kiadások (önkormányzati szinten)</t>
  </si>
  <si>
    <t>Tulajdonosi bevételek (Zalavíz)</t>
  </si>
  <si>
    <t>Fecskeházak kialakítására kapott pályázati támogatás</t>
  </si>
  <si>
    <t>Felhalmozási célú támogatások áht-n belülről</t>
  </si>
  <si>
    <t>vízmű</t>
  </si>
  <si>
    <t>Értékesítési forgalmi adók (Iparűzési adó)</t>
  </si>
  <si>
    <t>EFOP 3.9.2. -16-2017- Humán kapacitások fejlesztése a Lenti járásban (Széchenyi 2020)</t>
  </si>
  <si>
    <t>GO IN NATURE projekt (SIHU35/03 GO IN NATURE)</t>
  </si>
  <si>
    <t>Helyi piacok és közétkeztetés fejlesztése (VP-6-.7.2.1-7.4.1.3.-17)</t>
  </si>
  <si>
    <t>Településképet meghatározó épületek külső felújítása (fecskeház projekt) (VP6-19.2.1.-59-1-17)</t>
  </si>
  <si>
    <t>EFOP 1.5.3.-16-2017- Humán szolgáltatások fejlesztése a Lenti járás területén (Széchenyi 2020)</t>
  </si>
  <si>
    <t>2018. évi várható teljestés</t>
  </si>
  <si>
    <t>Eredeti előirányzat 2019.</t>
  </si>
  <si>
    <t xml:space="preserve"> Eredeti előirányzat 2019.</t>
  </si>
  <si>
    <t>2018. évi várható  teljesítés</t>
  </si>
  <si>
    <t>B8112.</t>
  </si>
  <si>
    <t>B8111.</t>
  </si>
  <si>
    <t>Hosszú lejáratú hitelek, kölcsönök felvétele pénzügyi vállalkozástól</t>
  </si>
  <si>
    <t>Likviditási célú hitelek, kölcsönök felvétele pénzügyi vállalkozástól</t>
  </si>
  <si>
    <t>K9112.</t>
  </si>
  <si>
    <t>Eredeti előirányzat        2018.</t>
  </si>
  <si>
    <t>2018. évi várható teljesítés</t>
  </si>
  <si>
    <t>Eredeti előirányzat       2019.</t>
  </si>
  <si>
    <t>Egyéb vállalkozásnak egyéb működési célú támogatások</t>
  </si>
  <si>
    <t>2018. májusi módosítás</t>
  </si>
  <si>
    <t>Eltérés (május - igénylés)</t>
  </si>
  <si>
    <t>2018. októberi módosítás</t>
  </si>
  <si>
    <t>Eltérés (október- május)</t>
  </si>
  <si>
    <t>2018. évi elszámolás</t>
  </si>
  <si>
    <t>Eltérés (2018. évi elszámolás -2018. évi igénylés</t>
  </si>
  <si>
    <t>Eltérés (2019. évi igénylés - 2018. évi elszámolás)</t>
  </si>
  <si>
    <t>CSESZTREG KÖZSÉG ÖNKORMÁNYZATÁNAK ÁLLAMI HOZZÁJÁRULÁSA 2019. ÉVBEN</t>
  </si>
  <si>
    <t>2019. évi igénylés</t>
  </si>
  <si>
    <t>5. b,. A rászoruló gyermekek szünidei étkeztetésének támogatása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</si>
  <si>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</si>
  <si>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</si>
  <si>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6. a, Bölcsőde, mini bölcsőde támogatása: Szakmai dolgozók bértámogatása</t>
  </si>
  <si>
    <t>6. b, Bölcsődei üzemeltetési támogatás</t>
  </si>
  <si>
    <t>Ft</t>
  </si>
  <si>
    <t xml:space="preserve"> 8 hónap</t>
  </si>
  <si>
    <t xml:space="preserve"> 4. hónap</t>
  </si>
  <si>
    <t>Előző évről áthúzódó bérkompenzáció támogatása:</t>
  </si>
  <si>
    <t>Csodavilág Mini Bölcsőde költségvetése</t>
  </si>
  <si>
    <t>Előirányzat módosítás 05.31.</t>
  </si>
  <si>
    <t>Módosított előirányzat 05.31.</t>
  </si>
  <si>
    <t>Módosított előirányzat 2018.</t>
  </si>
  <si>
    <t xml:space="preserve">K5. </t>
  </si>
  <si>
    <t>Egyéb működési célú támogatások áht-n kívülre</t>
  </si>
  <si>
    <t>2019. ÉVI MŰKÖDÉSI ÉS FELHALMOZÁSI CÉLÚ BEVÉTELEI ÉS KIADÁSAI</t>
  </si>
  <si>
    <t>Csodavilág Mini Bölcsőde</t>
  </si>
  <si>
    <t>Csodavilág Mini Bölcsőde össz.</t>
  </si>
  <si>
    <t>1.1. Működési célú támogatás áht-n belülről</t>
  </si>
  <si>
    <t>Előző év költségvetési maradványának igénybevétele</t>
  </si>
  <si>
    <t>2.4. Előző év költségvetési maradványának igénybevétele</t>
  </si>
  <si>
    <t>Költségvetési működési  kiadások összesen</t>
  </si>
  <si>
    <t>Finanszírozási működési kiadások összesen</t>
  </si>
  <si>
    <t>Finanszírozási működési bevételek összesen</t>
  </si>
  <si>
    <t>Költségvetési felhalmozási bevételek összesen</t>
  </si>
  <si>
    <t xml:space="preserve">Finanszírozási felhalmozási bevételek összesen </t>
  </si>
  <si>
    <t xml:space="preserve">Finanszírozási felhalmozási kiadások összesen </t>
  </si>
  <si>
    <t>Költségvetési felhalmozási kiadások összesen</t>
  </si>
  <si>
    <t>1.8. Hosszú lejáratú hitelek, kölcsönök felvétele pénzügyi vállalkozástól</t>
  </si>
  <si>
    <t>1.9. Likviditási célú hitelek, kölcsönök felvételek pénzügyi vállalkozástól</t>
  </si>
  <si>
    <t>1.10. Előző év költségvetési maradványának igénybevétele</t>
  </si>
  <si>
    <t xml:space="preserve">3.1. Működési bevételek </t>
  </si>
  <si>
    <t>3.2. Előző év költségvetési maradványának igénybevétele</t>
  </si>
  <si>
    <t>1.6. Tartalékok</t>
  </si>
  <si>
    <t xml:space="preserve">1.7. Beruházások </t>
  </si>
  <si>
    <t>1.8. Felújítások</t>
  </si>
  <si>
    <t>1.9. Egyéb felhalmozási célú kiadások</t>
  </si>
  <si>
    <t>1.10. Likviditási célú hitelek, kölcsönök törlesztése pénzügyi vállalkozásnak</t>
  </si>
  <si>
    <t>2.4. Egyéb működési célú kiadások</t>
  </si>
  <si>
    <t>2.5. Beruházási kiadás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</si>
  <si>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</si>
  <si>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</si>
  <si>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</si>
  <si>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</si>
  <si>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3.5. Beruházási kiadás</t>
  </si>
  <si>
    <t>2019. évi előirányzat</t>
  </si>
  <si>
    <t>CSESZTREG KÖZSÉG ÖNKORMÁNYZATA 2019. ÉVI TARTALÉKAI</t>
  </si>
  <si>
    <t>Céltartalékok</t>
  </si>
  <si>
    <t>fő</t>
  </si>
  <si>
    <t>Intézmény</t>
  </si>
  <si>
    <t>Létszámkeret</t>
  </si>
  <si>
    <t>Csesztreg Község Önkormányzata által adott közvetett támogatások 2019. évben
(kedvezmények)</t>
  </si>
  <si>
    <t>Kossuth úti asztaltozás</t>
  </si>
  <si>
    <t>Ady út gyalog -és kerékpárút felújítása</t>
  </si>
  <si>
    <t>Kerkai úti aszfaltozás</t>
  </si>
  <si>
    <t>Térfigyelő kamerarendszer bővítése</t>
  </si>
  <si>
    <t>Védőnői szolgálat részére kis értékű eszközök beszerzése</t>
  </si>
  <si>
    <t>Pávakör NKA pályázat- kis értékű eszközök beszerzése</t>
  </si>
  <si>
    <t>Művelődési Ház felújítása (fűtés, szellőzés)</t>
  </si>
  <si>
    <t>Egyéb felhalmozási célú támogatások áht-n kívülre (Horgászegyesület-tóparti fejlesztések)</t>
  </si>
  <si>
    <t>Közétkeztetés fejlesztési pályázat támogatási bevétele</t>
  </si>
  <si>
    <t>Teleki úti szolgálati lakás értékesítése</t>
  </si>
  <si>
    <t>Napelem park (foglaló és vételár előleg)</t>
  </si>
  <si>
    <t>CSESZTREG KÖZSÉG ÖNKORMÁNYZATA 2019. ÉVI EURÓPAI UNIÓS PROJEKTJEINEK BEVÉTELEI ÉS KIADÁSAI</t>
  </si>
  <si>
    <t>Támogatásból: 2019. évben tervezett</t>
  </si>
  <si>
    <t>2019. évben  tervezett</t>
  </si>
  <si>
    <t>CSESZTREG KÖZSÉG ÖNKORMÁNYZATA ÉS INTÉZMÉNYEI 2019. ÉVI ELŐIRÁNYZAT FELHASZNÁLÁSI ÜTEMTERVE</t>
  </si>
  <si>
    <t>………... önkormányzati rendelet 13. melléklete</t>
  </si>
  <si>
    <t>Csesztreg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</si>
  <si>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</si>
  <si>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</si>
  <si>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</si>
  <si>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 előtti kifizetések</t>
  </si>
  <si>
    <t>Csesztreg Jövőjéért Alap</t>
  </si>
  <si>
    <t>Hosszú lejáratú hitel törlesztése</t>
  </si>
  <si>
    <t>………... önkormányzati rendelet 14. melléklete</t>
  </si>
  <si>
    <t>Működési célú finanszírozási kiadások
(likviditási célú hiteltörlesztés)</t>
  </si>
  <si>
    <t>Felhalmozási célú finanszírozási kiadások
(hiteltörlesztés)</t>
  </si>
  <si>
    <t>Likviditási cléú hitelek, kölcsönök törlesztése pénzügyi vállalkozásnak</t>
  </si>
  <si>
    <t>beruh</t>
  </si>
  <si>
    <t>ady út</t>
  </si>
  <si>
    <t>fecskeház 50%</t>
  </si>
  <si>
    <t>Kossuth út</t>
  </si>
  <si>
    <t>Kerkai út</t>
  </si>
  <si>
    <t>Műv. Ház</t>
  </si>
  <si>
    <t>Közfoglalkoztatottak</t>
  </si>
  <si>
    <t>Csesztreg Község Önkormányzata</t>
  </si>
  <si>
    <t>Választott tisztségviselők</t>
  </si>
  <si>
    <t>Köztisztviselők</t>
  </si>
  <si>
    <t>Közalkalmazottak</t>
  </si>
  <si>
    <t>Munka törvénykönve hatálya alá tartozók</t>
  </si>
  <si>
    <t>Megbízási szerződéssel foglalkoztatottak</t>
  </si>
  <si>
    <t>011130 - Önkormányzatok és önkormányzati hivatalok jogalkotó és általános igazgatási tevékenysége</t>
  </si>
  <si>
    <t>013370 - Informatikai fejlesztések és szolgáltatások</t>
  </si>
  <si>
    <t>041233 - Hosszabb időtartamú közfoglalkoztatás</t>
  </si>
  <si>
    <t>066010 - Zöldterület-kezelés</t>
  </si>
  <si>
    <t>066020 - Város -és községgazdálkodási m.n.s. szolgáltatások</t>
  </si>
  <si>
    <t>072111 - Háziorvosi alapellátás</t>
  </si>
  <si>
    <t>074031 - Család-és nővédelmi egészségügyi gondozás</t>
  </si>
  <si>
    <t>082091 - Közművelődési intézmények, közösségi színterek működtetése</t>
  </si>
  <si>
    <t>104042 - Család- és gyermekjóléti szolgáltatások</t>
  </si>
  <si>
    <t>109010 - Szociális szolgáltatások igazgatása</t>
  </si>
  <si>
    <t>Csesztregi Közös Önkormányzati Hivatal</t>
  </si>
  <si>
    <t>Csodavilág Mini Bölcsőde Csesztreg</t>
  </si>
  <si>
    <t>104031 - Gyermekek bölcsődében és mini bölcsődében történő ellátása</t>
  </si>
  <si>
    <t>MINDÖSSZESEN</t>
  </si>
  <si>
    <t>Csesztreg Község Önkormányzata és intézményei 2019. évi engedélyezett létszámkerete</t>
  </si>
  <si>
    <t>Feladat</t>
  </si>
  <si>
    <t>096015 - Gyermekétkeztetés köznevelési intézményben</t>
  </si>
  <si>
    <t>Likviditási célú hitelek, kölcsönök felvétele pénzügyi vállalkozástól (támogatás előfinanszírozó hitel)</t>
  </si>
  <si>
    <t>Likviditási célú hitelek, kölcsönök törlesztése pénzügyi vállalkozásnak (támogatás előfinanszírozó hitel)</t>
  </si>
  <si>
    <t>További években (tartalékba helyezve)</t>
  </si>
  <si>
    <t>Helyi adók (B34-ből)</t>
  </si>
  <si>
    <t>Tulajdonosi bevételek (B404)</t>
  </si>
  <si>
    <t>Díjak, pótlékok bírságok, települési adók (B355-ből, B36)</t>
  </si>
  <si>
    <t>Immateriális javak, ingatlanok és egyéb tárgyi eszközök értékesítése (B51, B52, B53)</t>
  </si>
  <si>
    <t>Részesedések értékesítése és részesedések megszűnéséhez kapcsolódó bevételek (B54-ből, B55)</t>
  </si>
  <si>
    <t>Privatizációból származó bevételek (B54-ből)</t>
  </si>
  <si>
    <t>Garancia- és kezességvállalásból származó megtérülések (B13, B22, B61, B71)</t>
  </si>
  <si>
    <t>Saját bevételek 50 %-a</t>
  </si>
  <si>
    <t>01.</t>
  </si>
  <si>
    <t>02.</t>
  </si>
  <si>
    <t>03.</t>
  </si>
  <si>
    <t>04.</t>
  </si>
  <si>
    <t>05.</t>
  </si>
  <si>
    <t>06.</t>
  </si>
  <si>
    <t>07.</t>
  </si>
  <si>
    <t>Saját bevételek összesen* (01.+…+07.)</t>
  </si>
  <si>
    <t>Szabadidőpark haszonbérletéből származó bevétel</t>
  </si>
  <si>
    <t>Tulajdonosi bevételek (Telenor, Vodafone, fejlesztési díjak)</t>
  </si>
  <si>
    <t>Összesen (1+2+3+4+5)</t>
  </si>
  <si>
    <t>3/2019. (II. 25.) önkormányzati rendelet 1. melléklete</t>
  </si>
  <si>
    <t>3/2019. (II. 25.) önkormányzati rendelet 9. melléklete</t>
  </si>
  <si>
    <t>3/2019. (II. 25.) önkormányzati rendelet 12. melléklete</t>
  </si>
  <si>
    <t>3/2019. (II. 25.) önkormányzati rendelet 11. melléklete</t>
  </si>
  <si>
    <t>3/2019. (II. 25.) önkormányzati rendelet 10. melléklete</t>
  </si>
  <si>
    <t>3/2019. (II. 25.) önkormányzati rendelet 8. melléklete</t>
  </si>
  <si>
    <t>3/2019. (II. 25.) önkormányzati rendelet 7,b. melléklete</t>
  </si>
  <si>
    <t>3/2019. (II. 25.) önkormányzati rendelet 7,a. melléklete</t>
  </si>
  <si>
    <t>3/2019. (II. 25.) önkormányzati rendelet 6. melléklete</t>
  </si>
  <si>
    <t>3/2019. (II. 25.) önkormányzati rendelet 5. melléklete</t>
  </si>
  <si>
    <t>3/2019. (II. 25.) önkormányzati rendelet 4. melléklete</t>
  </si>
  <si>
    <t>3/2019. (II. 25.) önkormányzati rendelet 3. melléklete</t>
  </si>
  <si>
    <t>3/2019. (II. 25.) önkormányzati rendelet 2,b. melléklete</t>
  </si>
  <si>
    <t>3/2019. (II. 25.) önkormányzati rendelet 2,a. melléklete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</si>
</sst>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  <numFmt numFmtId="199" formatCode="m&quot;. &quot;d\.;@"/>
    <numFmt numFmtId="200" formatCode="m\.\ d\.;@"/>
  </numFmts>
  <fonts count="97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4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i/>
      <sz val="6"/>
      <name val="Times New Roman CE"/>
      <family val="0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3">
      <alignment/>
      <protection/>
    </xf>
    <xf numFmtId="0" fontId="16" fillId="0" borderId="0" xfId="103" applyAlignment="1">
      <alignment horizontal="center"/>
      <protection/>
    </xf>
    <xf numFmtId="0" fontId="27" fillId="0" borderId="10" xfId="103" applyFont="1" applyBorder="1" applyAlignment="1">
      <alignment vertical="center" wrapText="1"/>
      <protection/>
    </xf>
    <xf numFmtId="0" fontId="27" fillId="0" borderId="11" xfId="103" applyFont="1" applyBorder="1" applyAlignment="1">
      <alignment horizontal="center" vertical="center" wrapText="1"/>
      <protection/>
    </xf>
    <xf numFmtId="49" fontId="16" fillId="0" borderId="12" xfId="103" applyNumberFormat="1" applyBorder="1" applyAlignment="1">
      <alignment horizontal="right"/>
      <protection/>
    </xf>
    <xf numFmtId="49" fontId="16" fillId="0" borderId="13" xfId="103" applyNumberFormat="1" applyBorder="1" applyAlignment="1">
      <alignment horizontal="right"/>
      <protection/>
    </xf>
    <xf numFmtId="180" fontId="16" fillId="0" borderId="13" xfId="103" applyNumberFormat="1" applyFont="1" applyBorder="1" applyAlignment="1" applyProtection="1">
      <alignment horizontal="left" vertical="center" wrapText="1" indent="1"/>
      <protection locked="0"/>
    </xf>
    <xf numFmtId="0" fontId="16" fillId="0" borderId="14" xfId="103" applyBorder="1">
      <alignment/>
      <protection/>
    </xf>
    <xf numFmtId="0" fontId="16" fillId="0" borderId="15" xfId="103" applyBorder="1">
      <alignment/>
      <protection/>
    </xf>
    <xf numFmtId="49" fontId="16" fillId="0" borderId="16" xfId="103" applyNumberFormat="1" applyBorder="1">
      <alignment/>
      <protection/>
    </xf>
    <xf numFmtId="49" fontId="16" fillId="0" borderId="17" xfId="103" applyNumberFormat="1" applyBorder="1">
      <alignment/>
      <protection/>
    </xf>
    <xf numFmtId="0" fontId="27" fillId="0" borderId="18" xfId="103" applyFont="1" applyBorder="1" applyAlignment="1">
      <alignment horizontal="left"/>
      <protection/>
    </xf>
    <xf numFmtId="0" fontId="27" fillId="0" borderId="19" xfId="103" applyFont="1" applyBorder="1" applyAlignment="1">
      <alignment horizontal="left"/>
      <protection/>
    </xf>
    <xf numFmtId="0" fontId="27" fillId="0" borderId="20" xfId="103" applyFont="1" applyBorder="1" applyAlignment="1">
      <alignment horizontal="left"/>
      <protection/>
    </xf>
    <xf numFmtId="0" fontId="15" fillId="0" borderId="0" xfId="111" applyAlignment="1" applyProtection="1">
      <alignment horizontal="right"/>
      <protection locked="0"/>
    </xf>
    <xf numFmtId="0" fontId="15" fillId="0" borderId="0" xfId="111">
      <alignment/>
      <protection/>
    </xf>
    <xf numFmtId="0" fontId="28" fillId="0" borderId="0" xfId="111" applyFont="1" applyAlignment="1" applyProtection="1">
      <alignment horizontal="centerContinuous"/>
      <protection locked="0"/>
    </xf>
    <xf numFmtId="0" fontId="30" fillId="0" borderId="0" xfId="111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111" applyFont="1" applyAlignment="1">
      <alignment horizontal="center" wrapText="1"/>
      <protection/>
    </xf>
    <xf numFmtId="0" fontId="1" fillId="0" borderId="0" xfId="111" applyFont="1">
      <alignment/>
      <protection/>
    </xf>
    <xf numFmtId="0" fontId="1" fillId="0" borderId="13" xfId="111" applyFont="1" applyBorder="1" applyProtection="1">
      <alignment/>
      <protection locked="0"/>
    </xf>
    <xf numFmtId="0" fontId="46" fillId="0" borderId="0" xfId="111" applyFont="1">
      <alignment/>
      <protection/>
    </xf>
    <xf numFmtId="3" fontId="46" fillId="0" borderId="0" xfId="111" applyNumberFormat="1" applyFont="1">
      <alignment/>
      <protection/>
    </xf>
    <xf numFmtId="0" fontId="1" fillId="0" borderId="21" xfId="111" applyFont="1" applyBorder="1" applyProtection="1">
      <alignment/>
      <protection locked="0"/>
    </xf>
    <xf numFmtId="0" fontId="36" fillId="0" borderId="0" xfId="0" applyFont="1" applyAlignment="1">
      <alignment wrapText="1"/>
    </xf>
    <xf numFmtId="0" fontId="1" fillId="0" borderId="22" xfId="111" applyFont="1" applyBorder="1">
      <alignment/>
      <protection/>
    </xf>
    <xf numFmtId="0" fontId="46" fillId="0" borderId="22" xfId="111" applyFont="1" applyBorder="1">
      <alignment/>
      <protection/>
    </xf>
    <xf numFmtId="0" fontId="34" fillId="0" borderId="21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6" fillId="0" borderId="21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44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0" xfId="103" applyFont="1" applyAlignment="1">
      <alignment horizontal="center"/>
      <protection/>
    </xf>
    <xf numFmtId="0" fontId="16" fillId="0" borderId="0" xfId="103" applyAlignment="1">
      <alignment horizontal="right"/>
      <protection/>
    </xf>
    <xf numFmtId="3" fontId="16" fillId="0" borderId="13" xfId="103" applyNumberFormat="1" applyBorder="1">
      <alignment/>
      <protection/>
    </xf>
    <xf numFmtId="3" fontId="16" fillId="0" borderId="17" xfId="103" applyNumberFormat="1" applyBorder="1">
      <alignment/>
      <protection/>
    </xf>
    <xf numFmtId="3" fontId="27" fillId="0" borderId="19" xfId="103" applyNumberFormat="1" applyFont="1" applyBorder="1">
      <alignment/>
      <protection/>
    </xf>
    <xf numFmtId="3" fontId="16" fillId="0" borderId="13" xfId="103" applyNumberFormat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2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6" fillId="0" borderId="13" xfId="0" applyNumberFormat="1" applyFont="1" applyBorder="1" applyAlignment="1">
      <alignment horizontal="right" wrapText="1"/>
    </xf>
    <xf numFmtId="3" fontId="36" fillId="0" borderId="24" xfId="0" applyNumberFormat="1" applyFont="1" applyBorder="1" applyAlignment="1">
      <alignment horizontal="right" wrapText="1"/>
    </xf>
    <xf numFmtId="3" fontId="25" fillId="0" borderId="26" xfId="0" applyNumberFormat="1" applyFont="1" applyBorder="1" applyAlignment="1">
      <alignment horizontal="right" wrapText="1"/>
    </xf>
    <xf numFmtId="3" fontId="32" fillId="0" borderId="26" xfId="0" applyNumberFormat="1" applyFont="1" applyBorder="1" applyAlignment="1">
      <alignment horizontal="right" wrapText="1"/>
    </xf>
    <xf numFmtId="0" fontId="33" fillId="0" borderId="27" xfId="0" applyFont="1" applyBorder="1" applyAlignment="1">
      <alignment horizontal="center" wrapText="1"/>
    </xf>
    <xf numFmtId="0" fontId="41" fillId="0" borderId="13" xfId="0" applyFont="1" applyBorder="1" applyAlignment="1">
      <alignment wrapText="1"/>
    </xf>
    <xf numFmtId="0" fontId="33" fillId="0" borderId="29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3" fillId="0" borderId="12" xfId="103" applyFont="1" applyBorder="1" applyAlignment="1">
      <alignment horizontal="center"/>
      <protection/>
    </xf>
    <xf numFmtId="0" fontId="53" fillId="0" borderId="13" xfId="103" applyFont="1" applyBorder="1" applyAlignment="1">
      <alignment horizontal="center"/>
      <protection/>
    </xf>
    <xf numFmtId="0" fontId="53" fillId="0" borderId="14" xfId="103" applyFont="1" applyBorder="1" applyAlignment="1">
      <alignment horizontal="center"/>
      <protection/>
    </xf>
    <xf numFmtId="0" fontId="53" fillId="0" borderId="0" xfId="103" applyFont="1">
      <alignment/>
      <protection/>
    </xf>
    <xf numFmtId="0" fontId="29" fillId="0" borderId="0" xfId="111" applyFont="1" applyAlignment="1" applyProtection="1">
      <alignment horizontal="center" vertical="center" wrapText="1"/>
      <protection locked="0"/>
    </xf>
    <xf numFmtId="0" fontId="27" fillId="0" borderId="33" xfId="0" applyFont="1" applyBorder="1" applyAlignment="1">
      <alignment vertical="center" wrapText="1"/>
    </xf>
    <xf numFmtId="3" fontId="27" fillId="0" borderId="3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vertical="center" wrapText="1"/>
    </xf>
    <xf numFmtId="0" fontId="54" fillId="0" borderId="35" xfId="0" applyFont="1" applyBorder="1" applyAlignment="1">
      <alignment horizontal="left" vertical="center"/>
    </xf>
    <xf numFmtId="180" fontId="16" fillId="0" borderId="0" xfId="110" applyNumberFormat="1" applyAlignment="1">
      <alignment vertical="center" wrapText="1"/>
      <protection/>
    </xf>
    <xf numFmtId="180" fontId="55" fillId="0" borderId="0" xfId="110" applyNumberFormat="1" applyFont="1" applyAlignment="1">
      <alignment horizontal="centerContinuous" vertical="center" wrapText="1"/>
      <protection/>
    </xf>
    <xf numFmtId="180" fontId="16" fillId="0" borderId="0" xfId="110" applyNumberFormat="1" applyAlignment="1">
      <alignment horizontal="centerContinuous" vertical="center"/>
      <protection/>
    </xf>
    <xf numFmtId="180" fontId="16" fillId="0" borderId="0" xfId="110" applyNumberFormat="1" applyAlignment="1">
      <alignment horizontal="center" vertical="center" wrapText="1"/>
      <protection/>
    </xf>
    <xf numFmtId="180" fontId="57" fillId="0" borderId="35" xfId="110" applyNumberFormat="1" applyFont="1" applyBorder="1" applyAlignment="1">
      <alignment horizontal="centerContinuous" vertical="center" wrapText="1"/>
      <protection/>
    </xf>
    <xf numFmtId="180" fontId="57" fillId="0" borderId="36" xfId="110" applyNumberFormat="1" applyFont="1" applyBorder="1" applyAlignment="1">
      <alignment horizontal="centerContinuous" vertical="center" wrapText="1"/>
      <protection/>
    </xf>
    <xf numFmtId="180" fontId="57" fillId="0" borderId="34" xfId="110" applyNumberFormat="1" applyFont="1" applyBorder="1" applyAlignment="1">
      <alignment horizontal="centerContinuous" vertical="center" wrapText="1"/>
      <protection/>
    </xf>
    <xf numFmtId="180" fontId="57" fillId="0" borderId="35" xfId="110" applyNumberFormat="1" applyFont="1" applyBorder="1" applyAlignment="1">
      <alignment horizontal="center" vertical="center" wrapText="1"/>
      <protection/>
    </xf>
    <xf numFmtId="180" fontId="57" fillId="0" borderId="36" xfId="110" applyNumberFormat="1" applyFont="1" applyBorder="1" applyAlignment="1">
      <alignment horizontal="center" vertical="center" wrapText="1"/>
      <protection/>
    </xf>
    <xf numFmtId="180" fontId="27" fillId="0" borderId="0" xfId="110" applyNumberFormat="1" applyFont="1" applyAlignment="1">
      <alignment horizontal="center" vertical="center" wrapText="1"/>
      <protection/>
    </xf>
    <xf numFmtId="180" fontId="53" fillId="0" borderId="37" xfId="110" applyNumberFormat="1" applyFont="1" applyBorder="1" applyAlignment="1">
      <alignment horizontal="center" vertical="center" wrapText="1"/>
      <protection/>
    </xf>
    <xf numFmtId="180" fontId="53" fillId="0" borderId="35" xfId="110" applyNumberFormat="1" applyFont="1" applyBorder="1" applyAlignment="1">
      <alignment horizontal="center" vertical="center" wrapText="1"/>
      <protection/>
    </xf>
    <xf numFmtId="180" fontId="53" fillId="0" borderId="36" xfId="110" applyNumberFormat="1" applyFont="1" applyBorder="1" applyAlignment="1">
      <alignment horizontal="center" vertical="center" wrapText="1"/>
      <protection/>
    </xf>
    <xf numFmtId="180" fontId="53" fillId="0" borderId="34" xfId="110" applyNumberFormat="1" applyFont="1" applyBorder="1" applyAlignment="1">
      <alignment horizontal="center" vertical="center" wrapText="1"/>
      <protection/>
    </xf>
    <xf numFmtId="180" fontId="53" fillId="0" borderId="0" xfId="110" applyNumberFormat="1" applyFont="1" applyAlignment="1">
      <alignment horizontal="center" vertical="center" wrapText="1"/>
      <protection/>
    </xf>
    <xf numFmtId="180" fontId="16" fillId="0" borderId="38" xfId="110" applyNumberFormat="1" applyBorder="1" applyAlignment="1">
      <alignment horizontal="left" vertical="center" wrapText="1" indent="1"/>
      <protection/>
    </xf>
    <xf numFmtId="180" fontId="58" fillId="0" borderId="39" xfId="110" applyNumberFormat="1" applyFont="1" applyBorder="1" applyAlignment="1">
      <alignment horizontal="left" vertical="center" wrapText="1" indent="1"/>
      <protection/>
    </xf>
    <xf numFmtId="180" fontId="58" fillId="0" borderId="26" xfId="110" applyNumberFormat="1" applyFont="1" applyBorder="1" applyAlignment="1" applyProtection="1">
      <alignment horizontal="right" vertical="center" wrapText="1" indent="1"/>
      <protection locked="0"/>
    </xf>
    <xf numFmtId="180" fontId="58" fillId="0" borderId="40" xfId="110" applyNumberFormat="1" applyFont="1" applyBorder="1" applyAlignment="1" applyProtection="1">
      <alignment horizontal="right" vertical="center" wrapText="1" indent="1"/>
      <protection locked="0"/>
    </xf>
    <xf numFmtId="180" fontId="16" fillId="0" borderId="41" xfId="110" applyNumberFormat="1" applyBorder="1" applyAlignment="1">
      <alignment horizontal="left" vertical="center" wrapText="1" indent="1"/>
      <protection/>
    </xf>
    <xf numFmtId="180" fontId="58" fillId="0" borderId="12" xfId="110" applyNumberFormat="1" applyFont="1" applyBorder="1" applyAlignment="1">
      <alignment horizontal="left" vertical="center" wrapText="1" indent="1"/>
      <protection/>
    </xf>
    <xf numFmtId="180" fontId="58" fillId="0" borderId="13" xfId="110" applyNumberFormat="1" applyFont="1" applyBorder="1" applyAlignment="1" applyProtection="1">
      <alignment horizontal="right" vertical="center" wrapText="1" indent="1"/>
      <protection locked="0"/>
    </xf>
    <xf numFmtId="180" fontId="58" fillId="0" borderId="42" xfId="110" applyNumberFormat="1" applyFont="1" applyBorder="1" applyAlignment="1" applyProtection="1">
      <alignment horizontal="right" vertical="center" wrapText="1" indent="1"/>
      <protection locked="0"/>
    </xf>
    <xf numFmtId="180" fontId="58" fillId="0" borderId="43" xfId="110" applyNumberFormat="1" applyFont="1" applyBorder="1" applyAlignment="1">
      <alignment horizontal="left" vertical="center" wrapText="1" indent="1"/>
      <protection/>
    </xf>
    <xf numFmtId="180" fontId="58" fillId="0" borderId="44" xfId="110" applyNumberFormat="1" applyFont="1" applyBorder="1" applyAlignment="1" applyProtection="1">
      <alignment horizontal="right" vertical="center" wrapText="1" indent="1"/>
      <protection locked="0"/>
    </xf>
    <xf numFmtId="180" fontId="58" fillId="0" borderId="12" xfId="110" applyNumberFormat="1" applyFont="1" applyBorder="1" applyAlignment="1" applyProtection="1">
      <alignment horizontal="left" vertical="center" wrapText="1" indent="1"/>
      <protection locked="0"/>
    </xf>
    <xf numFmtId="180" fontId="27" fillId="0" borderId="37" xfId="110" applyNumberFormat="1" applyFont="1" applyBorder="1" applyAlignment="1">
      <alignment horizontal="left" vertical="center" wrapText="1" indent="1"/>
      <protection/>
    </xf>
    <xf numFmtId="180" fontId="53" fillId="0" borderId="35" xfId="110" applyNumberFormat="1" applyFont="1" applyBorder="1" applyAlignment="1">
      <alignment horizontal="left" vertical="center" wrapText="1" indent="1"/>
      <protection/>
    </xf>
    <xf numFmtId="180" fontId="53" fillId="0" borderId="36" xfId="110" applyNumberFormat="1" applyFont="1" applyBorder="1" applyAlignment="1">
      <alignment horizontal="right" vertical="center" wrapText="1" indent="1"/>
      <protection/>
    </xf>
    <xf numFmtId="180" fontId="53" fillId="0" borderId="34" xfId="110" applyNumberFormat="1" applyFont="1" applyBorder="1" applyAlignment="1">
      <alignment horizontal="right" vertical="center" wrapText="1" indent="1"/>
      <protection/>
    </xf>
    <xf numFmtId="180" fontId="58" fillId="0" borderId="45" xfId="110" applyNumberFormat="1" applyFont="1" applyBorder="1" applyAlignment="1">
      <alignment horizontal="left" vertical="center" wrapText="1" indent="1"/>
      <protection/>
    </xf>
    <xf numFmtId="180" fontId="59" fillId="0" borderId="46" xfId="110" applyNumberFormat="1" applyFont="1" applyBorder="1" applyAlignment="1">
      <alignment horizontal="right" vertical="center" wrapText="1" indent="1"/>
      <protection/>
    </xf>
    <xf numFmtId="180" fontId="58" fillId="0" borderId="12" xfId="110" applyNumberFormat="1" applyFont="1" applyBorder="1" applyAlignment="1">
      <alignment horizontal="left" vertical="center" wrapText="1" indent="1"/>
      <protection/>
    </xf>
    <xf numFmtId="180" fontId="58" fillId="0" borderId="47" xfId="110" applyNumberFormat="1" applyFont="1" applyBorder="1" applyAlignment="1" applyProtection="1">
      <alignment horizontal="right" vertical="center" wrapText="1" indent="1"/>
      <protection locked="0"/>
    </xf>
    <xf numFmtId="180" fontId="58" fillId="0" borderId="13" xfId="110" applyNumberFormat="1" applyFont="1" applyBorder="1" applyAlignment="1" applyProtection="1">
      <alignment horizontal="right" vertical="center" wrapText="1" indent="1"/>
      <protection locked="0"/>
    </xf>
    <xf numFmtId="180" fontId="58" fillId="0" borderId="42" xfId="110" applyNumberFormat="1" applyFont="1" applyBorder="1" applyAlignment="1" applyProtection="1">
      <alignment horizontal="right" vertical="center" wrapText="1" indent="1"/>
      <protection locked="0"/>
    </xf>
    <xf numFmtId="180" fontId="59" fillId="0" borderId="13" xfId="110" applyNumberFormat="1" applyFont="1" applyBorder="1" applyAlignment="1">
      <alignment horizontal="right" vertical="center" wrapText="1" indent="1"/>
      <protection/>
    </xf>
    <xf numFmtId="180" fontId="58" fillId="0" borderId="46" xfId="110" applyNumberFormat="1" applyFont="1" applyBorder="1" applyAlignment="1" applyProtection="1">
      <alignment horizontal="right" vertical="center" wrapText="1" indent="1"/>
      <protection locked="0"/>
    </xf>
    <xf numFmtId="180" fontId="27" fillId="0" borderId="35" xfId="110" applyNumberFormat="1" applyFont="1" applyBorder="1" applyAlignment="1">
      <alignment horizontal="left" vertical="center" wrapText="1" indent="1"/>
      <protection/>
    </xf>
    <xf numFmtId="180" fontId="27" fillId="0" borderId="48" xfId="110" applyNumberFormat="1" applyFont="1" applyBorder="1" applyAlignment="1">
      <alignment horizontal="right" vertical="center" wrapText="1" indent="1"/>
      <protection/>
    </xf>
    <xf numFmtId="180" fontId="58" fillId="0" borderId="12" xfId="110" applyNumberFormat="1" applyFont="1" applyBorder="1" applyAlignment="1" applyProtection="1" quotePrefix="1">
      <alignment horizontal="left" vertical="center" wrapText="1" indent="6"/>
      <protection locked="0"/>
    </xf>
    <xf numFmtId="180" fontId="58" fillId="0" borderId="45" xfId="110" applyNumberFormat="1" applyFont="1" applyBorder="1" applyAlignment="1">
      <alignment horizontal="left" vertical="center" wrapText="1" indent="1"/>
      <protection/>
    </xf>
    <xf numFmtId="180" fontId="58" fillId="0" borderId="47" xfId="110" applyNumberFormat="1" applyFont="1" applyBorder="1" applyAlignment="1" applyProtection="1">
      <alignment horizontal="right" vertical="center" wrapText="1" indent="1"/>
      <protection locked="0"/>
    </xf>
    <xf numFmtId="180" fontId="59" fillId="0" borderId="45" xfId="110" applyNumberFormat="1" applyFont="1" applyBorder="1" applyAlignment="1">
      <alignment horizontal="left" vertical="center" wrapText="1" indent="1"/>
      <protection/>
    </xf>
    <xf numFmtId="180" fontId="59" fillId="0" borderId="26" xfId="110" applyNumberFormat="1" applyFont="1" applyBorder="1" applyAlignment="1">
      <alignment horizontal="right" vertical="center" wrapText="1" indent="1"/>
      <protection/>
    </xf>
    <xf numFmtId="180" fontId="58" fillId="0" borderId="40" xfId="110" applyNumberFormat="1" applyFont="1" applyBorder="1" applyAlignment="1" applyProtection="1">
      <alignment horizontal="right" vertical="center" wrapText="1" indent="1"/>
      <protection locked="0"/>
    </xf>
    <xf numFmtId="180" fontId="58" fillId="0" borderId="12" xfId="110" applyNumberFormat="1" applyFont="1" applyBorder="1" applyAlignment="1">
      <alignment horizontal="left" vertical="center" wrapText="1" indent="2"/>
      <protection/>
    </xf>
    <xf numFmtId="180" fontId="58" fillId="0" borderId="13" xfId="110" applyNumberFormat="1" applyFont="1" applyBorder="1" applyAlignment="1">
      <alignment horizontal="left" vertical="center" wrapText="1" indent="2"/>
      <protection/>
    </xf>
    <xf numFmtId="180" fontId="59" fillId="0" borderId="13" xfId="110" applyNumberFormat="1" applyFont="1" applyBorder="1" applyAlignment="1">
      <alignment horizontal="left" vertical="center" wrapText="1" indent="1"/>
      <protection/>
    </xf>
    <xf numFmtId="180" fontId="58" fillId="0" borderId="39" xfId="110" applyNumberFormat="1" applyFont="1" applyBorder="1" applyAlignment="1">
      <alignment horizontal="left" vertical="center" wrapText="1" indent="1"/>
      <protection/>
    </xf>
    <xf numFmtId="180" fontId="58" fillId="0" borderId="39" xfId="110" applyNumberFormat="1" applyFont="1" applyBorder="1" applyAlignment="1" applyProtection="1">
      <alignment horizontal="left" vertical="center" wrapText="1" indent="1"/>
      <protection locked="0"/>
    </xf>
    <xf numFmtId="180" fontId="58" fillId="0" borderId="39" xfId="110" applyNumberFormat="1" applyFont="1" applyBorder="1" applyAlignment="1" applyProtection="1">
      <alignment horizontal="left" vertical="center" wrapText="1" indent="1"/>
      <protection locked="0"/>
    </xf>
    <xf numFmtId="180" fontId="58" fillId="0" borderId="39" xfId="110" applyNumberFormat="1" applyFont="1" applyBorder="1" applyAlignment="1">
      <alignment horizontal="left" vertical="center" wrapText="1" indent="2"/>
      <protection/>
    </xf>
    <xf numFmtId="180" fontId="58" fillId="0" borderId="16" xfId="110" applyNumberFormat="1" applyFont="1" applyBorder="1" applyAlignment="1">
      <alignment horizontal="left" vertical="center" wrapText="1" indent="2"/>
      <protection/>
    </xf>
    <xf numFmtId="3" fontId="61" fillId="0" borderId="13" xfId="0" applyNumberFormat="1" applyFont="1" applyBorder="1" applyAlignment="1">
      <alignment horizontal="right" wrapText="1"/>
    </xf>
    <xf numFmtId="3" fontId="61" fillId="0" borderId="24" xfId="0" applyNumberFormat="1" applyFont="1" applyBorder="1" applyAlignment="1">
      <alignment horizontal="right" wrapText="1"/>
    </xf>
    <xf numFmtId="0" fontId="25" fillId="0" borderId="49" xfId="0" applyFont="1" applyBorder="1" applyAlignment="1">
      <alignment horizontal="center" wrapText="1"/>
    </xf>
    <xf numFmtId="0" fontId="27" fillId="0" borderId="50" xfId="0" applyFont="1" applyBorder="1" applyAlignment="1">
      <alignment vertical="center" wrapText="1"/>
    </xf>
    <xf numFmtId="3" fontId="49" fillId="0" borderId="13" xfId="111" applyNumberFormat="1" applyFont="1" applyBorder="1">
      <alignment/>
      <protection/>
    </xf>
    <xf numFmtId="3" fontId="1" fillId="0" borderId="13" xfId="111" applyNumberFormat="1" applyFont="1" applyBorder="1">
      <alignment/>
      <protection/>
    </xf>
    <xf numFmtId="3" fontId="46" fillId="0" borderId="24" xfId="111" applyNumberFormat="1" applyFont="1" applyBorder="1">
      <alignment/>
      <protection/>
    </xf>
    <xf numFmtId="180" fontId="58" fillId="0" borderId="18" xfId="110" applyNumberFormat="1" applyFont="1" applyBorder="1" applyAlignment="1" applyProtection="1">
      <alignment horizontal="left" vertical="center" wrapText="1" indent="1"/>
      <protection locked="0"/>
    </xf>
    <xf numFmtId="180" fontId="58" fillId="0" borderId="51" xfId="110" applyNumberFormat="1" applyFont="1" applyBorder="1" applyAlignment="1" applyProtection="1">
      <alignment horizontal="right" vertical="center" wrapText="1" indent="1"/>
      <protection locked="0"/>
    </xf>
    <xf numFmtId="180" fontId="53" fillId="0" borderId="51" xfId="110" applyNumberFormat="1" applyFont="1" applyBorder="1" applyAlignment="1">
      <alignment horizontal="right" vertical="center" wrapText="1" indent="1"/>
      <protection/>
    </xf>
    <xf numFmtId="180" fontId="58" fillId="0" borderId="52" xfId="110" applyNumberFormat="1" applyFont="1" applyBorder="1" applyAlignment="1">
      <alignment horizontal="left" vertical="center" wrapText="1" indent="1"/>
      <protection/>
    </xf>
    <xf numFmtId="180" fontId="58" fillId="0" borderId="14" xfId="110" applyNumberFormat="1" applyFont="1" applyBorder="1" applyAlignment="1">
      <alignment horizontal="left" vertical="center" wrapText="1" indent="1"/>
      <protection/>
    </xf>
    <xf numFmtId="180" fontId="53" fillId="0" borderId="20" xfId="110" applyNumberFormat="1" applyFont="1" applyBorder="1" applyAlignment="1">
      <alignment horizontal="left" vertical="center" wrapText="1" indent="1"/>
      <protection/>
    </xf>
    <xf numFmtId="0" fontId="15" fillId="0" borderId="0" xfId="113">
      <alignment/>
      <protection/>
    </xf>
    <xf numFmtId="0" fontId="62" fillId="0" borderId="0" xfId="113" applyFont="1">
      <alignment/>
      <protection/>
    </xf>
    <xf numFmtId="0" fontId="63" fillId="0" borderId="0" xfId="113" applyFont="1">
      <alignment/>
      <protection/>
    </xf>
    <xf numFmtId="0" fontId="39" fillId="0" borderId="53" xfId="113" applyFont="1" applyBorder="1" applyAlignment="1">
      <alignment horizontal="left" vertical="center"/>
      <protection/>
    </xf>
    <xf numFmtId="0" fontId="39" fillId="0" borderId="14" xfId="113" applyFont="1" applyBorder="1" applyAlignment="1">
      <alignment horizontal="left" vertical="center"/>
      <protection/>
    </xf>
    <xf numFmtId="0" fontId="46" fillId="0" borderId="13" xfId="113" applyFont="1" applyBorder="1" applyAlignment="1">
      <alignment horizontal="left" vertical="center"/>
      <protection/>
    </xf>
    <xf numFmtId="3" fontId="45" fillId="0" borderId="13" xfId="113" applyNumberFormat="1" applyFont="1" applyBorder="1" applyAlignment="1">
      <alignment vertical="center"/>
      <protection/>
    </xf>
    <xf numFmtId="0" fontId="46" fillId="0" borderId="13" xfId="113" applyFont="1" applyBorder="1">
      <alignment/>
      <protection/>
    </xf>
    <xf numFmtId="0" fontId="65" fillId="0" borderId="14" xfId="105" applyFont="1" applyBorder="1" applyAlignment="1">
      <alignment horizontal="center"/>
      <protection/>
    </xf>
    <xf numFmtId="0" fontId="45" fillId="0" borderId="14" xfId="113" applyFont="1" applyBorder="1" applyAlignment="1">
      <alignment horizontal="left" vertical="center"/>
      <protection/>
    </xf>
    <xf numFmtId="3" fontId="46" fillId="0" borderId="13" xfId="113" applyNumberFormat="1" applyFont="1" applyBorder="1" applyAlignment="1">
      <alignment horizontal="right" vertical="center"/>
      <protection/>
    </xf>
    <xf numFmtId="0" fontId="46" fillId="0" borderId="14" xfId="113" applyFont="1" applyBorder="1" applyAlignment="1">
      <alignment horizontal="left" vertical="center"/>
      <protection/>
    </xf>
    <xf numFmtId="3" fontId="45" fillId="0" borderId="13" xfId="113" applyNumberFormat="1" applyFont="1" applyBorder="1" applyAlignment="1">
      <alignment horizontal="right" vertical="center"/>
      <protection/>
    </xf>
    <xf numFmtId="0" fontId="45" fillId="0" borderId="13" xfId="113" applyFont="1" applyBorder="1" applyAlignment="1">
      <alignment horizontal="left" vertical="center"/>
      <protection/>
    </xf>
    <xf numFmtId="3" fontId="46" fillId="0" borderId="13" xfId="113" applyNumberFormat="1" applyFont="1" applyBorder="1" applyAlignment="1">
      <alignment vertical="center"/>
      <protection/>
    </xf>
    <xf numFmtId="3" fontId="64" fillId="0" borderId="13" xfId="113" applyNumberFormat="1" applyFont="1" applyBorder="1" applyAlignment="1">
      <alignment vertical="center"/>
      <protection/>
    </xf>
    <xf numFmtId="3" fontId="64" fillId="0" borderId="13" xfId="113" applyNumberFormat="1" applyFont="1" applyBorder="1">
      <alignment/>
      <protection/>
    </xf>
    <xf numFmtId="0" fontId="46" fillId="0" borderId="14" xfId="113" applyFont="1" applyBorder="1" applyAlignment="1">
      <alignment vertical="center"/>
      <protection/>
    </xf>
    <xf numFmtId="3" fontId="45" fillId="0" borderId="13" xfId="105" applyNumberFormat="1" applyFont="1" applyBorder="1" applyAlignment="1">
      <alignment horizontal="right"/>
      <protection/>
    </xf>
    <xf numFmtId="0" fontId="45" fillId="0" borderId="13" xfId="105" applyFont="1" applyBorder="1" applyAlignment="1">
      <alignment horizontal="left"/>
      <protection/>
    </xf>
    <xf numFmtId="3" fontId="65" fillId="0" borderId="13" xfId="113" applyNumberFormat="1" applyFont="1" applyBorder="1" applyAlignment="1">
      <alignment horizontal="right" vertical="center"/>
      <protection/>
    </xf>
    <xf numFmtId="0" fontId="65" fillId="0" borderId="14" xfId="113" applyFont="1" applyBorder="1" applyAlignment="1">
      <alignment horizontal="left" vertical="center"/>
      <protection/>
    </xf>
    <xf numFmtId="0" fontId="46" fillId="0" borderId="14" xfId="113" applyFont="1" applyBorder="1" applyAlignment="1">
      <alignment horizontal="left"/>
      <protection/>
    </xf>
    <xf numFmtId="0" fontId="65" fillId="0" borderId="13" xfId="113" applyFont="1" applyBorder="1" applyAlignment="1">
      <alignment horizontal="left" vertical="center"/>
      <protection/>
    </xf>
    <xf numFmtId="3" fontId="65" fillId="0" borderId="13" xfId="113" applyNumberFormat="1" applyFont="1" applyBorder="1" applyAlignment="1">
      <alignment vertical="center"/>
      <protection/>
    </xf>
    <xf numFmtId="0" fontId="46" fillId="0" borderId="14" xfId="113" applyFont="1" applyBorder="1" applyAlignment="1">
      <alignment horizontal="center"/>
      <protection/>
    </xf>
    <xf numFmtId="0" fontId="46" fillId="0" borderId="53" xfId="113" applyFont="1" applyBorder="1" applyAlignment="1">
      <alignment horizontal="left"/>
      <protection/>
    </xf>
    <xf numFmtId="0" fontId="46" fillId="0" borderId="53" xfId="113" applyFont="1" applyBorder="1" applyAlignment="1">
      <alignment horizontal="left" vertical="center"/>
      <protection/>
    </xf>
    <xf numFmtId="0" fontId="46" fillId="0" borderId="14" xfId="113" applyFont="1" applyBorder="1" applyAlignment="1">
      <alignment horizontal="center" vertical="center"/>
      <protection/>
    </xf>
    <xf numFmtId="0" fontId="39" fillId="0" borderId="14" xfId="113" applyFont="1" applyBorder="1" applyAlignment="1">
      <alignment horizontal="center" vertical="center"/>
      <protection/>
    </xf>
    <xf numFmtId="3" fontId="45" fillId="0" borderId="42" xfId="113" applyNumberFormat="1" applyFont="1" applyBorder="1" applyAlignment="1">
      <alignment vertical="center"/>
      <protection/>
    </xf>
    <xf numFmtId="3" fontId="45" fillId="0" borderId="42" xfId="105" applyNumberFormat="1" applyFont="1" applyBorder="1" applyAlignment="1">
      <alignment horizontal="right"/>
      <protection/>
    </xf>
    <xf numFmtId="3" fontId="45" fillId="0" borderId="42" xfId="113" applyNumberFormat="1" applyFont="1" applyBorder="1" applyAlignment="1">
      <alignment horizontal="right" vertical="center"/>
      <protection/>
    </xf>
    <xf numFmtId="3" fontId="46" fillId="0" borderId="42" xfId="113" applyNumberFormat="1" applyFont="1" applyBorder="1" applyAlignment="1">
      <alignment horizontal="right" vertical="center"/>
      <protection/>
    </xf>
    <xf numFmtId="3" fontId="64" fillId="0" borderId="42" xfId="113" applyNumberFormat="1" applyFont="1" applyBorder="1" applyAlignment="1">
      <alignment vertical="center"/>
      <protection/>
    </xf>
    <xf numFmtId="3" fontId="46" fillId="0" borderId="42" xfId="113" applyNumberFormat="1" applyFont="1" applyBorder="1" applyAlignment="1">
      <alignment vertical="center"/>
      <protection/>
    </xf>
    <xf numFmtId="3" fontId="65" fillId="0" borderId="42" xfId="113" applyNumberFormat="1" applyFont="1" applyBorder="1" applyAlignment="1">
      <alignment vertical="center"/>
      <protection/>
    </xf>
    <xf numFmtId="0" fontId="46" fillId="0" borderId="53" xfId="113" applyFont="1" applyBorder="1" applyAlignment="1">
      <alignment horizontal="center" vertical="center"/>
      <protection/>
    </xf>
    <xf numFmtId="3" fontId="65" fillId="0" borderId="13" xfId="113" applyNumberFormat="1" applyFont="1" applyBorder="1">
      <alignment/>
      <protection/>
    </xf>
    <xf numFmtId="3" fontId="47" fillId="0" borderId="13" xfId="113" applyNumberFormat="1" applyFont="1" applyBorder="1" applyAlignment="1">
      <alignment vertical="center"/>
      <protection/>
    </xf>
    <xf numFmtId="3" fontId="65" fillId="24" borderId="13" xfId="113" applyNumberFormat="1" applyFont="1" applyFill="1" applyBorder="1" applyAlignment="1">
      <alignment vertical="center"/>
      <protection/>
    </xf>
    <xf numFmtId="0" fontId="45" fillId="0" borderId="46" xfId="113" applyFont="1" applyBorder="1" applyAlignment="1">
      <alignment horizontal="left" vertical="center" wrapText="1"/>
      <protection/>
    </xf>
    <xf numFmtId="0" fontId="46" fillId="0" borderId="53" xfId="113" applyFont="1" applyBorder="1" applyAlignment="1">
      <alignment horizontal="center"/>
      <protection/>
    </xf>
    <xf numFmtId="3" fontId="45" fillId="24" borderId="13" xfId="113" applyNumberFormat="1" applyFont="1" applyFill="1" applyBorder="1" applyAlignment="1">
      <alignment vertical="center"/>
      <protection/>
    </xf>
    <xf numFmtId="3" fontId="67" fillId="25" borderId="13" xfId="113" applyNumberFormat="1" applyFont="1" applyFill="1" applyBorder="1">
      <alignment/>
      <protection/>
    </xf>
    <xf numFmtId="3" fontId="68" fillId="25" borderId="13" xfId="113" applyNumberFormat="1" applyFont="1" applyFill="1" applyBorder="1" applyAlignment="1">
      <alignment vertical="center"/>
      <protection/>
    </xf>
    <xf numFmtId="0" fontId="15" fillId="25" borderId="0" xfId="113" applyFill="1">
      <alignment/>
      <protection/>
    </xf>
    <xf numFmtId="0" fontId="46" fillId="20" borderId="54" xfId="113" applyFont="1" applyFill="1" applyBorder="1" applyAlignment="1">
      <alignment horizontal="center" vertical="center"/>
      <protection/>
    </xf>
    <xf numFmtId="0" fontId="46" fillId="20" borderId="55" xfId="113" applyFont="1" applyFill="1" applyBorder="1" applyAlignment="1">
      <alignment horizontal="center" vertical="center"/>
      <protection/>
    </xf>
    <xf numFmtId="0" fontId="46" fillId="20" borderId="55" xfId="113" applyFont="1" applyFill="1" applyBorder="1" applyAlignment="1">
      <alignment horizontal="center" vertical="center" wrapText="1"/>
      <protection/>
    </xf>
    <xf numFmtId="0" fontId="46" fillId="20" borderId="56" xfId="113" applyFont="1" applyFill="1" applyBorder="1" applyAlignment="1">
      <alignment horizontal="center" vertical="center" wrapText="1"/>
      <protection/>
    </xf>
    <xf numFmtId="0" fontId="46" fillId="20" borderId="57" xfId="113" applyFont="1" applyFill="1" applyBorder="1" applyAlignment="1">
      <alignment horizontal="center" vertical="center"/>
      <protection/>
    </xf>
    <xf numFmtId="0" fontId="46" fillId="0" borderId="12" xfId="113" applyFont="1" applyBorder="1" applyAlignment="1">
      <alignment horizontal="center" vertical="center"/>
      <protection/>
    </xf>
    <xf numFmtId="3" fontId="67" fillId="25" borderId="42" xfId="113" applyNumberFormat="1" applyFont="1" applyFill="1" applyBorder="1">
      <alignment/>
      <protection/>
    </xf>
    <xf numFmtId="3" fontId="64" fillId="0" borderId="42" xfId="113" applyNumberFormat="1" applyFont="1" applyBorder="1">
      <alignment/>
      <protection/>
    </xf>
    <xf numFmtId="0" fontId="45" fillId="0" borderId="12" xfId="113" applyFont="1" applyBorder="1" applyAlignment="1">
      <alignment horizontal="center" vertical="center"/>
      <protection/>
    </xf>
    <xf numFmtId="3" fontId="47" fillId="0" borderId="42" xfId="113" applyNumberFormat="1" applyFont="1" applyBorder="1" applyAlignment="1">
      <alignment vertical="center"/>
      <protection/>
    </xf>
    <xf numFmtId="0" fontId="46" fillId="0" borderId="58" xfId="113" applyFont="1" applyBorder="1" applyAlignment="1">
      <alignment horizontal="center" vertical="center"/>
      <protection/>
    </xf>
    <xf numFmtId="0" fontId="51" fillId="20" borderId="19" xfId="113" applyFont="1" applyFill="1" applyBorder="1" applyAlignment="1">
      <alignment horizontal="left" vertical="center"/>
      <protection/>
    </xf>
    <xf numFmtId="3" fontId="51" fillId="20" borderId="19" xfId="113" applyNumberFormat="1" applyFont="1" applyFill="1" applyBorder="1" applyAlignment="1">
      <alignment vertical="center"/>
      <protection/>
    </xf>
    <xf numFmtId="0" fontId="51" fillId="20" borderId="20" xfId="113" applyFont="1" applyFill="1" applyBorder="1" applyAlignment="1">
      <alignment horizontal="left" vertical="center"/>
      <protection/>
    </xf>
    <xf numFmtId="0" fontId="70" fillId="0" borderId="0" xfId="113" applyFont="1">
      <alignment/>
      <protection/>
    </xf>
    <xf numFmtId="0" fontId="70" fillId="0" borderId="0" xfId="113" applyFont="1" applyAlignment="1">
      <alignment wrapText="1"/>
      <protection/>
    </xf>
    <xf numFmtId="0" fontId="70" fillId="24" borderId="0" xfId="113" applyFont="1" applyFill="1">
      <alignment/>
      <protection/>
    </xf>
    <xf numFmtId="0" fontId="39" fillId="20" borderId="26" xfId="104" applyFont="1" applyFill="1" applyBorder="1" applyAlignment="1">
      <alignment horizontal="center" vertical="center" wrapText="1"/>
      <protection/>
    </xf>
    <xf numFmtId="0" fontId="39" fillId="20" borderId="59" xfId="104" applyFont="1" applyFill="1" applyBorder="1" applyAlignment="1">
      <alignment horizontal="right" vertical="center" wrapText="1"/>
      <protection/>
    </xf>
    <xf numFmtId="0" fontId="39" fillId="20" borderId="60" xfId="104" applyFont="1" applyFill="1" applyBorder="1" applyAlignment="1">
      <alignment horizontal="right" vertical="center"/>
      <protection/>
    </xf>
    <xf numFmtId="0" fontId="39" fillId="20" borderId="61" xfId="104" applyFont="1" applyFill="1" applyBorder="1" applyAlignment="1">
      <alignment horizontal="center" vertical="center"/>
      <protection/>
    </xf>
    <xf numFmtId="0" fontId="39" fillId="20" borderId="15" xfId="104" applyFont="1" applyFill="1" applyBorder="1" applyAlignment="1">
      <alignment horizontal="center" vertical="center"/>
      <protection/>
    </xf>
    <xf numFmtId="3" fontId="39" fillId="0" borderId="62" xfId="104" applyNumberFormat="1" applyFont="1" applyBorder="1">
      <alignment/>
      <protection/>
    </xf>
    <xf numFmtId="3" fontId="39" fillId="0" borderId="63" xfId="104" applyNumberFormat="1" applyFont="1" applyBorder="1">
      <alignment/>
      <protection/>
    </xf>
    <xf numFmtId="4" fontId="39" fillId="0" borderId="64" xfId="104" applyNumberFormat="1" applyFont="1" applyBorder="1">
      <alignment/>
      <protection/>
    </xf>
    <xf numFmtId="3" fontId="39" fillId="0" borderId="64" xfId="104" applyNumberFormat="1" applyFont="1" applyBorder="1">
      <alignment/>
      <protection/>
    </xf>
    <xf numFmtId="3" fontId="39" fillId="0" borderId="65" xfId="104" applyNumberFormat="1" applyFont="1" applyBorder="1">
      <alignment/>
      <protection/>
    </xf>
    <xf numFmtId="3" fontId="38" fillId="0" borderId="64" xfId="101" applyNumberFormat="1" applyFont="1" applyBorder="1" applyAlignment="1">
      <alignment horizontal="center" vertical="center"/>
      <protection/>
    </xf>
    <xf numFmtId="4" fontId="38" fillId="0" borderId="64" xfId="101" applyNumberFormat="1" applyFont="1" applyBorder="1" applyAlignment="1">
      <alignment vertical="center"/>
      <protection/>
    </xf>
    <xf numFmtId="3" fontId="38" fillId="0" borderId="64" xfId="101" applyNumberFormat="1" applyFont="1" applyBorder="1" applyAlignment="1">
      <alignment vertical="center"/>
      <protection/>
    </xf>
    <xf numFmtId="3" fontId="38" fillId="0" borderId="65" xfId="101" applyNumberFormat="1" applyFont="1" applyBorder="1" applyAlignment="1">
      <alignment vertical="center"/>
      <protection/>
    </xf>
    <xf numFmtId="3" fontId="39" fillId="0" borderId="64" xfId="101" applyNumberFormat="1" applyFont="1" applyBorder="1" applyAlignment="1">
      <alignment vertical="center"/>
      <protection/>
    </xf>
    <xf numFmtId="3" fontId="39" fillId="0" borderId="65" xfId="101" applyNumberFormat="1" applyFont="1" applyBorder="1" applyAlignment="1">
      <alignment vertical="center"/>
      <protection/>
    </xf>
    <xf numFmtId="3" fontId="39" fillId="21" borderId="64" xfId="104" applyNumberFormat="1" applyFont="1" applyFill="1" applyBorder="1">
      <alignment/>
      <protection/>
    </xf>
    <xf numFmtId="3" fontId="39" fillId="21" borderId="65" xfId="104" applyNumberFormat="1" applyFont="1" applyFill="1" applyBorder="1">
      <alignment/>
      <protection/>
    </xf>
    <xf numFmtId="167" fontId="38" fillId="0" borderId="64" xfId="104" applyNumberFormat="1" applyFont="1" applyBorder="1">
      <alignment/>
      <protection/>
    </xf>
    <xf numFmtId="3" fontId="38" fillId="0" borderId="64" xfId="104" applyNumberFormat="1" applyFont="1" applyBorder="1">
      <alignment/>
      <protection/>
    </xf>
    <xf numFmtId="3" fontId="38" fillId="0" borderId="65" xfId="104" applyNumberFormat="1" applyFont="1" applyBorder="1">
      <alignment/>
      <protection/>
    </xf>
    <xf numFmtId="3" fontId="38" fillId="0" borderId="66" xfId="101" applyNumberFormat="1" applyFont="1" applyBorder="1" applyAlignment="1">
      <alignment vertical="center"/>
      <protection/>
    </xf>
    <xf numFmtId="3" fontId="38" fillId="0" borderId="67" xfId="104" applyNumberFormat="1" applyFont="1" applyBorder="1">
      <alignment/>
      <protection/>
    </xf>
    <xf numFmtId="3" fontId="39" fillId="21" borderId="13" xfId="104" applyNumberFormat="1" applyFont="1" applyFill="1" applyBorder="1">
      <alignment/>
      <protection/>
    </xf>
    <xf numFmtId="3" fontId="39" fillId="0" borderId="26" xfId="104" applyNumberFormat="1" applyFont="1" applyBorder="1">
      <alignment/>
      <protection/>
    </xf>
    <xf numFmtId="3" fontId="38" fillId="0" borderId="13" xfId="104" applyNumberFormat="1" applyFont="1" applyBorder="1">
      <alignment/>
      <protection/>
    </xf>
    <xf numFmtId="167" fontId="38" fillId="0" borderId="68" xfId="101" applyNumberFormat="1" applyFont="1" applyBorder="1" applyAlignment="1">
      <alignment vertical="center"/>
      <protection/>
    </xf>
    <xf numFmtId="3" fontId="38" fillId="0" borderId="68" xfId="101" applyNumberFormat="1" applyFont="1" applyBorder="1" applyAlignment="1">
      <alignment vertical="center"/>
      <protection/>
    </xf>
    <xf numFmtId="0" fontId="38" fillId="0" borderId="17" xfId="108" applyFont="1" applyBorder="1">
      <alignment/>
      <protection/>
    </xf>
    <xf numFmtId="4" fontId="38" fillId="0" borderId="17" xfId="104" applyNumberFormat="1" applyFont="1" applyBorder="1">
      <alignment/>
      <protection/>
    </xf>
    <xf numFmtId="3" fontId="38" fillId="0" borderId="13" xfId="101" applyNumberFormat="1" applyFont="1" applyBorder="1" applyAlignment="1">
      <alignment vertical="center"/>
      <protection/>
    </xf>
    <xf numFmtId="167" fontId="39" fillId="21" borderId="13" xfId="104" applyNumberFormat="1" applyFont="1" applyFill="1" applyBorder="1">
      <alignment/>
      <protection/>
    </xf>
    <xf numFmtId="0" fontId="39" fillId="21" borderId="13" xfId="108" applyFont="1" applyFill="1" applyBorder="1">
      <alignment/>
      <protection/>
    </xf>
    <xf numFmtId="3" fontId="39" fillId="21" borderId="13" xfId="101" applyNumberFormat="1" applyFont="1" applyFill="1" applyBorder="1" applyAlignment="1">
      <alignment vertical="center"/>
      <protection/>
    </xf>
    <xf numFmtId="0" fontId="43" fillId="0" borderId="0" xfId="104" applyFont="1">
      <alignment/>
      <protection/>
    </xf>
    <xf numFmtId="0" fontId="38" fillId="0" borderId="0" xfId="113" applyFont="1">
      <alignment/>
      <protection/>
    </xf>
    <xf numFmtId="3" fontId="65" fillId="0" borderId="65" xfId="104" applyNumberFormat="1" applyFont="1" applyBorder="1">
      <alignment/>
      <protection/>
    </xf>
    <xf numFmtId="3" fontId="65" fillId="0" borderId="65" xfId="101" applyNumberFormat="1" applyFont="1" applyBorder="1" applyAlignment="1">
      <alignment vertical="center"/>
      <protection/>
    </xf>
    <xf numFmtId="0" fontId="0" fillId="0" borderId="0" xfId="107">
      <alignment/>
      <protection/>
    </xf>
    <xf numFmtId="0" fontId="31" fillId="0" borderId="0" xfId="107" applyFont="1">
      <alignment/>
      <protection/>
    </xf>
    <xf numFmtId="0" fontId="25" fillId="0" borderId="69" xfId="107" applyFont="1" applyBorder="1" applyAlignment="1">
      <alignment horizontal="left"/>
      <protection/>
    </xf>
    <xf numFmtId="0" fontId="31" fillId="0" borderId="13" xfId="107" applyFont="1" applyBorder="1" applyAlignment="1">
      <alignment horizontal="right"/>
      <protection/>
    </xf>
    <xf numFmtId="0" fontId="31" fillId="0" borderId="42" xfId="107" applyFont="1" applyBorder="1" applyAlignment="1">
      <alignment horizontal="center"/>
      <protection/>
    </xf>
    <xf numFmtId="3" fontId="25" fillId="0" borderId="44" xfId="107" applyNumberFormat="1" applyFont="1" applyBorder="1" applyAlignment="1">
      <alignment horizontal="right"/>
      <protection/>
    </xf>
    <xf numFmtId="0" fontId="25" fillId="0" borderId="12" xfId="107" applyFont="1" applyBorder="1" applyAlignment="1">
      <alignment horizontal="center"/>
      <protection/>
    </xf>
    <xf numFmtId="0" fontId="25" fillId="0" borderId="15" xfId="107" applyFont="1" applyBorder="1" applyAlignment="1">
      <alignment horizontal="right"/>
      <protection/>
    </xf>
    <xf numFmtId="0" fontId="25" fillId="0" borderId="17" xfId="107" applyFont="1" applyBorder="1" applyAlignment="1">
      <alignment horizontal="left"/>
      <protection/>
    </xf>
    <xf numFmtId="0" fontId="31" fillId="21" borderId="18" xfId="107" applyFont="1" applyFill="1" applyBorder="1" applyAlignment="1">
      <alignment horizontal="center"/>
      <protection/>
    </xf>
    <xf numFmtId="0" fontId="25" fillId="21" borderId="19" xfId="107" applyFont="1" applyFill="1" applyBorder="1" applyAlignment="1">
      <alignment horizontal="left"/>
      <protection/>
    </xf>
    <xf numFmtId="0" fontId="25" fillId="21" borderId="20" xfId="107" applyFont="1" applyFill="1" applyBorder="1" applyAlignment="1">
      <alignment horizontal="right"/>
      <protection/>
    </xf>
    <xf numFmtId="3" fontId="25" fillId="21" borderId="70" xfId="107" applyNumberFormat="1" applyFont="1" applyFill="1" applyBorder="1" applyAlignment="1">
      <alignment horizontal="right"/>
      <protection/>
    </xf>
    <xf numFmtId="0" fontId="31" fillId="21" borderId="51" xfId="107" applyFont="1" applyFill="1" applyBorder="1" applyAlignment="1">
      <alignment horizontal="center"/>
      <protection/>
    </xf>
    <xf numFmtId="0" fontId="38" fillId="0" borderId="0" xfId="107" applyFont="1">
      <alignment/>
      <protection/>
    </xf>
    <xf numFmtId="0" fontId="0" fillId="0" borderId="0" xfId="102">
      <alignment/>
      <protection/>
    </xf>
    <xf numFmtId="0" fontId="37" fillId="0" borderId="0" xfId="102" applyFont="1">
      <alignment/>
      <protection/>
    </xf>
    <xf numFmtId="0" fontId="73" fillId="0" borderId="0" xfId="109" applyFont="1">
      <alignment/>
      <protection/>
    </xf>
    <xf numFmtId="180" fontId="54" fillId="0" borderId="0" xfId="109" applyNumberFormat="1" applyFont="1" applyAlignment="1">
      <alignment horizontal="centerContinuous" vertical="center"/>
      <protection/>
    </xf>
    <xf numFmtId="0" fontId="74" fillId="0" borderId="0" xfId="110" applyFont="1" applyAlignment="1">
      <alignment horizontal="right"/>
      <protection/>
    </xf>
    <xf numFmtId="0" fontId="75" fillId="0" borderId="0" xfId="110" applyFont="1" applyAlignment="1">
      <alignment horizontal="right"/>
      <protection/>
    </xf>
    <xf numFmtId="0" fontId="74" fillId="0" borderId="0" xfId="110" applyFont="1">
      <alignment/>
      <protection/>
    </xf>
    <xf numFmtId="186" fontId="27" fillId="0" borderId="17" xfId="109" applyNumberFormat="1" applyFont="1" applyBorder="1" applyAlignment="1">
      <alignment horizontal="center" vertical="center" wrapText="1"/>
      <protection/>
    </xf>
    <xf numFmtId="0" fontId="16" fillId="0" borderId="35" xfId="109" applyFont="1" applyBorder="1" applyAlignment="1">
      <alignment horizontal="center" vertical="center"/>
      <protection/>
    </xf>
    <xf numFmtId="0" fontId="16" fillId="0" borderId="36" xfId="109" applyFont="1" applyBorder="1" applyAlignment="1">
      <alignment horizontal="center" vertical="center"/>
      <protection/>
    </xf>
    <xf numFmtId="0" fontId="16" fillId="0" borderId="34" xfId="109" applyFont="1" applyBorder="1" applyAlignment="1">
      <alignment horizontal="center" vertical="center"/>
      <protection/>
    </xf>
    <xf numFmtId="0" fontId="16" fillId="0" borderId="39" xfId="109" applyFont="1" applyBorder="1" applyAlignment="1">
      <alignment horizontal="center" vertical="center"/>
      <protection/>
    </xf>
    <xf numFmtId="0" fontId="16" fillId="0" borderId="26" xfId="109" applyFont="1" applyBorder="1" applyProtection="1">
      <alignment/>
      <protection locked="0"/>
    </xf>
    <xf numFmtId="0" fontId="16" fillId="0" borderId="12" xfId="109" applyFont="1" applyBorder="1" applyAlignment="1">
      <alignment horizontal="center" vertical="center"/>
      <protection/>
    </xf>
    <xf numFmtId="0" fontId="16" fillId="0" borderId="13" xfId="109" applyFont="1" applyBorder="1" applyProtection="1">
      <alignment/>
      <protection locked="0"/>
    </xf>
    <xf numFmtId="0" fontId="27" fillId="0" borderId="35" xfId="109" applyFont="1" applyBorder="1" applyAlignment="1">
      <alignment horizontal="center" vertical="center"/>
      <protection/>
    </xf>
    <xf numFmtId="0" fontId="27" fillId="0" borderId="36" xfId="109" applyFont="1" applyBorder="1">
      <alignment/>
      <protection/>
    </xf>
    <xf numFmtId="182" fontId="27" fillId="0" borderId="36" xfId="109" applyNumberFormat="1" applyFont="1" applyBorder="1">
      <alignment/>
      <protection/>
    </xf>
    <xf numFmtId="182" fontId="27" fillId="0" borderId="34" xfId="109" applyNumberFormat="1" applyFont="1" applyBorder="1">
      <alignment/>
      <protection/>
    </xf>
    <xf numFmtId="0" fontId="54" fillId="0" borderId="0" xfId="109" applyFont="1">
      <alignment/>
      <protection/>
    </xf>
    <xf numFmtId="180" fontId="54" fillId="0" borderId="0" xfId="110" applyNumberFormat="1" applyFont="1" applyAlignment="1">
      <alignment vertical="center"/>
      <protection/>
    </xf>
    <xf numFmtId="180" fontId="54" fillId="0" borderId="0" xfId="110" applyNumberFormat="1" applyFont="1" applyAlignment="1">
      <alignment horizontal="center" vertical="center"/>
      <protection/>
    </xf>
    <xf numFmtId="180" fontId="54" fillId="0" borderId="0" xfId="110" applyNumberFormat="1" applyFont="1" applyAlignment="1">
      <alignment horizontal="center" vertical="center" wrapText="1"/>
      <protection/>
    </xf>
    <xf numFmtId="180" fontId="53" fillId="0" borderId="12" xfId="110" applyNumberFormat="1" applyFont="1" applyBorder="1" applyAlignment="1">
      <alignment horizontal="center" vertical="center" wrapText="1"/>
      <protection/>
    </xf>
    <xf numFmtId="0" fontId="16" fillId="0" borderId="0" xfId="110" applyAlignment="1">
      <alignment horizontal="center" vertical="center" wrapText="1"/>
      <protection/>
    </xf>
    <xf numFmtId="0" fontId="46" fillId="0" borderId="0" xfId="110" applyFont="1" applyAlignment="1">
      <alignment horizontal="center" wrapText="1"/>
      <protection/>
    </xf>
    <xf numFmtId="0" fontId="16" fillId="0" borderId="0" xfId="110" applyAlignment="1">
      <alignment vertical="center" wrapText="1"/>
      <protection/>
    </xf>
    <xf numFmtId="180" fontId="77" fillId="0" borderId="0" xfId="110" applyNumberFormat="1" applyFont="1" applyAlignment="1">
      <alignment vertical="center" wrapText="1"/>
      <protection/>
    </xf>
    <xf numFmtId="0" fontId="27" fillId="0" borderId="0" xfId="110" applyFont="1" applyAlignment="1">
      <alignment horizontal="center" vertical="center" wrapText="1"/>
      <protection/>
    </xf>
    <xf numFmtId="0" fontId="53" fillId="0" borderId="0" xfId="109" applyFont="1" applyAlignment="1">
      <alignment horizontal="center" vertical="center"/>
      <protection/>
    </xf>
    <xf numFmtId="0" fontId="53" fillId="0" borderId="0" xfId="109" applyFont="1" applyAlignment="1">
      <alignment horizontal="center" vertical="center" wrapText="1"/>
      <protection/>
    </xf>
    <xf numFmtId="180" fontId="56" fillId="0" borderId="0" xfId="110" applyNumberFormat="1" applyFont="1" applyAlignment="1">
      <alignment horizontal="center" vertical="center" wrapText="1"/>
      <protection/>
    </xf>
    <xf numFmtId="0" fontId="43" fillId="0" borderId="0" xfId="110" applyFont="1" applyAlignment="1">
      <alignment horizontal="center" wrapText="1"/>
      <protection/>
    </xf>
    <xf numFmtId="180" fontId="56" fillId="0" borderId="0" xfId="110" applyNumberFormat="1" applyFont="1" applyAlignment="1">
      <alignment vertical="center" wrapText="1"/>
      <protection/>
    </xf>
    <xf numFmtId="0" fontId="27" fillId="0" borderId="35" xfId="110" applyFont="1" applyBorder="1" applyAlignment="1">
      <alignment horizontal="center" vertical="center" wrapText="1"/>
      <protection/>
    </xf>
    <xf numFmtId="0" fontId="27" fillId="0" borderId="36" xfId="110" applyFont="1" applyBorder="1" applyAlignment="1">
      <alignment horizontal="center" vertical="center" wrapText="1"/>
      <protection/>
    </xf>
    <xf numFmtId="0" fontId="27" fillId="0" borderId="34" xfId="110" applyFont="1" applyBorder="1" applyAlignment="1">
      <alignment horizontal="center" vertical="center" wrapText="1"/>
      <protection/>
    </xf>
    <xf numFmtId="0" fontId="16" fillId="0" borderId="10" xfId="110" applyBorder="1" applyAlignment="1">
      <alignment horizontal="center" vertical="center" wrapText="1"/>
      <protection/>
    </xf>
    <xf numFmtId="0" fontId="1" fillId="0" borderId="59" xfId="110" applyFont="1" applyBorder="1" applyAlignment="1">
      <alignment horizontal="left" vertical="center" wrapText="1" indent="1"/>
      <protection/>
    </xf>
    <xf numFmtId="0" fontId="16" fillId="0" borderId="12" xfId="110" applyBorder="1" applyAlignment="1">
      <alignment horizontal="center" vertical="center" wrapText="1"/>
      <protection/>
    </xf>
    <xf numFmtId="0" fontId="1" fillId="0" borderId="14" xfId="110" applyFont="1" applyBorder="1" applyAlignment="1">
      <alignment horizontal="left" vertical="center" wrapText="1" indent="1"/>
      <protection/>
    </xf>
    <xf numFmtId="0" fontId="1" fillId="0" borderId="14" xfId="110" applyFont="1" applyBorder="1" applyAlignment="1">
      <alignment horizontal="left" vertical="center" wrapText="1" indent="8"/>
      <protection/>
    </xf>
    <xf numFmtId="0" fontId="16" fillId="0" borderId="26" xfId="110" applyBorder="1" applyAlignment="1" applyProtection="1">
      <alignment vertical="center" wrapText="1"/>
      <protection locked="0"/>
    </xf>
    <xf numFmtId="180" fontId="16" fillId="0" borderId="13" xfId="110" applyNumberFormat="1" applyBorder="1" applyAlignment="1" applyProtection="1">
      <alignment horizontal="right" vertical="center" wrapText="1" indent="1"/>
      <protection locked="0"/>
    </xf>
    <xf numFmtId="180" fontId="16" fillId="0" borderId="42" xfId="110" applyNumberFormat="1" applyBorder="1" applyAlignment="1" applyProtection="1">
      <alignment horizontal="right" vertical="center" wrapText="1" indent="1"/>
      <protection locked="0"/>
    </xf>
    <xf numFmtId="0" fontId="16" fillId="0" borderId="13" xfId="110" applyBorder="1" applyAlignment="1" applyProtection="1">
      <alignment vertical="center" wrapText="1"/>
      <protection locked="0"/>
    </xf>
    <xf numFmtId="0" fontId="27" fillId="0" borderId="35" xfId="110" applyFont="1" applyBorder="1" applyAlignment="1">
      <alignment horizontal="center" vertical="center" wrapText="1"/>
      <protection/>
    </xf>
    <xf numFmtId="0" fontId="27" fillId="0" borderId="71" xfId="110" applyFont="1" applyBorder="1" applyAlignment="1">
      <alignment vertical="center" wrapText="1"/>
      <protection/>
    </xf>
    <xf numFmtId="180" fontId="27" fillId="0" borderId="71" xfId="110" applyNumberFormat="1" applyFont="1" applyBorder="1" applyAlignment="1">
      <alignment vertical="center" wrapText="1"/>
      <protection/>
    </xf>
    <xf numFmtId="0" fontId="16" fillId="0" borderId="0" xfId="110" applyAlignment="1">
      <alignment horizontal="right" vertical="center" wrapText="1"/>
      <protection/>
    </xf>
    <xf numFmtId="1" fontId="27" fillId="0" borderId="72" xfId="110" applyNumberFormat="1" applyFont="1" applyBorder="1" applyAlignment="1">
      <alignment vertical="center" wrapText="1"/>
      <protection/>
    </xf>
    <xf numFmtId="180" fontId="79" fillId="0" borderId="0" xfId="110" applyNumberFormat="1" applyFont="1" applyAlignment="1">
      <alignment vertical="center" wrapText="1"/>
      <protection/>
    </xf>
    <xf numFmtId="182" fontId="16" fillId="0" borderId="13" xfId="74" applyNumberFormat="1" applyFont="1" applyBorder="1" applyAlignment="1" applyProtection="1">
      <alignment horizontal="center" vertical="center" wrapText="1"/>
      <protection locked="0"/>
    </xf>
    <xf numFmtId="0" fontId="53" fillId="0" borderId="37" xfId="109" applyFont="1" applyBorder="1" applyAlignment="1">
      <alignment horizontal="center" vertical="center" wrapText="1"/>
      <protection/>
    </xf>
    <xf numFmtId="0" fontId="57" fillId="0" borderId="70" xfId="109" applyFont="1" applyBorder="1">
      <alignment/>
      <protection/>
    </xf>
    <xf numFmtId="0" fontId="57" fillId="0" borderId="73" xfId="109" applyFont="1" applyBorder="1">
      <alignment/>
      <protection/>
    </xf>
    <xf numFmtId="0" fontId="27" fillId="0" borderId="0" xfId="109" applyFont="1" applyAlignment="1">
      <alignment horizontal="center" vertical="center"/>
      <protection/>
    </xf>
    <xf numFmtId="0" fontId="27" fillId="0" borderId="0" xfId="109" applyFont="1">
      <alignment/>
      <protection/>
    </xf>
    <xf numFmtId="182" fontId="27" fillId="0" borderId="0" xfId="109" applyNumberFormat="1" applyFont="1">
      <alignment/>
      <protection/>
    </xf>
    <xf numFmtId="0" fontId="73" fillId="0" borderId="0" xfId="109" applyFont="1" applyAlignment="1">
      <alignment wrapText="1"/>
      <protection/>
    </xf>
    <xf numFmtId="0" fontId="57" fillId="0" borderId="74" xfId="109" applyFont="1" applyBorder="1">
      <alignment/>
      <protection/>
    </xf>
    <xf numFmtId="0" fontId="58" fillId="0" borderId="41" xfId="109" applyFont="1" applyBorder="1" applyAlignment="1">
      <alignment horizontal="center" vertical="center"/>
      <protection/>
    </xf>
    <xf numFmtId="182" fontId="16" fillId="0" borderId="59" xfId="74" applyNumberFormat="1" applyFont="1" applyBorder="1" applyAlignment="1" applyProtection="1">
      <alignment horizontal="right" vertical="center" wrapText="1" indent="1"/>
      <protection locked="0"/>
    </xf>
    <xf numFmtId="182" fontId="16" fillId="0" borderId="40" xfId="74" applyNumberFormat="1" applyFont="1" applyBorder="1" applyAlignment="1" applyProtection="1">
      <alignment horizontal="right" vertical="center" wrapText="1" indent="1"/>
      <protection locked="0"/>
    </xf>
    <xf numFmtId="182" fontId="16" fillId="0" borderId="14" xfId="74" applyNumberFormat="1" applyFont="1" applyBorder="1" applyAlignment="1" applyProtection="1">
      <alignment horizontal="right" vertical="center" wrapText="1" indent="1"/>
      <protection locked="0"/>
    </xf>
    <xf numFmtId="182" fontId="16" fillId="0" borderId="42" xfId="74" applyNumberFormat="1" applyFont="1" applyBorder="1" applyAlignment="1" applyProtection="1">
      <alignment horizontal="right" vertical="center" wrapText="1" indent="1"/>
      <protection locked="0"/>
    </xf>
    <xf numFmtId="0" fontId="43" fillId="20" borderId="13" xfId="102" applyFont="1" applyFill="1" applyBorder="1" applyAlignment="1">
      <alignment horizontal="center" vertical="center" wrapText="1"/>
      <protection/>
    </xf>
    <xf numFmtId="0" fontId="46" fillId="20" borderId="13" xfId="102" applyFont="1" applyFill="1" applyBorder="1" applyAlignment="1">
      <alignment horizontal="center" vertical="center"/>
      <protection/>
    </xf>
    <xf numFmtId="0" fontId="1" fillId="0" borderId="13" xfId="102" applyFont="1" applyBorder="1">
      <alignment/>
      <protection/>
    </xf>
    <xf numFmtId="0" fontId="46" fillId="0" borderId="13" xfId="102" applyFont="1" applyBorder="1" applyAlignment="1">
      <alignment horizontal="left"/>
      <protection/>
    </xf>
    <xf numFmtId="0" fontId="1" fillId="0" borderId="13" xfId="102" applyFont="1" applyBorder="1" applyAlignment="1">
      <alignment horizontal="center"/>
      <protection/>
    </xf>
    <xf numFmtId="0" fontId="45" fillId="0" borderId="13" xfId="102" applyFont="1" applyBorder="1" applyAlignment="1">
      <alignment horizontal="left" vertical="distributed"/>
      <protection/>
    </xf>
    <xf numFmtId="0" fontId="45" fillId="0" borderId="13" xfId="102" applyFont="1" applyBorder="1" applyAlignment="1">
      <alignment horizontal="left"/>
      <protection/>
    </xf>
    <xf numFmtId="0" fontId="45" fillId="0" borderId="44" xfId="102" applyFont="1" applyBorder="1" applyAlignment="1">
      <alignment horizontal="left"/>
      <protection/>
    </xf>
    <xf numFmtId="0" fontId="45" fillId="0" borderId="44" xfId="102" applyFont="1" applyBorder="1" applyAlignment="1">
      <alignment horizontal="left" vertical="distributed"/>
      <protection/>
    </xf>
    <xf numFmtId="3" fontId="1" fillId="0" borderId="13" xfId="102" applyNumberFormat="1" applyFont="1" applyBorder="1">
      <alignment/>
      <protection/>
    </xf>
    <xf numFmtId="0" fontId="67" fillId="25" borderId="14" xfId="113" applyFont="1" applyFill="1" applyBorder="1" applyAlignment="1">
      <alignment horizontal="left" vertical="center"/>
      <protection/>
    </xf>
    <xf numFmtId="0" fontId="67" fillId="25" borderId="13" xfId="113" applyFont="1" applyFill="1" applyBorder="1" applyAlignment="1">
      <alignment horizontal="left" vertical="center"/>
      <protection/>
    </xf>
    <xf numFmtId="0" fontId="70" fillId="0" borderId="0" xfId="107" applyFont="1">
      <alignment/>
      <protection/>
    </xf>
    <xf numFmtId="180" fontId="57" fillId="0" borderId="13" xfId="110" applyNumberFormat="1" applyFont="1" applyBorder="1" applyAlignment="1">
      <alignment horizontal="center" vertical="center"/>
      <protection/>
    </xf>
    <xf numFmtId="180" fontId="53" fillId="0" borderId="13" xfId="110" applyNumberFormat="1" applyFont="1" applyBorder="1" applyAlignment="1">
      <alignment horizontal="center" vertical="center" wrapText="1"/>
      <protection/>
    </xf>
    <xf numFmtId="180" fontId="53" fillId="0" borderId="42" xfId="110" applyNumberFormat="1" applyFont="1" applyBorder="1" applyAlignment="1">
      <alignment horizontal="center" vertical="center" wrapText="1"/>
      <protection/>
    </xf>
    <xf numFmtId="180" fontId="53" fillId="0" borderId="13" xfId="110" applyNumberFormat="1" applyFont="1" applyBorder="1" applyAlignment="1">
      <alignment horizontal="left" vertical="center" wrapText="1" indent="1"/>
      <protection/>
    </xf>
    <xf numFmtId="182" fontId="58" fillId="0" borderId="13" xfId="74" applyNumberFormat="1" applyFont="1" applyBorder="1" applyAlignment="1" applyProtection="1">
      <alignment horizontal="center" vertical="center" wrapText="1"/>
      <protection locked="0"/>
    </xf>
    <xf numFmtId="182" fontId="58" fillId="0" borderId="13" xfId="74" applyNumberFormat="1" applyFont="1" applyBorder="1" applyAlignment="1">
      <alignment vertical="center" wrapText="1"/>
    </xf>
    <xf numFmtId="182" fontId="58" fillId="0" borderId="42" xfId="74" applyNumberFormat="1" applyFont="1" applyBorder="1" applyAlignment="1">
      <alignment vertical="center" wrapText="1"/>
    </xf>
    <xf numFmtId="182" fontId="27" fillId="0" borderId="13" xfId="74" applyNumberFormat="1" applyFont="1" applyBorder="1" applyAlignment="1" applyProtection="1">
      <alignment horizontal="center" vertical="center" wrapText="1"/>
      <protection locked="0"/>
    </xf>
    <xf numFmtId="182" fontId="53" fillId="0" borderId="13" xfId="74" applyNumberFormat="1" applyFont="1" applyBorder="1" applyAlignment="1">
      <alignment vertical="center" wrapText="1"/>
    </xf>
    <xf numFmtId="182" fontId="53" fillId="0" borderId="42" xfId="74" applyNumberFormat="1" applyFont="1" applyBorder="1" applyAlignment="1">
      <alignment vertical="center" wrapText="1"/>
    </xf>
    <xf numFmtId="180" fontId="53" fillId="0" borderId="13" xfId="110" applyNumberFormat="1" applyFont="1" applyBorder="1" applyAlignment="1">
      <alignment horizontal="left" vertical="center" wrapText="1" indent="1"/>
      <protection/>
    </xf>
    <xf numFmtId="182" fontId="16" fillId="0" borderId="13" xfId="74" applyNumberFormat="1" applyFont="1" applyBorder="1" applyAlignment="1" applyProtection="1">
      <alignment horizontal="center" vertical="center" wrapText="1"/>
      <protection locked="0"/>
    </xf>
    <xf numFmtId="182" fontId="58" fillId="0" borderId="13" xfId="74" applyNumberFormat="1" applyFont="1" applyBorder="1" applyAlignment="1">
      <alignment vertical="center" wrapText="1"/>
    </xf>
    <xf numFmtId="182" fontId="58" fillId="0" borderId="42" xfId="74" applyNumberFormat="1" applyFont="1" applyBorder="1" applyAlignment="1">
      <alignment vertical="center" wrapText="1"/>
    </xf>
    <xf numFmtId="182" fontId="79" fillId="26" borderId="19" xfId="74" applyNumberFormat="1" applyFont="1" applyFill="1" applyBorder="1" applyAlignment="1">
      <alignment horizontal="left" vertical="center" wrapText="1" indent="2"/>
    </xf>
    <xf numFmtId="182" fontId="79" fillId="0" borderId="19" xfId="74" applyNumberFormat="1" applyFont="1" applyBorder="1" applyAlignment="1">
      <alignment vertical="center" wrapText="1"/>
    </xf>
    <xf numFmtId="182" fontId="79" fillId="0" borderId="51" xfId="74" applyNumberFormat="1" applyFont="1" applyBorder="1" applyAlignment="1">
      <alignment vertical="center" wrapText="1"/>
    </xf>
    <xf numFmtId="0" fontId="71" fillId="0" borderId="13" xfId="102" applyFont="1" applyBorder="1" applyAlignment="1">
      <alignment horizontal="center"/>
      <protection/>
    </xf>
    <xf numFmtId="0" fontId="65" fillId="0" borderId="13" xfId="102" applyFont="1" applyBorder="1" applyAlignment="1">
      <alignment horizontal="left"/>
      <protection/>
    </xf>
    <xf numFmtId="3" fontId="47" fillId="0" borderId="13" xfId="102" applyNumberFormat="1" applyFont="1" applyBorder="1">
      <alignment/>
      <protection/>
    </xf>
    <xf numFmtId="0" fontId="81" fillId="0" borderId="0" xfId="102" applyFont="1">
      <alignment/>
      <protection/>
    </xf>
    <xf numFmtId="0" fontId="1" fillId="0" borderId="0" xfId="113" applyFont="1">
      <alignment/>
      <protection/>
    </xf>
    <xf numFmtId="0" fontId="43" fillId="0" borderId="0" xfId="113" applyFont="1" applyAlignment="1">
      <alignment horizontal="right"/>
      <protection/>
    </xf>
    <xf numFmtId="0" fontId="51" fillId="0" borderId="0" xfId="113" applyFont="1" applyAlignment="1">
      <alignment horizontal="center"/>
      <protection/>
    </xf>
    <xf numFmtId="0" fontId="51" fillId="0" borderId="0" xfId="113" applyFont="1" applyAlignment="1">
      <alignment horizontal="right"/>
      <protection/>
    </xf>
    <xf numFmtId="0" fontId="46" fillId="0" borderId="0" xfId="113" applyFont="1" applyAlignment="1">
      <alignment horizontal="center"/>
      <protection/>
    </xf>
    <xf numFmtId="0" fontId="82" fillId="0" borderId="0" xfId="113" applyFont="1" applyAlignment="1">
      <alignment horizontal="right"/>
      <protection/>
    </xf>
    <xf numFmtId="0" fontId="27" fillId="0" borderId="0" xfId="103" applyFont="1" applyAlignment="1">
      <alignment horizontal="right"/>
      <protection/>
    </xf>
    <xf numFmtId="180" fontId="27" fillId="0" borderId="0" xfId="110" applyNumberFormat="1" applyFont="1" applyAlignment="1">
      <alignment horizontal="centerContinuous" vertical="center"/>
      <protection/>
    </xf>
    <xf numFmtId="180" fontId="58" fillId="0" borderId="0" xfId="110" applyNumberFormat="1" applyFont="1" applyAlignment="1">
      <alignment horizontal="right" vertical="center"/>
      <protection/>
    </xf>
    <xf numFmtId="0" fontId="46" fillId="0" borderId="0" xfId="107" applyFont="1" applyAlignment="1">
      <alignment horizontal="center"/>
      <protection/>
    </xf>
    <xf numFmtId="0" fontId="46" fillId="0" borderId="0" xfId="113" applyFont="1">
      <alignment/>
      <protection/>
    </xf>
    <xf numFmtId="0" fontId="39" fillId="0" borderId="0" xfId="113" applyFont="1" applyAlignment="1">
      <alignment horizontal="right"/>
      <protection/>
    </xf>
    <xf numFmtId="180" fontId="58" fillId="0" borderId="0" xfId="110" applyNumberFormat="1" applyFont="1" applyAlignment="1">
      <alignment horizontal="center" vertical="center"/>
      <protection/>
    </xf>
    <xf numFmtId="0" fontId="82" fillId="0" borderId="0" xfId="110" applyFont="1" applyAlignment="1">
      <alignment wrapText="1"/>
      <protection/>
    </xf>
    <xf numFmtId="0" fontId="83" fillId="0" borderId="0" xfId="110" applyFont="1" applyAlignment="1">
      <alignment horizontal="right" wrapText="1"/>
      <protection/>
    </xf>
    <xf numFmtId="180" fontId="58" fillId="0" borderId="0" xfId="110" applyNumberFormat="1" applyFont="1" applyAlignment="1">
      <alignment horizontal="center" vertical="center" wrapText="1"/>
      <protection/>
    </xf>
    <xf numFmtId="0" fontId="72" fillId="0" borderId="0" xfId="109" applyFont="1">
      <alignment/>
      <protection/>
    </xf>
    <xf numFmtId="182" fontId="32" fillId="0" borderId="13" xfId="74" applyNumberFormat="1" applyFont="1" applyBorder="1" applyAlignment="1">
      <alignment horizontal="right" wrapText="1"/>
    </xf>
    <xf numFmtId="3" fontId="36" fillId="0" borderId="0" xfId="0" applyNumberFormat="1" applyFont="1" applyAlignment="1">
      <alignment wrapText="1"/>
    </xf>
    <xf numFmtId="3" fontId="1" fillId="0" borderId="0" xfId="111" applyNumberFormat="1" applyFont="1">
      <alignment/>
      <protection/>
    </xf>
    <xf numFmtId="3" fontId="46" fillId="0" borderId="22" xfId="111" applyNumberFormat="1" applyFont="1" applyBorder="1">
      <alignment/>
      <protection/>
    </xf>
    <xf numFmtId="3" fontId="1" fillId="0" borderId="22" xfId="111" applyNumberFormat="1" applyFont="1" applyBorder="1">
      <alignment/>
      <protection/>
    </xf>
    <xf numFmtId="3" fontId="52" fillId="0" borderId="32" xfId="0" applyNumberFormat="1" applyFont="1" applyBorder="1" applyAlignment="1">
      <alignment horizontal="center" wrapText="1"/>
    </xf>
    <xf numFmtId="0" fontId="82" fillId="0" borderId="0" xfId="110" applyFont="1" applyAlignment="1">
      <alignment horizontal="right" wrapText="1"/>
      <protection/>
    </xf>
    <xf numFmtId="0" fontId="25" fillId="0" borderId="75" xfId="0" applyFont="1" applyBorder="1" applyAlignment="1">
      <alignment horizontal="center" wrapText="1"/>
    </xf>
    <xf numFmtId="3" fontId="52" fillId="0" borderId="76" xfId="0" applyNumberFormat="1" applyFont="1" applyBorder="1" applyAlignment="1">
      <alignment horizontal="center" wrapText="1"/>
    </xf>
    <xf numFmtId="3" fontId="48" fillId="0" borderId="13" xfId="0" applyNumberFormat="1" applyFont="1" applyBorder="1" applyAlignment="1">
      <alignment wrapText="1"/>
    </xf>
    <xf numFmtId="3" fontId="48" fillId="0" borderId="77" xfId="0" applyNumberFormat="1" applyFont="1" applyBorder="1" applyAlignment="1">
      <alignment horizontal="right" wrapText="1"/>
    </xf>
    <xf numFmtId="3" fontId="32" fillId="0" borderId="13" xfId="0" applyNumberFormat="1" applyFont="1" applyBorder="1" applyAlignment="1">
      <alignment wrapText="1"/>
    </xf>
    <xf numFmtId="3" fontId="1" fillId="0" borderId="77" xfId="111" applyNumberFormat="1" applyFont="1" applyBorder="1">
      <alignment/>
      <protection/>
    </xf>
    <xf numFmtId="3" fontId="49" fillId="0" borderId="13" xfId="0" applyNumberFormat="1" applyFont="1" applyBorder="1" applyAlignment="1">
      <alignment wrapText="1"/>
    </xf>
    <xf numFmtId="3" fontId="49" fillId="0" borderId="77" xfId="111" applyNumberFormat="1" applyFont="1" applyBorder="1">
      <alignment/>
      <protection/>
    </xf>
    <xf numFmtId="3" fontId="34" fillId="0" borderId="13" xfId="0" applyNumberFormat="1" applyFont="1" applyBorder="1" applyAlignment="1">
      <alignment wrapText="1"/>
    </xf>
    <xf numFmtId="3" fontId="36" fillId="0" borderId="24" xfId="0" applyNumberFormat="1" applyFont="1" applyBorder="1" applyAlignment="1">
      <alignment wrapText="1"/>
    </xf>
    <xf numFmtId="0" fontId="27" fillId="0" borderId="17" xfId="109" applyFont="1" applyBorder="1" applyAlignment="1">
      <alignment horizontal="center" vertical="center" wrapText="1"/>
      <protection/>
    </xf>
    <xf numFmtId="49" fontId="16" fillId="0" borderId="16" xfId="103" applyNumberFormat="1" applyBorder="1" applyAlignment="1">
      <alignment horizontal="right"/>
      <protection/>
    </xf>
    <xf numFmtId="49" fontId="16" fillId="0" borderId="17" xfId="103" applyNumberFormat="1" applyBorder="1" applyAlignment="1">
      <alignment horizontal="right"/>
      <protection/>
    </xf>
    <xf numFmtId="3" fontId="16" fillId="0" borderId="17" xfId="103" applyNumberFormat="1" applyBorder="1" applyAlignment="1" applyProtection="1">
      <alignment vertical="center" wrapText="1"/>
      <protection locked="0"/>
    </xf>
    <xf numFmtId="0" fontId="27" fillId="0" borderId="78" xfId="103" applyFont="1" applyBorder="1" applyAlignment="1">
      <alignment horizontal="center" vertical="center" wrapText="1"/>
      <protection/>
    </xf>
    <xf numFmtId="0" fontId="43" fillId="0" borderId="0" xfId="111" applyFont="1" applyAlignment="1">
      <alignment horizontal="right" wrapText="1"/>
      <protection/>
    </xf>
    <xf numFmtId="3" fontId="48" fillId="0" borderId="13" xfId="78" applyNumberFormat="1" applyFont="1" applyBorder="1" applyAlignment="1">
      <alignment horizontal="right" wrapText="1"/>
    </xf>
    <xf numFmtId="3" fontId="1" fillId="0" borderId="13" xfId="78" applyNumberFormat="1" applyFont="1" applyBorder="1" applyAlignment="1">
      <alignment/>
    </xf>
    <xf numFmtId="3" fontId="48" fillId="0" borderId="13" xfId="78" applyNumberFormat="1" applyFont="1" applyBorder="1" applyAlignment="1">
      <alignment wrapText="1"/>
    </xf>
    <xf numFmtId="3" fontId="32" fillId="0" borderId="13" xfId="78" applyNumberFormat="1" applyFont="1" applyBorder="1" applyAlignment="1">
      <alignment wrapText="1"/>
    </xf>
    <xf numFmtId="3" fontId="25" fillId="0" borderId="13" xfId="78" applyNumberFormat="1" applyFont="1" applyBorder="1" applyAlignment="1">
      <alignment wrapText="1"/>
    </xf>
    <xf numFmtId="3" fontId="39" fillId="0" borderId="13" xfId="78" applyNumberFormat="1" applyFont="1" applyBorder="1" applyAlignment="1">
      <alignment/>
    </xf>
    <xf numFmtId="3" fontId="49" fillId="0" borderId="13" xfId="78" applyNumberFormat="1" applyFont="1" applyBorder="1" applyAlignment="1">
      <alignment/>
    </xf>
    <xf numFmtId="3" fontId="1" fillId="0" borderId="13" xfId="78" applyNumberFormat="1" applyFont="1" applyBorder="1" applyAlignment="1" applyProtection="1">
      <alignment/>
      <protection locked="0"/>
    </xf>
    <xf numFmtId="3" fontId="36" fillId="0" borderId="24" xfId="78" applyNumberFormat="1" applyFont="1" applyBorder="1" applyAlignment="1">
      <alignment wrapText="1"/>
    </xf>
    <xf numFmtId="3" fontId="46" fillId="0" borderId="24" xfId="78" applyNumberFormat="1" applyFont="1" applyBorder="1" applyAlignment="1">
      <alignment/>
    </xf>
    <xf numFmtId="3" fontId="46" fillId="0" borderId="79" xfId="78" applyNumberFormat="1" applyFont="1" applyBorder="1" applyAlignment="1">
      <alignment/>
    </xf>
    <xf numFmtId="0" fontId="25" fillId="0" borderId="13" xfId="0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0" fontId="84" fillId="0" borderId="21" xfId="0" applyFont="1" applyBorder="1" applyAlignment="1">
      <alignment wrapText="1"/>
    </xf>
    <xf numFmtId="0" fontId="84" fillId="0" borderId="13" xfId="0" applyFont="1" applyBorder="1" applyAlignment="1">
      <alignment wrapText="1"/>
    </xf>
    <xf numFmtId="3" fontId="84" fillId="0" borderId="13" xfId="0" applyNumberFormat="1" applyFont="1" applyBorder="1" applyAlignment="1">
      <alignment horizontal="right" wrapText="1"/>
    </xf>
    <xf numFmtId="0" fontId="35" fillId="0" borderId="0" xfId="0" applyFont="1" applyAlignment="1">
      <alignment/>
    </xf>
    <xf numFmtId="0" fontId="38" fillId="0" borderId="13" xfId="113" applyFont="1" applyBorder="1" applyAlignment="1">
      <alignment vertical="center" wrapText="1"/>
      <protection/>
    </xf>
    <xf numFmtId="0" fontId="45" fillId="0" borderId="14" xfId="113" applyFont="1" applyBorder="1" applyAlignment="1">
      <alignment horizontal="left" vertical="center" wrapText="1"/>
      <protection/>
    </xf>
    <xf numFmtId="0" fontId="46" fillId="0" borderId="12" xfId="113" applyFont="1" applyBorder="1" applyAlignment="1">
      <alignment horizontal="center" vertical="center" wrapText="1"/>
      <protection/>
    </xf>
    <xf numFmtId="0" fontId="45" fillId="0" borderId="12" xfId="113" applyFont="1" applyBorder="1" applyAlignment="1">
      <alignment horizontal="center" vertical="center" wrapText="1"/>
      <protection/>
    </xf>
    <xf numFmtId="0" fontId="45" fillId="0" borderId="13" xfId="113" applyFont="1" applyBorder="1" applyAlignment="1">
      <alignment horizontal="left" vertical="center" wrapText="1"/>
      <protection/>
    </xf>
    <xf numFmtId="0" fontId="45" fillId="0" borderId="58" xfId="113" applyFont="1" applyBorder="1" applyAlignment="1">
      <alignment horizontal="center" vertical="center" wrapText="1"/>
      <protection/>
    </xf>
    <xf numFmtId="0" fontId="46" fillId="0" borderId="14" xfId="113" applyFont="1" applyBorder="1" applyAlignment="1">
      <alignment horizontal="left" vertical="center" wrapText="1"/>
      <protection/>
    </xf>
    <xf numFmtId="0" fontId="46" fillId="0" borderId="58" xfId="113" applyFont="1" applyBorder="1" applyAlignment="1">
      <alignment horizontal="center" vertical="center" wrapText="1"/>
      <protection/>
    </xf>
    <xf numFmtId="0" fontId="46" fillId="0" borderId="14" xfId="113" applyFont="1" applyBorder="1" applyAlignment="1">
      <alignment horizontal="center" vertical="center" wrapText="1"/>
      <protection/>
    </xf>
    <xf numFmtId="0" fontId="45" fillId="0" borderId="44" xfId="102" applyFont="1" applyBorder="1" applyAlignment="1">
      <alignment horizontal="left" wrapText="1"/>
      <protection/>
    </xf>
    <xf numFmtId="182" fontId="38" fillId="0" borderId="13" xfId="74" applyNumberFormat="1" applyFont="1" applyBorder="1" applyAlignment="1">
      <alignment/>
    </xf>
    <xf numFmtId="182" fontId="76" fillId="0" borderId="13" xfId="74" applyNumberFormat="1" applyFont="1" applyBorder="1" applyAlignment="1">
      <alignment/>
    </xf>
    <xf numFmtId="182" fontId="38" fillId="0" borderId="13" xfId="74" applyNumberFormat="1" applyFont="1" applyBorder="1" applyAlignment="1">
      <alignment horizontal="center"/>
    </xf>
    <xf numFmtId="0" fontId="1" fillId="0" borderId="0" xfId="102" applyFont="1">
      <alignment/>
      <protection/>
    </xf>
    <xf numFmtId="0" fontId="46" fillId="0" borderId="0" xfId="102" applyFont="1" applyAlignment="1">
      <alignment horizontal="left"/>
      <protection/>
    </xf>
    <xf numFmtId="3" fontId="1" fillId="0" borderId="0" xfId="102" applyNumberFormat="1" applyFont="1">
      <alignment/>
      <protection/>
    </xf>
    <xf numFmtId="3" fontId="25" fillId="0" borderId="13" xfId="0" applyNumberFormat="1" applyFont="1" applyBorder="1" applyAlignment="1">
      <alignment wrapText="1"/>
    </xf>
    <xf numFmtId="3" fontId="34" fillId="0" borderId="77" xfId="0" applyNumberFormat="1" applyFont="1" applyBorder="1" applyAlignment="1">
      <alignment wrapText="1"/>
    </xf>
    <xf numFmtId="0" fontId="39" fillId="20" borderId="80" xfId="104" applyFont="1" applyFill="1" applyBorder="1" applyAlignment="1">
      <alignment horizontal="right" vertical="center" wrapText="1"/>
      <protection/>
    </xf>
    <xf numFmtId="0" fontId="39" fillId="20" borderId="81" xfId="104" applyFont="1" applyFill="1" applyBorder="1" applyAlignment="1">
      <alignment horizontal="center" vertical="center"/>
      <protection/>
    </xf>
    <xf numFmtId="3" fontId="39" fillId="0" borderId="82" xfId="104" applyNumberFormat="1" applyFont="1" applyBorder="1">
      <alignment/>
      <protection/>
    </xf>
    <xf numFmtId="3" fontId="39" fillId="0" borderId="83" xfId="104" applyNumberFormat="1" applyFont="1" applyBorder="1">
      <alignment/>
      <protection/>
    </xf>
    <xf numFmtId="3" fontId="65" fillId="0" borderId="83" xfId="104" applyNumberFormat="1" applyFont="1" applyBorder="1">
      <alignment/>
      <protection/>
    </xf>
    <xf numFmtId="3" fontId="38" fillId="0" borderId="83" xfId="101" applyNumberFormat="1" applyFont="1" applyBorder="1" applyAlignment="1">
      <alignment vertical="center"/>
      <protection/>
    </xf>
    <xf numFmtId="3" fontId="39" fillId="0" borderId="83" xfId="101" applyNumberFormat="1" applyFont="1" applyBorder="1" applyAlignment="1">
      <alignment vertical="center"/>
      <protection/>
    </xf>
    <xf numFmtId="3" fontId="65" fillId="0" borderId="83" xfId="101" applyNumberFormat="1" applyFont="1" applyBorder="1" applyAlignment="1">
      <alignment vertical="center"/>
      <protection/>
    </xf>
    <xf numFmtId="3" fontId="39" fillId="21" borderId="83" xfId="104" applyNumberFormat="1" applyFont="1" applyFill="1" applyBorder="1">
      <alignment/>
      <protection/>
    </xf>
    <xf numFmtId="3" fontId="38" fillId="0" borderId="83" xfId="104" applyNumberFormat="1" applyFont="1" applyBorder="1">
      <alignment/>
      <protection/>
    </xf>
    <xf numFmtId="3" fontId="38" fillId="0" borderId="84" xfId="104" applyNumberFormat="1" applyFont="1" applyBorder="1">
      <alignment/>
      <protection/>
    </xf>
    <xf numFmtId="3" fontId="38" fillId="0" borderId="42" xfId="104" applyNumberFormat="1" applyFont="1" applyBorder="1">
      <alignment/>
      <protection/>
    </xf>
    <xf numFmtId="3" fontId="39" fillId="21" borderId="42" xfId="104" applyNumberFormat="1" applyFont="1" applyFill="1" applyBorder="1">
      <alignment/>
      <protection/>
    </xf>
    <xf numFmtId="3" fontId="39" fillId="0" borderId="40" xfId="104" applyNumberFormat="1" applyFont="1" applyBorder="1">
      <alignment/>
      <protection/>
    </xf>
    <xf numFmtId="3" fontId="38" fillId="0" borderId="85" xfId="101" applyNumberFormat="1" applyFont="1" applyBorder="1" applyAlignment="1">
      <alignment vertical="center"/>
      <protection/>
    </xf>
    <xf numFmtId="3" fontId="38" fillId="0" borderId="42" xfId="101" applyNumberFormat="1" applyFont="1" applyBorder="1" applyAlignment="1">
      <alignment vertical="center"/>
      <protection/>
    </xf>
    <xf numFmtId="3" fontId="39" fillId="21" borderId="42" xfId="101" applyNumberFormat="1" applyFont="1" applyFill="1" applyBorder="1" applyAlignment="1">
      <alignment vertical="center"/>
      <protection/>
    </xf>
    <xf numFmtId="0" fontId="39" fillId="20" borderId="39" xfId="104" applyFont="1" applyFill="1" applyBorder="1" applyAlignment="1">
      <alignment horizontal="center" vertical="center" wrapText="1"/>
      <protection/>
    </xf>
    <xf numFmtId="0" fontId="39" fillId="20" borderId="86" xfId="104" applyFont="1" applyFill="1" applyBorder="1" applyAlignment="1">
      <alignment horizontal="right" vertical="center"/>
      <protection/>
    </xf>
    <xf numFmtId="3" fontId="39" fillId="0" borderId="87" xfId="104" applyNumberFormat="1" applyFont="1" applyBorder="1">
      <alignment/>
      <protection/>
    </xf>
    <xf numFmtId="4" fontId="39" fillId="0" borderId="88" xfId="104" applyNumberFormat="1" applyFont="1" applyBorder="1">
      <alignment/>
      <protection/>
    </xf>
    <xf numFmtId="3" fontId="39" fillId="0" borderId="88" xfId="104" applyNumberFormat="1" applyFont="1" applyBorder="1">
      <alignment/>
      <protection/>
    </xf>
    <xf numFmtId="3" fontId="38" fillId="0" borderId="88" xfId="101" applyNumberFormat="1" applyFont="1" applyBorder="1" applyAlignment="1">
      <alignment horizontal="center" vertical="center"/>
      <protection/>
    </xf>
    <xf numFmtId="3" fontId="38" fillId="0" borderId="88" xfId="101" applyNumberFormat="1" applyFont="1" applyBorder="1" applyAlignment="1">
      <alignment vertical="center"/>
      <protection/>
    </xf>
    <xf numFmtId="3" fontId="39" fillId="0" borderId="88" xfId="101" applyNumberFormat="1" applyFont="1" applyBorder="1" applyAlignment="1">
      <alignment vertical="center"/>
      <protection/>
    </xf>
    <xf numFmtId="3" fontId="39" fillId="21" borderId="88" xfId="104" applyNumberFormat="1" applyFont="1" applyFill="1" applyBorder="1">
      <alignment/>
      <protection/>
    </xf>
    <xf numFmtId="167" fontId="38" fillId="0" borderId="88" xfId="104" applyNumberFormat="1" applyFont="1" applyBorder="1">
      <alignment/>
      <protection/>
    </xf>
    <xf numFmtId="3" fontId="38" fillId="0" borderId="89" xfId="101" applyNumberFormat="1" applyFont="1" applyBorder="1" applyAlignment="1">
      <alignment vertical="center"/>
      <protection/>
    </xf>
    <xf numFmtId="3" fontId="38" fillId="0" borderId="12" xfId="101" applyNumberFormat="1" applyFont="1" applyBorder="1" applyAlignment="1">
      <alignment vertical="center"/>
      <protection/>
    </xf>
    <xf numFmtId="3" fontId="39" fillId="21" borderId="12" xfId="104" applyNumberFormat="1" applyFont="1" applyFill="1" applyBorder="1">
      <alignment/>
      <protection/>
    </xf>
    <xf numFmtId="3" fontId="39" fillId="0" borderId="39" xfId="104" applyNumberFormat="1" applyFont="1" applyBorder="1">
      <alignment/>
      <protection/>
    </xf>
    <xf numFmtId="3" fontId="38" fillId="0" borderId="12" xfId="104" applyNumberFormat="1" applyFont="1" applyBorder="1">
      <alignment/>
      <protection/>
    </xf>
    <xf numFmtId="3" fontId="38" fillId="0" borderId="90" xfId="101" applyNumberFormat="1" applyFont="1" applyBorder="1" applyAlignment="1">
      <alignment vertical="center"/>
      <protection/>
    </xf>
    <xf numFmtId="4" fontId="38" fillId="0" borderId="16" xfId="104" applyNumberFormat="1" applyFont="1" applyBorder="1">
      <alignment/>
      <protection/>
    </xf>
    <xf numFmtId="167" fontId="39" fillId="21" borderId="12" xfId="104" applyNumberFormat="1" applyFont="1" applyFill="1" applyBorder="1">
      <alignment/>
      <protection/>
    </xf>
    <xf numFmtId="167" fontId="38" fillId="0" borderId="90" xfId="101" applyNumberFormat="1" applyFont="1" applyBorder="1" applyAlignment="1">
      <alignment vertical="center"/>
      <protection/>
    </xf>
    <xf numFmtId="0" fontId="41" fillId="0" borderId="21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52" fillId="0" borderId="76" xfId="0" applyFont="1" applyBorder="1" applyAlignment="1">
      <alignment horizontal="center" wrapText="1"/>
    </xf>
    <xf numFmtId="3" fontId="48" fillId="0" borderId="77" xfId="78" applyNumberFormat="1" applyFont="1" applyBorder="1" applyAlignment="1">
      <alignment horizontal="right" wrapText="1"/>
    </xf>
    <xf numFmtId="3" fontId="1" fillId="0" borderId="77" xfId="78" applyNumberFormat="1" applyFont="1" applyBorder="1" applyAlignment="1">
      <alignment/>
    </xf>
    <xf numFmtId="3" fontId="25" fillId="0" borderId="77" xfId="78" applyNumberFormat="1" applyFont="1" applyBorder="1" applyAlignment="1">
      <alignment wrapText="1"/>
    </xf>
    <xf numFmtId="3" fontId="39" fillId="0" borderId="77" xfId="78" applyNumberFormat="1" applyFont="1" applyBorder="1" applyAlignment="1">
      <alignment/>
    </xf>
    <xf numFmtId="3" fontId="49" fillId="0" borderId="77" xfId="78" applyNumberFormat="1" applyFont="1" applyBorder="1" applyAlignment="1">
      <alignment/>
    </xf>
    <xf numFmtId="3" fontId="68" fillId="25" borderId="42" xfId="113" applyNumberFormat="1" applyFont="1" applyFill="1" applyBorder="1" applyAlignment="1">
      <alignment vertical="center"/>
      <protection/>
    </xf>
    <xf numFmtId="3" fontId="51" fillId="20" borderId="51" xfId="113" applyNumberFormat="1" applyFont="1" applyFill="1" applyBorder="1" applyAlignment="1">
      <alignment vertical="center"/>
      <protection/>
    </xf>
    <xf numFmtId="180" fontId="27" fillId="0" borderId="41" xfId="110" applyNumberFormat="1" applyFont="1" applyBorder="1" applyAlignment="1">
      <alignment horizontal="left" vertical="center" wrapText="1" indent="1"/>
      <protection/>
    </xf>
    <xf numFmtId="0" fontId="31" fillId="0" borderId="13" xfId="107" applyFont="1" applyBorder="1" applyAlignment="1">
      <alignment horizontal="center"/>
      <protection/>
    </xf>
    <xf numFmtId="0" fontId="88" fillId="0" borderId="13" xfId="107" applyFont="1" applyBorder="1" applyAlignment="1">
      <alignment horizontal="left" wrapText="1"/>
      <protection/>
    </xf>
    <xf numFmtId="0" fontId="88" fillId="0" borderId="13" xfId="107" applyFont="1" applyBorder="1" applyAlignment="1">
      <alignment horizontal="right"/>
      <protection/>
    </xf>
    <xf numFmtId="3" fontId="88" fillId="0" borderId="13" xfId="107" applyNumberFormat="1" applyFont="1" applyBorder="1" applyAlignment="1">
      <alignment horizontal="right"/>
      <protection/>
    </xf>
    <xf numFmtId="0" fontId="88" fillId="0" borderId="13" xfId="107" applyFont="1" applyBorder="1" applyAlignment="1">
      <alignment horizontal="center"/>
      <protection/>
    </xf>
    <xf numFmtId="0" fontId="88" fillId="0" borderId="13" xfId="107" applyFont="1" applyBorder="1" applyAlignment="1">
      <alignment horizontal="left"/>
      <protection/>
    </xf>
    <xf numFmtId="0" fontId="87" fillId="0" borderId="0" xfId="111" applyFont="1" applyAlignment="1" applyProtection="1">
      <alignment horizontal="center" vertical="center" wrapText="1"/>
      <protection locked="0"/>
    </xf>
    <xf numFmtId="0" fontId="46" fillId="0" borderId="0" xfId="106" applyFont="1" applyAlignment="1">
      <alignment horizontal="center"/>
      <protection/>
    </xf>
    <xf numFmtId="0" fontId="0" fillId="0" borderId="0" xfId="106">
      <alignment/>
      <protection/>
    </xf>
    <xf numFmtId="0" fontId="1" fillId="0" borderId="0" xfId="106" applyFont="1">
      <alignment/>
      <protection/>
    </xf>
    <xf numFmtId="0" fontId="43" fillId="0" borderId="0" xfId="106" applyFont="1" applyAlignment="1">
      <alignment horizontal="right"/>
      <protection/>
    </xf>
    <xf numFmtId="0" fontId="89" fillId="0" borderId="60" xfId="106" applyFont="1" applyBorder="1">
      <alignment/>
      <protection/>
    </xf>
    <xf numFmtId="0" fontId="46" fillId="20" borderId="46" xfId="106" applyFont="1" applyFill="1" applyBorder="1" applyAlignment="1">
      <alignment horizontal="center" vertical="center" wrapText="1"/>
      <protection/>
    </xf>
    <xf numFmtId="0" fontId="46" fillId="20" borderId="26" xfId="106" applyFont="1" applyFill="1" applyBorder="1" applyAlignment="1">
      <alignment horizontal="center" vertical="center" wrapText="1"/>
      <protection/>
    </xf>
    <xf numFmtId="3" fontId="64" fillId="0" borderId="13" xfId="106" applyNumberFormat="1" applyFont="1" applyBorder="1" applyAlignment="1">
      <alignment vertical="distributed"/>
      <protection/>
    </xf>
    <xf numFmtId="3" fontId="45" fillId="0" borderId="13" xfId="106" applyNumberFormat="1" applyFont="1" applyBorder="1" applyAlignment="1">
      <alignment vertical="distributed"/>
      <protection/>
    </xf>
    <xf numFmtId="0" fontId="46" fillId="0" borderId="13" xfId="106" applyFont="1" applyBorder="1">
      <alignment/>
      <protection/>
    </xf>
    <xf numFmtId="0" fontId="51" fillId="0" borderId="13" xfId="106" applyFont="1" applyBorder="1" applyAlignment="1">
      <alignment vertical="distributed"/>
      <protection/>
    </xf>
    <xf numFmtId="0" fontId="37" fillId="0" borderId="0" xfId="106" applyFont="1">
      <alignment/>
      <protection/>
    </xf>
    <xf numFmtId="0" fontId="0" fillId="0" borderId="0" xfId="106" applyAlignment="1">
      <alignment horizontal="right"/>
      <protection/>
    </xf>
    <xf numFmtId="3" fontId="16" fillId="0" borderId="0" xfId="103" applyNumberFormat="1">
      <alignment/>
      <protection/>
    </xf>
    <xf numFmtId="0" fontId="45" fillId="0" borderId="13" xfId="102" applyFont="1" applyBorder="1">
      <alignment/>
      <protection/>
    </xf>
    <xf numFmtId="3" fontId="46" fillId="0" borderId="13" xfId="102" applyNumberFormat="1" applyFont="1" applyBorder="1">
      <alignment/>
      <protection/>
    </xf>
    <xf numFmtId="180" fontId="90" fillId="0" borderId="12" xfId="110" applyNumberFormat="1" applyFont="1" applyBorder="1" applyAlignment="1">
      <alignment horizontal="left" vertical="center" wrapText="1" indent="1"/>
      <protection/>
    </xf>
    <xf numFmtId="180" fontId="90" fillId="0" borderId="42" xfId="110" applyNumberFormat="1" applyFont="1" applyBorder="1" applyAlignment="1" applyProtection="1">
      <alignment horizontal="right" vertical="center" wrapText="1" indent="1"/>
      <protection locked="0"/>
    </xf>
    <xf numFmtId="0" fontId="1" fillId="0" borderId="0" xfId="111" applyFont="1" applyAlignment="1">
      <alignment horizontal="right" wrapText="1"/>
      <protection/>
    </xf>
    <xf numFmtId="0" fontId="64" fillId="0" borderId="13" xfId="106" applyFont="1" applyBorder="1" applyAlignment="1">
      <alignment horizontal="center" vertical="distributed"/>
      <protection/>
    </xf>
    <xf numFmtId="3" fontId="64" fillId="0" borderId="13" xfId="113" applyNumberFormat="1" applyFont="1" applyBorder="1" applyAlignment="1">
      <alignment horizontal="right" vertical="center"/>
      <protection/>
    </xf>
    <xf numFmtId="0" fontId="91" fillId="0" borderId="0" xfId="113" applyFont="1" applyAlignment="1">
      <alignment horizontal="right"/>
      <protection/>
    </xf>
    <xf numFmtId="0" fontId="92" fillId="0" borderId="0" xfId="113" applyFont="1" applyAlignment="1">
      <alignment horizontal="right"/>
      <protection/>
    </xf>
    <xf numFmtId="3" fontId="47" fillId="0" borderId="91" xfId="104" applyNumberFormat="1" applyFont="1" applyBorder="1">
      <alignment/>
      <protection/>
    </xf>
    <xf numFmtId="3" fontId="47" fillId="0" borderId="92" xfId="104" applyNumberFormat="1" applyFont="1" applyBorder="1">
      <alignment/>
      <protection/>
    </xf>
    <xf numFmtId="3" fontId="65" fillId="0" borderId="92" xfId="104" applyNumberFormat="1" applyFont="1" applyBorder="1">
      <alignment/>
      <protection/>
    </xf>
    <xf numFmtId="3" fontId="66" fillId="0" borderId="92" xfId="101" applyNumberFormat="1" applyFont="1" applyBorder="1" applyAlignment="1">
      <alignment vertical="center"/>
      <protection/>
    </xf>
    <xf numFmtId="3" fontId="47" fillId="0" borderId="92" xfId="101" applyNumberFormat="1" applyFont="1" applyBorder="1" applyAlignment="1">
      <alignment vertical="center"/>
      <protection/>
    </xf>
    <xf numFmtId="3" fontId="65" fillId="0" borderId="92" xfId="101" applyNumberFormat="1" applyFont="1" applyBorder="1" applyAlignment="1">
      <alignment vertical="center"/>
      <protection/>
    </xf>
    <xf numFmtId="3" fontId="47" fillId="21" borderId="92" xfId="104" applyNumberFormat="1" applyFont="1" applyFill="1" applyBorder="1">
      <alignment/>
      <protection/>
    </xf>
    <xf numFmtId="3" fontId="66" fillId="0" borderId="92" xfId="104" applyNumberFormat="1" applyFont="1" applyBorder="1">
      <alignment/>
      <protection/>
    </xf>
    <xf numFmtId="167" fontId="38" fillId="0" borderId="88" xfId="101" applyNumberFormat="1" applyFont="1" applyBorder="1" applyAlignment="1">
      <alignment vertical="center"/>
      <protection/>
    </xf>
    <xf numFmtId="3" fontId="66" fillId="0" borderId="93" xfId="104" applyNumberFormat="1" applyFont="1" applyBorder="1">
      <alignment/>
      <protection/>
    </xf>
    <xf numFmtId="3" fontId="38" fillId="0" borderId="60" xfId="101" applyNumberFormat="1" applyFont="1" applyBorder="1" applyAlignment="1">
      <alignment vertical="center"/>
      <protection/>
    </xf>
    <xf numFmtId="3" fontId="38" fillId="0" borderId="59" xfId="104" applyNumberFormat="1" applyFont="1" applyBorder="1">
      <alignment/>
      <protection/>
    </xf>
    <xf numFmtId="3" fontId="38" fillId="0" borderId="80" xfId="104" applyNumberFormat="1" applyFont="1" applyBorder="1">
      <alignment/>
      <protection/>
    </xf>
    <xf numFmtId="3" fontId="38" fillId="0" borderId="86" xfId="101" applyNumberFormat="1" applyFont="1" applyBorder="1" applyAlignment="1">
      <alignment vertical="center"/>
      <protection/>
    </xf>
    <xf numFmtId="3" fontId="66" fillId="0" borderId="60" xfId="104" applyNumberFormat="1" applyFont="1" applyBorder="1">
      <alignment/>
      <protection/>
    </xf>
    <xf numFmtId="3" fontId="66" fillId="0" borderId="53" xfId="104" applyNumberFormat="1" applyFont="1" applyBorder="1">
      <alignment/>
      <protection/>
    </xf>
    <xf numFmtId="3" fontId="47" fillId="21" borderId="53" xfId="104" applyNumberFormat="1" applyFont="1" applyFill="1" applyBorder="1">
      <alignment/>
      <protection/>
    </xf>
    <xf numFmtId="3" fontId="47" fillId="0" borderId="60" xfId="104" applyNumberFormat="1" applyFont="1" applyBorder="1">
      <alignment/>
      <protection/>
    </xf>
    <xf numFmtId="3" fontId="66" fillId="0" borderId="94" xfId="101" applyNumberFormat="1" applyFont="1" applyBorder="1" applyAlignment="1">
      <alignment vertical="center"/>
      <protection/>
    </xf>
    <xf numFmtId="3" fontId="66" fillId="0" borderId="95" xfId="101" applyNumberFormat="1" applyFont="1" applyBorder="1" applyAlignment="1">
      <alignment vertical="center"/>
      <protection/>
    </xf>
    <xf numFmtId="3" fontId="66" fillId="0" borderId="41" xfId="101" applyNumberFormat="1" applyFont="1" applyBorder="1" applyAlignment="1">
      <alignment vertical="center"/>
      <protection/>
    </xf>
    <xf numFmtId="3" fontId="66" fillId="0" borderId="61" xfId="101" applyNumberFormat="1" applyFont="1" applyBorder="1" applyAlignment="1">
      <alignment vertical="center"/>
      <protection/>
    </xf>
    <xf numFmtId="3" fontId="38" fillId="0" borderId="16" xfId="104" applyNumberFormat="1" applyFont="1" applyBorder="1">
      <alignment/>
      <protection/>
    </xf>
    <xf numFmtId="167" fontId="38" fillId="0" borderId="16" xfId="104" applyNumberFormat="1" applyFont="1" applyBorder="1">
      <alignment/>
      <protection/>
    </xf>
    <xf numFmtId="3" fontId="47" fillId="21" borderId="53" xfId="101" applyNumberFormat="1" applyFont="1" applyFill="1" applyBorder="1" applyAlignment="1">
      <alignment vertical="center"/>
      <protection/>
    </xf>
    <xf numFmtId="3" fontId="47" fillId="21" borderId="42" xfId="101" applyNumberFormat="1" applyFont="1" applyFill="1" applyBorder="1" applyAlignment="1">
      <alignment vertical="center"/>
      <protection/>
    </xf>
    <xf numFmtId="0" fontId="66" fillId="0" borderId="0" xfId="113" applyFont="1">
      <alignment/>
      <protection/>
    </xf>
    <xf numFmtId="3" fontId="47" fillId="21" borderId="42" xfId="104" applyNumberFormat="1" applyFont="1" applyFill="1" applyBorder="1">
      <alignment/>
      <protection/>
    </xf>
    <xf numFmtId="3" fontId="66" fillId="0" borderId="96" xfId="104" applyNumberFormat="1" applyFont="1" applyBorder="1">
      <alignment/>
      <protection/>
    </xf>
    <xf numFmtId="3" fontId="66" fillId="0" borderId="97" xfId="104" applyNumberFormat="1" applyFont="1" applyBorder="1">
      <alignment/>
      <protection/>
    </xf>
    <xf numFmtId="3" fontId="47" fillId="0" borderId="97" xfId="104" applyNumberFormat="1" applyFont="1" applyBorder="1">
      <alignment/>
      <protection/>
    </xf>
    <xf numFmtId="3" fontId="47" fillId="21" borderId="97" xfId="104" applyNumberFormat="1" applyFont="1" applyFill="1" applyBorder="1">
      <alignment/>
      <protection/>
    </xf>
    <xf numFmtId="3" fontId="47" fillId="21" borderId="41" xfId="104" applyNumberFormat="1" applyFont="1" applyFill="1" applyBorder="1">
      <alignment/>
      <protection/>
    </xf>
    <xf numFmtId="3" fontId="47" fillId="0" borderId="38" xfId="104" applyNumberFormat="1" applyFont="1" applyBorder="1">
      <alignment/>
      <protection/>
    </xf>
    <xf numFmtId="3" fontId="66" fillId="0" borderId="41" xfId="104" applyNumberFormat="1" applyFont="1" applyBorder="1">
      <alignment/>
      <protection/>
    </xf>
    <xf numFmtId="3" fontId="66" fillId="0" borderId="98" xfId="101" applyNumberFormat="1" applyFont="1" applyBorder="1" applyAlignment="1">
      <alignment vertical="center"/>
      <protection/>
    </xf>
    <xf numFmtId="3" fontId="66" fillId="0" borderId="99" xfId="101" applyNumberFormat="1" applyFont="1" applyBorder="1" applyAlignment="1">
      <alignment vertical="center"/>
      <protection/>
    </xf>
    <xf numFmtId="3" fontId="39" fillId="21" borderId="41" xfId="101" applyNumberFormat="1" applyFont="1" applyFill="1" applyBorder="1" applyAlignment="1">
      <alignment vertical="center"/>
      <protection/>
    </xf>
    <xf numFmtId="3" fontId="47" fillId="21" borderId="41" xfId="101" applyNumberFormat="1" applyFont="1" applyFill="1" applyBorder="1" applyAlignment="1">
      <alignment vertical="center"/>
      <protection/>
    </xf>
    <xf numFmtId="0" fontId="39" fillId="20" borderId="80" xfId="104" applyFont="1" applyFill="1" applyBorder="1" applyAlignment="1">
      <alignment horizontal="center" vertical="center" wrapText="1"/>
      <protection/>
    </xf>
    <xf numFmtId="0" fontId="39" fillId="20" borderId="86" xfId="104" applyFont="1" applyFill="1" applyBorder="1" applyAlignment="1">
      <alignment horizontal="center" vertical="center"/>
      <protection/>
    </xf>
    <xf numFmtId="0" fontId="43" fillId="0" borderId="87" xfId="101" applyFont="1" applyBorder="1" applyAlignment="1">
      <alignment vertical="center"/>
      <protection/>
    </xf>
    <xf numFmtId="0" fontId="43" fillId="0" borderId="88" xfId="101" applyFont="1" applyBorder="1" applyAlignment="1">
      <alignment vertical="center"/>
      <protection/>
    </xf>
    <xf numFmtId="0" fontId="1" fillId="0" borderId="88" xfId="101" applyFont="1" applyBorder="1" applyAlignment="1">
      <alignment vertical="center"/>
      <protection/>
    </xf>
    <xf numFmtId="0" fontId="39" fillId="21" borderId="88" xfId="101" applyFont="1" applyFill="1" applyBorder="1" applyAlignment="1">
      <alignment vertical="center"/>
      <protection/>
    </xf>
    <xf numFmtId="0" fontId="1" fillId="0" borderId="88" xfId="101" applyFont="1" applyBorder="1" applyAlignment="1">
      <alignment vertical="center" wrapText="1"/>
      <protection/>
    </xf>
    <xf numFmtId="0" fontId="1" fillId="0" borderId="89" xfId="101" applyFont="1" applyBorder="1" applyAlignment="1">
      <alignment vertical="center"/>
      <protection/>
    </xf>
    <xf numFmtId="0" fontId="43" fillId="0" borderId="86" xfId="101" applyFont="1" applyBorder="1" applyAlignment="1">
      <alignment vertical="center"/>
      <protection/>
    </xf>
    <xf numFmtId="0" fontId="1" fillId="0" borderId="12" xfId="101" applyFont="1" applyBorder="1" applyAlignment="1">
      <alignment vertical="center" wrapText="1"/>
      <protection/>
    </xf>
    <xf numFmtId="0" fontId="39" fillId="21" borderId="12" xfId="101" applyFont="1" applyFill="1" applyBorder="1" applyAlignment="1">
      <alignment vertical="center"/>
      <protection/>
    </xf>
    <xf numFmtId="0" fontId="43" fillId="0" borderId="100" xfId="101" applyFont="1" applyBorder="1" applyAlignment="1">
      <alignment vertical="center"/>
      <protection/>
    </xf>
    <xf numFmtId="0" fontId="1" fillId="0" borderId="12" xfId="101" applyFont="1" applyBorder="1" applyAlignment="1">
      <alignment vertical="center"/>
      <protection/>
    </xf>
    <xf numFmtId="0" fontId="68" fillId="20" borderId="18" xfId="104" applyFont="1" applyFill="1" applyBorder="1">
      <alignment/>
      <protection/>
    </xf>
    <xf numFmtId="3" fontId="68" fillId="20" borderId="19" xfId="104" applyNumberFormat="1" applyFont="1" applyFill="1" applyBorder="1">
      <alignment/>
      <protection/>
    </xf>
    <xf numFmtId="0" fontId="68" fillId="20" borderId="19" xfId="108" applyFont="1" applyFill="1" applyBorder="1">
      <alignment/>
      <protection/>
    </xf>
    <xf numFmtId="3" fontId="68" fillId="20" borderId="19" xfId="101" applyNumberFormat="1" applyFont="1" applyFill="1" applyBorder="1" applyAlignment="1">
      <alignment vertical="center"/>
      <protection/>
    </xf>
    <xf numFmtId="3" fontId="68" fillId="20" borderId="51" xfId="101" applyNumberFormat="1" applyFont="1" applyFill="1" applyBorder="1" applyAlignment="1">
      <alignment vertical="center"/>
      <protection/>
    </xf>
    <xf numFmtId="3" fontId="68" fillId="20" borderId="18" xfId="104" applyNumberFormat="1" applyFont="1" applyFill="1" applyBorder="1">
      <alignment/>
      <protection/>
    </xf>
    <xf numFmtId="3" fontId="67" fillId="20" borderId="73" xfId="101" applyNumberFormat="1" applyFont="1" applyFill="1" applyBorder="1" applyAlignment="1">
      <alignment vertical="center"/>
      <protection/>
    </xf>
    <xf numFmtId="3" fontId="67" fillId="20" borderId="51" xfId="101" applyNumberFormat="1" applyFont="1" applyFill="1" applyBorder="1" applyAlignment="1">
      <alignment vertical="center"/>
      <protection/>
    </xf>
    <xf numFmtId="3" fontId="67" fillId="20" borderId="101" xfId="101" applyNumberFormat="1" applyFont="1" applyFill="1" applyBorder="1" applyAlignment="1">
      <alignment vertical="center"/>
      <protection/>
    </xf>
    <xf numFmtId="0" fontId="0" fillId="0" borderId="0" xfId="97">
      <alignment/>
      <protection/>
    </xf>
    <xf numFmtId="0" fontId="1" fillId="0" borderId="0" xfId="97" applyFont="1">
      <alignment/>
      <protection/>
    </xf>
    <xf numFmtId="0" fontId="44" fillId="0" borderId="27" xfId="97" applyFont="1" applyBorder="1" applyAlignment="1">
      <alignment horizontal="center" wrapText="1"/>
      <protection/>
    </xf>
    <xf numFmtId="0" fontId="25" fillId="0" borderId="28" xfId="97" applyFont="1" applyBorder="1" applyAlignment="1">
      <alignment horizontal="center" wrapText="1"/>
      <protection/>
    </xf>
    <xf numFmtId="0" fontId="25" fillId="0" borderId="49" xfId="97" applyFont="1" applyBorder="1" applyAlignment="1">
      <alignment horizontal="center" wrapText="1"/>
      <protection/>
    </xf>
    <xf numFmtId="0" fontId="25" fillId="0" borderId="102" xfId="97" applyFont="1" applyBorder="1" applyAlignment="1">
      <alignment horizontal="center" wrapText="1"/>
      <protection/>
    </xf>
    <xf numFmtId="0" fontId="52" fillId="0" borderId="31" xfId="97" applyFont="1" applyBorder="1" applyAlignment="1">
      <alignment horizontal="center" wrapText="1"/>
      <protection/>
    </xf>
    <xf numFmtId="0" fontId="52" fillId="0" borderId="32" xfId="97" applyFont="1" applyBorder="1" applyAlignment="1">
      <alignment horizontal="center" wrapText="1"/>
      <protection/>
    </xf>
    <xf numFmtId="0" fontId="52" fillId="0" borderId="103" xfId="97" applyFont="1" applyBorder="1" applyAlignment="1">
      <alignment horizontal="center" wrapText="1"/>
      <protection/>
    </xf>
    <xf numFmtId="0" fontId="48" fillId="0" borderId="21" xfId="97" applyFont="1" applyBorder="1" applyAlignment="1">
      <alignment wrapText="1"/>
      <protection/>
    </xf>
    <xf numFmtId="0" fontId="48" fillId="0" borderId="13" xfId="97" applyFont="1" applyBorder="1" applyAlignment="1">
      <alignment wrapText="1"/>
      <protection/>
    </xf>
    <xf numFmtId="3" fontId="48" fillId="0" borderId="13" xfId="79" applyNumberFormat="1" applyFont="1" applyBorder="1" applyAlignment="1">
      <alignment wrapText="1"/>
    </xf>
    <xf numFmtId="3" fontId="48" fillId="0" borderId="13" xfId="79" applyNumberFormat="1" applyFont="1" applyBorder="1" applyAlignment="1">
      <alignment horizontal="right" wrapText="1"/>
    </xf>
    <xf numFmtId="0" fontId="32" fillId="0" borderId="21" xfId="97" applyFont="1" applyBorder="1" applyAlignment="1">
      <alignment wrapText="1"/>
      <protection/>
    </xf>
    <xf numFmtId="0" fontId="32" fillId="0" borderId="13" xfId="97" applyFont="1" applyBorder="1" applyAlignment="1">
      <alignment wrapText="1"/>
      <protection/>
    </xf>
    <xf numFmtId="3" fontId="32" fillId="0" borderId="13" xfId="79" applyNumberFormat="1" applyFont="1" applyBorder="1" applyAlignment="1">
      <alignment wrapText="1"/>
    </xf>
    <xf numFmtId="3" fontId="1" fillId="0" borderId="13" xfId="79" applyNumberFormat="1" applyFont="1" applyBorder="1" applyAlignment="1">
      <alignment/>
    </xf>
    <xf numFmtId="3" fontId="32" fillId="0" borderId="14" xfId="79" applyNumberFormat="1" applyFont="1" applyBorder="1" applyAlignment="1">
      <alignment wrapText="1"/>
    </xf>
    <xf numFmtId="0" fontId="25" fillId="0" borderId="21" xfId="97" applyFont="1" applyBorder="1" applyAlignment="1">
      <alignment wrapText="1"/>
      <protection/>
    </xf>
    <xf numFmtId="0" fontId="25" fillId="0" borderId="13" xfId="97" applyFont="1" applyBorder="1" applyAlignment="1">
      <alignment wrapText="1"/>
      <protection/>
    </xf>
    <xf numFmtId="3" fontId="25" fillId="0" borderId="13" xfId="79" applyNumberFormat="1" applyFont="1" applyBorder="1" applyAlignment="1">
      <alignment wrapText="1"/>
    </xf>
    <xf numFmtId="3" fontId="49" fillId="0" borderId="13" xfId="79" applyNumberFormat="1" applyFont="1" applyBorder="1" applyAlignment="1">
      <alignment/>
    </xf>
    <xf numFmtId="3" fontId="1" fillId="0" borderId="13" xfId="79" applyNumberFormat="1" applyFont="1" applyBorder="1" applyAlignment="1" applyProtection="1">
      <alignment/>
      <protection locked="0"/>
    </xf>
    <xf numFmtId="3" fontId="1" fillId="0" borderId="14" xfId="79" applyNumberFormat="1" applyFont="1" applyBorder="1" applyAlignment="1" applyProtection="1">
      <alignment/>
      <protection locked="0"/>
    </xf>
    <xf numFmtId="0" fontId="36" fillId="0" borderId="23" xfId="97" applyFont="1" applyBorder="1" applyAlignment="1">
      <alignment wrapText="1"/>
      <protection/>
    </xf>
    <xf numFmtId="0" fontId="36" fillId="0" borderId="24" xfId="97" applyFont="1" applyBorder="1" applyAlignment="1">
      <alignment wrapText="1"/>
      <protection/>
    </xf>
    <xf numFmtId="3" fontId="36" fillId="0" borderId="24" xfId="79" applyNumberFormat="1" applyFont="1" applyBorder="1" applyAlignment="1">
      <alignment wrapText="1"/>
    </xf>
    <xf numFmtId="3" fontId="46" fillId="0" borderId="24" xfId="79" applyNumberFormat="1" applyFont="1" applyBorder="1" applyAlignment="1">
      <alignment/>
    </xf>
    <xf numFmtId="0" fontId="36" fillId="0" borderId="0" xfId="97" applyFont="1" applyAlignment="1">
      <alignment wrapText="1"/>
      <protection/>
    </xf>
    <xf numFmtId="3" fontId="36" fillId="0" borderId="0" xfId="97" applyNumberFormat="1" applyFont="1" applyAlignment="1">
      <alignment wrapText="1"/>
      <protection/>
    </xf>
    <xf numFmtId="3" fontId="52" fillId="0" borderId="32" xfId="97" applyNumberFormat="1" applyFont="1" applyBorder="1" applyAlignment="1">
      <alignment horizontal="center" wrapText="1"/>
      <protection/>
    </xf>
    <xf numFmtId="3" fontId="52" fillId="0" borderId="103" xfId="97" applyNumberFormat="1" applyFont="1" applyBorder="1" applyAlignment="1">
      <alignment horizontal="center" wrapText="1"/>
      <protection/>
    </xf>
    <xf numFmtId="3" fontId="48" fillId="0" borderId="13" xfId="97" applyNumberFormat="1" applyFont="1" applyBorder="1" applyAlignment="1">
      <alignment wrapText="1"/>
      <protection/>
    </xf>
    <xf numFmtId="3" fontId="48" fillId="0" borderId="13" xfId="97" applyNumberFormat="1" applyFont="1" applyBorder="1" applyAlignment="1">
      <alignment horizontal="right" wrapText="1"/>
      <protection/>
    </xf>
    <xf numFmtId="3" fontId="32" fillId="0" borderId="13" xfId="97" applyNumberFormat="1" applyFont="1" applyBorder="1" applyAlignment="1">
      <alignment wrapText="1"/>
      <protection/>
    </xf>
    <xf numFmtId="3" fontId="32" fillId="0" borderId="14" xfId="97" applyNumberFormat="1" applyFont="1" applyBorder="1" applyAlignment="1">
      <alignment wrapText="1"/>
      <protection/>
    </xf>
    <xf numFmtId="0" fontId="49" fillId="0" borderId="13" xfId="97" applyFont="1" applyBorder="1" applyAlignment="1">
      <alignment wrapText="1"/>
      <protection/>
    </xf>
    <xf numFmtId="3" fontId="49" fillId="0" borderId="13" xfId="97" applyNumberFormat="1" applyFont="1" applyBorder="1" applyAlignment="1">
      <alignment wrapText="1"/>
      <protection/>
    </xf>
    <xf numFmtId="3" fontId="49" fillId="0" borderId="14" xfId="97" applyNumberFormat="1" applyFont="1" applyBorder="1" applyAlignment="1">
      <alignment wrapText="1"/>
      <protection/>
    </xf>
    <xf numFmtId="0" fontId="34" fillId="0" borderId="21" xfId="97" applyFont="1" applyBorder="1" applyAlignment="1">
      <alignment wrapText="1"/>
      <protection/>
    </xf>
    <xf numFmtId="0" fontId="34" fillId="0" borderId="13" xfId="97" applyFont="1" applyBorder="1" applyAlignment="1">
      <alignment wrapText="1"/>
      <protection/>
    </xf>
    <xf numFmtId="3" fontId="34" fillId="0" borderId="13" xfId="97" applyNumberFormat="1" applyFont="1" applyBorder="1" applyAlignment="1">
      <alignment wrapText="1"/>
      <protection/>
    </xf>
    <xf numFmtId="3" fontId="34" fillId="0" borderId="14" xfId="97" applyNumberFormat="1" applyFont="1" applyBorder="1" applyAlignment="1">
      <alignment wrapText="1"/>
      <protection/>
    </xf>
    <xf numFmtId="3" fontId="36" fillId="0" borderId="24" xfId="97" applyNumberFormat="1" applyFont="1" applyBorder="1" applyAlignment="1">
      <alignment wrapText="1"/>
      <protection/>
    </xf>
    <xf numFmtId="0" fontId="0" fillId="0" borderId="0" xfId="97" applyAlignment="1">
      <alignment vertical="center" wrapText="1"/>
      <protection/>
    </xf>
    <xf numFmtId="0" fontId="54" fillId="0" borderId="35" xfId="97" applyFont="1" applyBorder="1" applyAlignment="1">
      <alignment horizontal="left" vertical="center"/>
      <protection/>
    </xf>
    <xf numFmtId="0" fontId="27" fillId="0" borderId="33" xfId="97" applyFont="1" applyBorder="1" applyAlignment="1">
      <alignment vertical="center" wrapText="1"/>
      <protection/>
    </xf>
    <xf numFmtId="0" fontId="27" fillId="0" borderId="50" xfId="97" applyFont="1" applyBorder="1" applyAlignment="1">
      <alignment vertical="center" wrapText="1"/>
      <protection/>
    </xf>
    <xf numFmtId="167" fontId="27" fillId="0" borderId="34" xfId="97" applyNumberFormat="1" applyFont="1" applyBorder="1" applyAlignment="1" applyProtection="1">
      <alignment horizontal="right" vertical="center" wrapText="1" indent="1"/>
      <protection locked="0"/>
    </xf>
    <xf numFmtId="3" fontId="27" fillId="0" borderId="34" xfId="97" applyNumberFormat="1" applyFont="1" applyBorder="1" applyAlignment="1" applyProtection="1">
      <alignment horizontal="right" vertical="center" wrapText="1" indent="1"/>
      <protection locked="0"/>
    </xf>
    <xf numFmtId="0" fontId="38" fillId="0" borderId="14" xfId="113" applyFont="1" applyBorder="1" applyAlignment="1">
      <alignment vertical="center" wrapText="1"/>
      <protection/>
    </xf>
    <xf numFmtId="0" fontId="25" fillId="0" borderId="0" xfId="0" applyFont="1" applyAlignment="1">
      <alignment horizontal="center"/>
    </xf>
    <xf numFmtId="1" fontId="25" fillId="27" borderId="64" xfId="0" applyNumberFormat="1" applyFont="1" applyFill="1" applyBorder="1" applyAlignment="1">
      <alignment horizontal="right" vertical="center"/>
    </xf>
    <xf numFmtId="170" fontId="25" fillId="27" borderId="6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31" fillId="0" borderId="0" xfId="97" applyFont="1" applyAlignment="1">
      <alignment horizontal="left"/>
      <protection/>
    </xf>
    <xf numFmtId="180" fontId="58" fillId="0" borderId="13" xfId="110" applyNumberFormat="1" applyFont="1" applyBorder="1" applyAlignment="1">
      <alignment horizontal="left" vertical="center" wrapText="1" indent="1"/>
      <protection/>
    </xf>
    <xf numFmtId="0" fontId="16" fillId="0" borderId="12" xfId="109" applyFont="1" applyBorder="1" applyAlignment="1">
      <alignment horizontal="center" vertical="center"/>
      <protection/>
    </xf>
    <xf numFmtId="0" fontId="79" fillId="0" borderId="0" xfId="110" applyFont="1">
      <alignment/>
      <protection/>
    </xf>
    <xf numFmtId="0" fontId="16" fillId="0" borderId="0" xfId="109" applyFont="1">
      <alignment/>
      <protection/>
    </xf>
    <xf numFmtId="0" fontId="27" fillId="0" borderId="10" xfId="109" applyFont="1" applyBorder="1" applyAlignment="1">
      <alignment horizontal="center" vertical="center" wrapText="1"/>
      <protection/>
    </xf>
    <xf numFmtId="0" fontId="27" fillId="0" borderId="18" xfId="109" applyFont="1" applyBorder="1" applyAlignment="1">
      <alignment horizontal="center" vertical="center"/>
      <protection/>
    </xf>
    <xf numFmtId="0" fontId="93" fillId="0" borderId="64" xfId="0" applyFont="1" applyBorder="1" applyAlignment="1">
      <alignment horizontal="center" textRotation="255"/>
    </xf>
    <xf numFmtId="0" fontId="26" fillId="0" borderId="64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3" fontId="65" fillId="0" borderId="42" xfId="113" applyNumberFormat="1" applyFont="1" applyBorder="1" applyAlignment="1">
      <alignment horizontal="right" vertical="center"/>
      <protection/>
    </xf>
    <xf numFmtId="0" fontId="65" fillId="0" borderId="58" xfId="113" applyFont="1" applyBorder="1" applyAlignment="1">
      <alignment horizontal="center" vertical="center"/>
      <protection/>
    </xf>
    <xf numFmtId="0" fontId="65" fillId="0" borderId="14" xfId="113" applyFont="1" applyBorder="1" applyAlignment="1">
      <alignment horizontal="center" vertical="center"/>
      <protection/>
    </xf>
    <xf numFmtId="0" fontId="46" fillId="0" borderId="58" xfId="113" applyFont="1" applyBorder="1" applyAlignment="1">
      <alignment horizontal="left" vertical="center"/>
      <protection/>
    </xf>
    <xf numFmtId="0" fontId="67" fillId="0" borderId="12" xfId="113" applyFont="1" applyBorder="1" applyAlignment="1">
      <alignment horizontal="left" vertical="center"/>
      <protection/>
    </xf>
    <xf numFmtId="0" fontId="67" fillId="0" borderId="13" xfId="113" applyFont="1" applyBorder="1" applyAlignment="1">
      <alignment horizontal="left" vertical="center"/>
      <protection/>
    </xf>
    <xf numFmtId="3" fontId="67" fillId="0" borderId="13" xfId="113" applyNumberFormat="1" applyFont="1" applyBorder="1" applyAlignment="1">
      <alignment horizontal="right" vertical="center"/>
      <protection/>
    </xf>
    <xf numFmtId="3" fontId="67" fillId="0" borderId="42" xfId="113" applyNumberFormat="1" applyFont="1" applyBorder="1" applyAlignment="1">
      <alignment horizontal="right" vertical="center"/>
      <protection/>
    </xf>
    <xf numFmtId="3" fontId="65" fillId="0" borderId="42" xfId="113" applyNumberFormat="1" applyFont="1" applyBorder="1">
      <alignment/>
      <protection/>
    </xf>
    <xf numFmtId="0" fontId="46" fillId="0" borderId="13" xfId="113" applyFont="1" applyBorder="1" applyAlignment="1">
      <alignment horizontal="left" vertical="center" wrapText="1"/>
      <protection/>
    </xf>
    <xf numFmtId="0" fontId="65" fillId="0" borderId="14" xfId="113" applyFont="1" applyBorder="1" applyAlignment="1">
      <alignment horizontal="left" vertical="center" wrapText="1"/>
      <protection/>
    </xf>
    <xf numFmtId="0" fontId="39" fillId="0" borderId="58" xfId="113" applyFont="1" applyBorder="1" applyAlignment="1">
      <alignment vertical="center" wrapText="1"/>
      <protection/>
    </xf>
    <xf numFmtId="0" fontId="39" fillId="0" borderId="14" xfId="113" applyFont="1" applyBorder="1" applyAlignment="1">
      <alignment vertical="center" wrapText="1"/>
      <protection/>
    </xf>
    <xf numFmtId="0" fontId="46" fillId="0" borderId="14" xfId="113" applyFont="1" applyBorder="1" applyAlignment="1">
      <alignment vertical="center" wrapText="1"/>
      <protection/>
    </xf>
    <xf numFmtId="3" fontId="67" fillId="0" borderId="13" xfId="102" applyNumberFormat="1" applyFont="1" applyBorder="1">
      <alignment/>
      <protection/>
    </xf>
    <xf numFmtId="0" fontId="94" fillId="0" borderId="0" xfId="0" applyFont="1" applyAlignment="1">
      <alignment horizontal="center"/>
    </xf>
    <xf numFmtId="0" fontId="52" fillId="0" borderId="64" xfId="0" applyFont="1" applyBorder="1" applyAlignment="1">
      <alignment horizontal="center" vertical="center"/>
    </xf>
    <xf numFmtId="0" fontId="93" fillId="0" borderId="64" xfId="0" applyFont="1" applyBorder="1" applyAlignment="1">
      <alignment/>
    </xf>
    <xf numFmtId="0" fontId="84" fillId="0" borderId="64" xfId="0" applyFont="1" applyBorder="1" applyAlignment="1">
      <alignment wrapText="1"/>
    </xf>
    <xf numFmtId="0" fontId="0" fillId="0" borderId="64" xfId="0" applyBorder="1" applyAlignment="1">
      <alignment/>
    </xf>
    <xf numFmtId="0" fontId="61" fillId="0" borderId="64" xfId="0" applyFont="1" applyBorder="1" applyAlignment="1">
      <alignment horizontal="center"/>
    </xf>
    <xf numFmtId="1" fontId="61" fillId="27" borderId="64" xfId="0" applyNumberFormat="1" applyFont="1" applyFill="1" applyBorder="1" applyAlignment="1">
      <alignment horizontal="right" vertical="center"/>
    </xf>
    <xf numFmtId="0" fontId="95" fillId="0" borderId="0" xfId="0" applyFont="1" applyAlignment="1">
      <alignment/>
    </xf>
    <xf numFmtId="1" fontId="36" fillId="27" borderId="64" xfId="0" applyNumberFormat="1" applyFont="1" applyFill="1" applyBorder="1" applyAlignment="1">
      <alignment horizontal="right" vertical="center"/>
    </xf>
    <xf numFmtId="170" fontId="61" fillId="27" borderId="64" xfId="0" applyNumberFormat="1" applyFont="1" applyFill="1" applyBorder="1" applyAlignment="1">
      <alignment horizontal="right" vertical="center"/>
    </xf>
    <xf numFmtId="2" fontId="61" fillId="27" borderId="6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/>
    </xf>
    <xf numFmtId="0" fontId="31" fillId="0" borderId="64" xfId="0" applyFont="1" applyBorder="1" applyAlignment="1">
      <alignment/>
    </xf>
    <xf numFmtId="0" fontId="58" fillId="0" borderId="53" xfId="109" applyFont="1" applyBorder="1" applyAlignment="1">
      <alignment horizontal="left"/>
      <protection/>
    </xf>
    <xf numFmtId="182" fontId="53" fillId="0" borderId="0" xfId="80" applyNumberFormat="1" applyFont="1" applyAlignment="1">
      <alignment horizontal="center"/>
    </xf>
    <xf numFmtId="182" fontId="16" fillId="0" borderId="26" xfId="80" applyNumberFormat="1" applyFont="1" applyBorder="1" applyAlignment="1" applyProtection="1">
      <alignment/>
      <protection locked="0"/>
    </xf>
    <xf numFmtId="182" fontId="16" fillId="0" borderId="40" xfId="80" applyNumberFormat="1" applyFont="1" applyBorder="1" applyAlignment="1">
      <alignment/>
    </xf>
    <xf numFmtId="182" fontId="16" fillId="0" borderId="13" xfId="80" applyNumberFormat="1" applyFont="1" applyBorder="1" applyAlignment="1" applyProtection="1">
      <alignment/>
      <protection locked="0"/>
    </xf>
    <xf numFmtId="182" fontId="16" fillId="0" borderId="42" xfId="80" applyNumberFormat="1" applyFont="1" applyBorder="1" applyAlignment="1">
      <alignment/>
    </xf>
    <xf numFmtId="182" fontId="58" fillId="0" borderId="41" xfId="80" applyNumberFormat="1" applyFont="1" applyBorder="1" applyAlignment="1" applyProtection="1">
      <alignment/>
      <protection locked="0"/>
    </xf>
    <xf numFmtId="182" fontId="53" fillId="0" borderId="101" xfId="80" applyNumberFormat="1" applyFont="1" applyBorder="1" applyAlignment="1">
      <alignment/>
    </xf>
    <xf numFmtId="0" fontId="67" fillId="0" borderId="14" xfId="113" applyFont="1" applyBorder="1" applyAlignment="1">
      <alignment horizontal="left" vertical="center"/>
      <protection/>
    </xf>
    <xf numFmtId="3" fontId="67" fillId="0" borderId="13" xfId="113" applyNumberFormat="1" applyFont="1" applyBorder="1">
      <alignment/>
      <protection/>
    </xf>
    <xf numFmtId="3" fontId="67" fillId="0" borderId="42" xfId="113" applyNumberFormat="1" applyFont="1" applyBorder="1">
      <alignment/>
      <protection/>
    </xf>
    <xf numFmtId="0" fontId="53" fillId="0" borderId="104" xfId="10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2" fillId="0" borderId="25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51" fillId="0" borderId="0" xfId="113" applyFont="1" applyAlignment="1">
      <alignment horizontal="center"/>
      <protection/>
    </xf>
    <xf numFmtId="0" fontId="65" fillId="0" borderId="58" xfId="113" applyFont="1" applyBorder="1" applyAlignment="1">
      <alignment horizontal="left" vertical="center"/>
      <protection/>
    </xf>
    <xf numFmtId="0" fontId="65" fillId="0" borderId="14" xfId="113" applyFont="1" applyBorder="1" applyAlignment="1">
      <alignment horizontal="left" vertical="center"/>
      <protection/>
    </xf>
    <xf numFmtId="0" fontId="1" fillId="0" borderId="105" xfId="113" applyFont="1" applyBorder="1" applyAlignment="1">
      <alignment horizontal="right"/>
      <protection/>
    </xf>
    <xf numFmtId="0" fontId="39" fillId="0" borderId="58" xfId="113" applyFont="1" applyBorder="1" applyAlignment="1">
      <alignment horizontal="left" vertical="center"/>
      <protection/>
    </xf>
    <xf numFmtId="0" fontId="39" fillId="0" borderId="53" xfId="113" applyFont="1" applyBorder="1" applyAlignment="1">
      <alignment horizontal="left" vertical="center"/>
      <protection/>
    </xf>
    <xf numFmtId="0" fontId="39" fillId="0" borderId="106" xfId="113" applyFont="1" applyBorder="1" applyAlignment="1">
      <alignment horizontal="left" vertical="center"/>
      <protection/>
    </xf>
    <xf numFmtId="0" fontId="31" fillId="0" borderId="0" xfId="97" applyFont="1" applyAlignment="1">
      <alignment horizontal="left" wrapText="1"/>
      <protection/>
    </xf>
    <xf numFmtId="0" fontId="51" fillId="20" borderId="18" xfId="113" applyFont="1" applyFill="1" applyBorder="1" applyAlignment="1">
      <alignment horizontal="left" vertical="center"/>
      <protection/>
    </xf>
    <xf numFmtId="0" fontId="51" fillId="20" borderId="19" xfId="113" applyFont="1" applyFill="1" applyBorder="1" applyAlignment="1">
      <alignment horizontal="left" vertical="center"/>
      <protection/>
    </xf>
    <xf numFmtId="0" fontId="67" fillId="25" borderId="58" xfId="113" applyFont="1" applyFill="1" applyBorder="1" applyAlignment="1">
      <alignment horizontal="left" vertical="center"/>
      <protection/>
    </xf>
    <xf numFmtId="0" fontId="67" fillId="25" borderId="14" xfId="113" applyFont="1" applyFill="1" applyBorder="1" applyAlignment="1">
      <alignment horizontal="left" vertical="center"/>
      <protection/>
    </xf>
    <xf numFmtId="0" fontId="39" fillId="0" borderId="12" xfId="113" applyFont="1" applyBorder="1" applyAlignment="1">
      <alignment horizontal="left" vertical="center"/>
      <protection/>
    </xf>
    <xf numFmtId="0" fontId="39" fillId="0" borderId="13" xfId="113" applyFont="1" applyBorder="1" applyAlignment="1">
      <alignment horizontal="left" vertical="center"/>
      <protection/>
    </xf>
    <xf numFmtId="0" fontId="39" fillId="0" borderId="14" xfId="113" applyFont="1" applyBorder="1" applyAlignment="1">
      <alignment horizontal="left" vertical="center"/>
      <protection/>
    </xf>
    <xf numFmtId="0" fontId="65" fillId="0" borderId="58" xfId="113" applyFont="1" applyBorder="1" applyAlignment="1">
      <alignment horizontal="left" vertical="center" wrapText="1"/>
      <protection/>
    </xf>
    <xf numFmtId="0" fontId="65" fillId="0" borderId="14" xfId="113" applyFont="1" applyBorder="1" applyAlignment="1">
      <alignment horizontal="left" vertical="center" wrapText="1"/>
      <protection/>
    </xf>
    <xf numFmtId="0" fontId="47" fillId="0" borderId="14" xfId="113" applyFont="1" applyBorder="1" applyAlignment="1">
      <alignment horizontal="left" vertical="center"/>
      <protection/>
    </xf>
    <xf numFmtId="0" fontId="47" fillId="0" borderId="13" xfId="113" applyFont="1" applyBorder="1" applyAlignment="1">
      <alignment horizontal="left" vertical="center"/>
      <protection/>
    </xf>
    <xf numFmtId="0" fontId="67" fillId="25" borderId="53" xfId="113" applyFont="1" applyFill="1" applyBorder="1" applyAlignment="1">
      <alignment horizontal="left" vertical="center"/>
      <protection/>
    </xf>
    <xf numFmtId="0" fontId="66" fillId="0" borderId="13" xfId="113" applyFont="1" applyBorder="1" applyAlignment="1">
      <alignment horizontal="left" vertical="center"/>
      <protection/>
    </xf>
    <xf numFmtId="0" fontId="65" fillId="0" borderId="53" xfId="113" applyFont="1" applyBorder="1" applyAlignment="1">
      <alignment horizontal="left"/>
      <protection/>
    </xf>
    <xf numFmtId="0" fontId="65" fillId="0" borderId="14" xfId="113" applyFont="1" applyBorder="1" applyAlignment="1">
      <alignment horizontal="left"/>
      <protection/>
    </xf>
    <xf numFmtId="0" fontId="47" fillId="0" borderId="58" xfId="113" applyFont="1" applyBorder="1" applyAlignment="1">
      <alignment horizontal="left" vertical="center" wrapText="1"/>
      <protection/>
    </xf>
    <xf numFmtId="0" fontId="47" fillId="0" borderId="14" xfId="113" applyFont="1" applyBorder="1" applyAlignment="1">
      <alignment horizontal="left" vertical="center" wrapText="1"/>
      <protection/>
    </xf>
    <xf numFmtId="0" fontId="39" fillId="0" borderId="58" xfId="113" applyFont="1" applyBorder="1" applyAlignment="1">
      <alignment horizontal="left" vertical="center" wrapText="1"/>
      <protection/>
    </xf>
    <xf numFmtId="0" fontId="39" fillId="0" borderId="53" xfId="113" applyFont="1" applyBorder="1" applyAlignment="1">
      <alignment horizontal="left" vertical="center" wrapText="1"/>
      <protection/>
    </xf>
    <xf numFmtId="0" fontId="39" fillId="0" borderId="106" xfId="113" applyFont="1" applyBorder="1" applyAlignment="1">
      <alignment horizontal="left" vertical="center" wrapText="1"/>
      <protection/>
    </xf>
    <xf numFmtId="0" fontId="4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32" fillId="0" borderId="22" xfId="0" applyFont="1" applyBorder="1" applyAlignment="1">
      <alignment horizontal="right" wrapText="1"/>
    </xf>
    <xf numFmtId="0" fontId="87" fillId="0" borderId="0" xfId="111" applyFont="1" applyAlignment="1" applyProtection="1">
      <alignment horizontal="center" vertical="center" wrapText="1"/>
      <protection locked="0"/>
    </xf>
    <xf numFmtId="0" fontId="1" fillId="0" borderId="0" xfId="111" applyFont="1" applyAlignment="1">
      <alignment horizontal="right" wrapText="1"/>
      <protection/>
    </xf>
    <xf numFmtId="0" fontId="47" fillId="20" borderId="107" xfId="104" applyFont="1" applyFill="1" applyBorder="1" applyAlignment="1">
      <alignment horizontal="center" vertical="center" wrapText="1"/>
      <protection/>
    </xf>
    <xf numFmtId="0" fontId="47" fillId="20" borderId="108" xfId="104" applyFont="1" applyFill="1" applyBorder="1" applyAlignment="1">
      <alignment horizontal="center" vertical="center" wrapText="1"/>
      <protection/>
    </xf>
    <xf numFmtId="0" fontId="47" fillId="20" borderId="38" xfId="104" applyFont="1" applyFill="1" applyBorder="1" applyAlignment="1">
      <alignment horizontal="center" vertical="center" wrapText="1"/>
      <protection/>
    </xf>
    <xf numFmtId="0" fontId="46" fillId="0" borderId="0" xfId="113" applyFont="1" applyAlignment="1">
      <alignment horizontal="center"/>
      <protection/>
    </xf>
    <xf numFmtId="0" fontId="39" fillId="20" borderId="109" xfId="104" applyFont="1" applyFill="1" applyBorder="1" applyAlignment="1">
      <alignment horizontal="center" vertical="center"/>
      <protection/>
    </xf>
    <xf numFmtId="0" fontId="39" fillId="20" borderId="110" xfId="104" applyFont="1" applyFill="1" applyBorder="1" applyAlignment="1">
      <alignment horizontal="center" vertical="center"/>
      <protection/>
    </xf>
    <xf numFmtId="0" fontId="39" fillId="20" borderId="111" xfId="104" applyFont="1" applyFill="1" applyBorder="1" applyAlignment="1">
      <alignment horizontal="center" vertical="center"/>
      <protection/>
    </xf>
    <xf numFmtId="0" fontId="76" fillId="0" borderId="0" xfId="113" applyFont="1" applyAlignment="1">
      <alignment horizontal="right"/>
      <protection/>
    </xf>
    <xf numFmtId="0" fontId="39" fillId="20" borderId="112" xfId="104" applyFont="1" applyFill="1" applyBorder="1" applyAlignment="1">
      <alignment horizontal="center" vertical="center"/>
      <protection/>
    </xf>
    <xf numFmtId="0" fontId="39" fillId="20" borderId="39" xfId="104" applyFont="1" applyFill="1" applyBorder="1" applyAlignment="1">
      <alignment horizontal="center" vertical="center"/>
      <protection/>
    </xf>
    <xf numFmtId="0" fontId="39" fillId="20" borderId="113" xfId="104" applyFont="1" applyFill="1" applyBorder="1" applyAlignment="1">
      <alignment horizontal="center" vertical="center"/>
      <protection/>
    </xf>
    <xf numFmtId="0" fontId="39" fillId="20" borderId="78" xfId="104" applyFont="1" applyFill="1" applyBorder="1" applyAlignment="1">
      <alignment horizontal="center" vertical="center"/>
      <protection/>
    </xf>
    <xf numFmtId="0" fontId="76" fillId="0" borderId="0" xfId="113" applyFont="1" applyAlignment="1">
      <alignment horizontal="center"/>
      <protection/>
    </xf>
    <xf numFmtId="0" fontId="50" fillId="0" borderId="0" xfId="103" applyFont="1" applyAlignment="1">
      <alignment horizontal="center"/>
      <protection/>
    </xf>
    <xf numFmtId="180" fontId="57" fillId="0" borderId="107" xfId="110" applyNumberFormat="1" applyFont="1" applyBorder="1" applyAlignment="1">
      <alignment horizontal="center" vertical="center" wrapText="1"/>
      <protection/>
    </xf>
    <xf numFmtId="180" fontId="57" fillId="0" borderId="114" xfId="110" applyNumberFormat="1" applyFont="1" applyBorder="1" applyAlignment="1">
      <alignment horizontal="center" vertical="center" wrapText="1"/>
      <protection/>
    </xf>
    <xf numFmtId="180" fontId="56" fillId="0" borderId="0" xfId="110" applyNumberFormat="1" applyFont="1" applyAlignment="1">
      <alignment horizontal="center" textRotation="180" wrapText="1"/>
      <protection/>
    </xf>
    <xf numFmtId="180" fontId="60" fillId="0" borderId="57" xfId="110" applyNumberFormat="1" applyFont="1" applyBorder="1" applyAlignment="1">
      <alignment horizontal="center" vertical="center" wrapText="1"/>
      <protection/>
    </xf>
    <xf numFmtId="180" fontId="57" fillId="0" borderId="104" xfId="110" applyNumberFormat="1" applyFont="1" applyBorder="1" applyAlignment="1">
      <alignment horizontal="center" vertical="center" wrapText="1"/>
      <protection/>
    </xf>
    <xf numFmtId="180" fontId="57" fillId="0" borderId="101" xfId="110" applyNumberFormat="1" applyFont="1" applyBorder="1" applyAlignment="1">
      <alignment horizontal="center" vertical="center" wrapText="1"/>
      <protection/>
    </xf>
    <xf numFmtId="0" fontId="46" fillId="0" borderId="0" xfId="107" applyFont="1" applyAlignment="1">
      <alignment horizontal="center"/>
      <protection/>
    </xf>
    <xf numFmtId="0" fontId="80" fillId="0" borderId="37" xfId="107" applyFont="1" applyBorder="1" applyAlignment="1">
      <alignment horizontal="center" vertical="center" wrapText="1"/>
      <protection/>
    </xf>
    <xf numFmtId="0" fontId="25" fillId="24" borderId="37" xfId="107" applyFont="1" applyFill="1" applyBorder="1" applyAlignment="1">
      <alignment horizontal="center" vertical="center" wrapText="1"/>
      <protection/>
    </xf>
    <xf numFmtId="0" fontId="25" fillId="24" borderId="107" xfId="107" applyFont="1" applyFill="1" applyBorder="1" applyAlignment="1">
      <alignment horizontal="center" vertical="center" wrapText="1"/>
      <protection/>
    </xf>
    <xf numFmtId="0" fontId="25" fillId="24" borderId="108" xfId="107" applyFont="1" applyFill="1" applyBorder="1" applyAlignment="1">
      <alignment horizontal="center" vertical="center" wrapText="1"/>
      <protection/>
    </xf>
    <xf numFmtId="0" fontId="25" fillId="24" borderId="114" xfId="107" applyFont="1" applyFill="1" applyBorder="1" applyAlignment="1">
      <alignment horizontal="center" vertical="center" wrapText="1"/>
      <protection/>
    </xf>
    <xf numFmtId="0" fontId="61" fillId="27" borderId="64" xfId="0" applyFont="1" applyFill="1" applyBorder="1" applyAlignment="1">
      <alignment horizontal="left" vertical="center" wrapText="1"/>
    </xf>
    <xf numFmtId="0" fontId="61" fillId="27" borderId="115" xfId="0" applyFont="1" applyFill="1" applyBorder="1" applyAlignment="1">
      <alignment horizontal="center" vertical="center" wrapText="1"/>
    </xf>
    <xf numFmtId="0" fontId="61" fillId="27" borderId="92" xfId="0" applyFont="1" applyFill="1" applyBorder="1" applyAlignment="1">
      <alignment horizontal="center" vertical="center" wrapText="1"/>
    </xf>
    <xf numFmtId="0" fontId="61" fillId="27" borderId="116" xfId="0" applyFont="1" applyFill="1" applyBorder="1" applyAlignment="1">
      <alignment horizontal="center" vertical="center" wrapText="1"/>
    </xf>
    <xf numFmtId="0" fontId="31" fillId="0" borderId="117" xfId="97" applyFont="1" applyBorder="1" applyAlignment="1">
      <alignment horizontal="left" wrapText="1"/>
      <protection/>
    </xf>
    <xf numFmtId="0" fontId="94" fillId="0" borderId="0" xfId="0" applyFont="1" applyAlignment="1">
      <alignment horizontal="center"/>
    </xf>
    <xf numFmtId="0" fontId="46" fillId="20" borderId="46" xfId="106" applyFont="1" applyFill="1" applyBorder="1" applyAlignment="1">
      <alignment horizontal="center" vertical="center" wrapText="1"/>
      <protection/>
    </xf>
    <xf numFmtId="0" fontId="46" fillId="20" borderId="26" xfId="106" applyFont="1" applyFill="1" applyBorder="1" applyAlignment="1">
      <alignment horizontal="center" vertical="center" wrapText="1"/>
      <protection/>
    </xf>
    <xf numFmtId="0" fontId="46" fillId="0" borderId="0" xfId="106" applyFont="1" applyAlignment="1">
      <alignment horizontal="center"/>
      <protection/>
    </xf>
    <xf numFmtId="0" fontId="89" fillId="0" borderId="60" xfId="106" applyFont="1" applyBorder="1" applyAlignment="1">
      <alignment horizontal="center"/>
      <protection/>
    </xf>
    <xf numFmtId="0" fontId="46" fillId="20" borderId="17" xfId="106" applyFont="1" applyFill="1" applyBorder="1" applyAlignment="1">
      <alignment horizontal="center" vertical="center" wrapText="1"/>
      <protection/>
    </xf>
    <xf numFmtId="0" fontId="46" fillId="20" borderId="118" xfId="106" applyFont="1" applyFill="1" applyBorder="1" applyAlignment="1">
      <alignment horizontal="center" vertical="center" wrapText="1"/>
      <protection/>
    </xf>
    <xf numFmtId="0" fontId="46" fillId="20" borderId="44" xfId="106" applyFont="1" applyFill="1" applyBorder="1" applyAlignment="1">
      <alignment horizontal="center" vertical="center" wrapText="1"/>
      <protection/>
    </xf>
    <xf numFmtId="0" fontId="46" fillId="20" borderId="53" xfId="106" applyFont="1" applyFill="1" applyBorder="1" applyAlignment="1">
      <alignment horizontal="center" vertical="center" wrapText="1"/>
      <protection/>
    </xf>
    <xf numFmtId="0" fontId="46" fillId="20" borderId="14" xfId="106" applyFont="1" applyFill="1" applyBorder="1" applyAlignment="1">
      <alignment horizontal="center" vertical="center" wrapText="1"/>
      <protection/>
    </xf>
    <xf numFmtId="0" fontId="1" fillId="0" borderId="60" xfId="113" applyFont="1" applyBorder="1" applyAlignment="1">
      <alignment horizontal="center"/>
      <protection/>
    </xf>
    <xf numFmtId="0" fontId="16" fillId="0" borderId="57" xfId="110" applyBorder="1" applyAlignment="1">
      <alignment horizontal="justify" vertical="center" wrapText="1"/>
      <protection/>
    </xf>
    <xf numFmtId="0" fontId="46" fillId="0" borderId="0" xfId="110" applyFont="1" applyAlignment="1">
      <alignment horizontal="center" wrapText="1"/>
      <protection/>
    </xf>
    <xf numFmtId="0" fontId="82" fillId="0" borderId="0" xfId="110" applyFont="1" applyAlignment="1">
      <alignment horizontal="right" wrapText="1"/>
      <protection/>
    </xf>
    <xf numFmtId="180" fontId="57" fillId="0" borderId="55" xfId="110" applyNumberFormat="1" applyFont="1" applyBorder="1" applyAlignment="1">
      <alignment horizontal="center" vertical="center" wrapText="1"/>
      <protection/>
    </xf>
    <xf numFmtId="180" fontId="57" fillId="0" borderId="26" xfId="110" applyNumberFormat="1" applyFont="1" applyBorder="1" applyAlignment="1">
      <alignment horizontal="center" vertical="center" wrapText="1"/>
      <protection/>
    </xf>
    <xf numFmtId="180" fontId="58" fillId="0" borderId="105" xfId="110" applyNumberFormat="1" applyFont="1" applyBorder="1" applyAlignment="1">
      <alignment horizontal="right" vertical="center" wrapText="1"/>
      <protection/>
    </xf>
    <xf numFmtId="0" fontId="83" fillId="0" borderId="0" xfId="110" applyFont="1" applyAlignment="1">
      <alignment horizontal="right" wrapText="1"/>
      <protection/>
    </xf>
    <xf numFmtId="180" fontId="56" fillId="0" borderId="43" xfId="110" applyNumberFormat="1" applyFont="1" applyBorder="1" applyAlignment="1">
      <alignment horizontal="center" textRotation="180" wrapText="1"/>
      <protection/>
    </xf>
    <xf numFmtId="180" fontId="78" fillId="0" borderId="0" xfId="110" applyNumberFormat="1" applyFont="1" applyAlignment="1">
      <alignment horizontal="center" vertical="center" wrapText="1"/>
      <protection/>
    </xf>
    <xf numFmtId="180" fontId="79" fillId="0" borderId="18" xfId="110" applyNumberFormat="1" applyFont="1" applyBorder="1" applyAlignment="1">
      <alignment horizontal="left" vertical="center" wrapText="1" indent="2"/>
      <protection/>
    </xf>
    <xf numFmtId="180" fontId="79" fillId="0" borderId="19" xfId="110" applyNumberFormat="1" applyFont="1" applyBorder="1" applyAlignment="1">
      <alignment horizontal="left" vertical="center" wrapText="1" indent="2"/>
      <protection/>
    </xf>
    <xf numFmtId="180" fontId="57" fillId="0" borderId="119" xfId="110" applyNumberFormat="1" applyFont="1" applyBorder="1" applyAlignment="1">
      <alignment horizontal="center" vertical="center"/>
      <protection/>
    </xf>
    <xf numFmtId="180" fontId="57" fillId="0" borderId="42" xfId="110" applyNumberFormat="1" applyFont="1" applyBorder="1" applyAlignment="1">
      <alignment horizontal="center" vertical="center"/>
      <protection/>
    </xf>
    <xf numFmtId="180" fontId="57" fillId="0" borderId="11" xfId="110" applyNumberFormat="1" applyFont="1" applyBorder="1" applyAlignment="1">
      <alignment horizontal="center" vertical="center"/>
      <protection/>
    </xf>
    <xf numFmtId="180" fontId="57" fillId="0" borderId="10" xfId="110" applyNumberFormat="1" applyFont="1" applyBorder="1" applyAlignment="1">
      <alignment horizontal="center" vertical="center" wrapText="1"/>
      <protection/>
    </xf>
    <xf numFmtId="180" fontId="57" fillId="0" borderId="12" xfId="110" applyNumberFormat="1" applyFont="1" applyBorder="1" applyAlignment="1">
      <alignment horizontal="center" vertical="center" wrapText="1"/>
      <protection/>
    </xf>
    <xf numFmtId="180" fontId="57" fillId="0" borderId="13" xfId="110" applyNumberFormat="1" applyFont="1" applyBorder="1" applyAlignment="1">
      <alignment horizontal="center" vertical="center"/>
      <protection/>
    </xf>
    <xf numFmtId="180" fontId="57" fillId="0" borderId="11" xfId="110" applyNumberFormat="1" applyFont="1" applyBorder="1" applyAlignment="1">
      <alignment horizontal="center" vertical="center" wrapText="1"/>
      <protection/>
    </xf>
    <xf numFmtId="180" fontId="55" fillId="0" borderId="0" xfId="109" applyNumberFormat="1" applyFont="1" applyAlignment="1">
      <alignment horizontal="center" vertical="center" wrapText="1"/>
      <protection/>
    </xf>
    <xf numFmtId="180" fontId="58" fillId="0" borderId="0" xfId="110" applyNumberFormat="1" applyFont="1" applyAlignment="1">
      <alignment horizontal="right" vertical="center" wrapText="1"/>
      <protection/>
    </xf>
    <xf numFmtId="180" fontId="79" fillId="0" borderId="0" xfId="109" applyNumberFormat="1" applyFont="1" applyAlignment="1">
      <alignment horizontal="left" vertical="center"/>
      <protection/>
    </xf>
    <xf numFmtId="0" fontId="27" fillId="0" borderId="11" xfId="109" applyFont="1" applyBorder="1" applyAlignment="1">
      <alignment horizontal="center" vertical="center" wrapText="1"/>
      <protection/>
    </xf>
    <xf numFmtId="0" fontId="27" fillId="0" borderId="119" xfId="109" applyFont="1" applyBorder="1" applyAlignment="1">
      <alignment horizontal="center" vertical="center" wrapText="1"/>
      <protection/>
    </xf>
    <xf numFmtId="0" fontId="27" fillId="0" borderId="10" xfId="109" applyFont="1" applyBorder="1" applyAlignment="1">
      <alignment horizontal="center" vertical="center" wrapText="1"/>
      <protection/>
    </xf>
    <xf numFmtId="0" fontId="27" fillId="0" borderId="16" xfId="109" applyFont="1" applyBorder="1" applyAlignment="1">
      <alignment horizontal="center" vertical="center" wrapText="1"/>
      <protection/>
    </xf>
    <xf numFmtId="0" fontId="27" fillId="0" borderId="17" xfId="109" applyFont="1" applyBorder="1" applyAlignment="1">
      <alignment horizontal="center" vertical="center" wrapText="1"/>
      <protection/>
    </xf>
    <xf numFmtId="0" fontId="27" fillId="0" borderId="113" xfId="109" applyFont="1" applyBorder="1" applyAlignment="1">
      <alignment horizontal="center" vertical="center" wrapText="1"/>
      <protection/>
    </xf>
    <xf numFmtId="0" fontId="27" fillId="0" borderId="110" xfId="109" applyFont="1" applyBorder="1" applyAlignment="1">
      <alignment horizontal="center" vertical="center" wrapText="1"/>
      <protection/>
    </xf>
    <xf numFmtId="0" fontId="27" fillId="0" borderId="78" xfId="109" applyFont="1" applyBorder="1" applyAlignment="1">
      <alignment horizontal="center" vertical="center" wrapText="1"/>
      <protection/>
    </xf>
    <xf numFmtId="0" fontId="27" fillId="0" borderId="120" xfId="109" applyFont="1" applyBorder="1" applyAlignment="1">
      <alignment horizontal="center" vertical="center" wrapText="1"/>
      <protection/>
    </xf>
    <xf numFmtId="0" fontId="16" fillId="0" borderId="13" xfId="109" applyFont="1" applyBorder="1" applyAlignment="1">
      <alignment horizontal="center" vertical="center"/>
      <protection/>
    </xf>
    <xf numFmtId="0" fontId="16" fillId="0" borderId="42" xfId="109" applyFont="1" applyBorder="1" applyAlignment="1">
      <alignment horizontal="center" vertical="center"/>
      <protection/>
    </xf>
    <xf numFmtId="0" fontId="16" fillId="0" borderId="44" xfId="109" applyFont="1" applyBorder="1" applyAlignment="1" applyProtection="1">
      <alignment horizontal="left"/>
      <protection locked="0"/>
    </xf>
    <xf numFmtId="0" fontId="16" fillId="0" borderId="53" xfId="109" applyFont="1" applyBorder="1" applyAlignment="1" applyProtection="1">
      <alignment horizontal="left"/>
      <protection locked="0"/>
    </xf>
    <xf numFmtId="0" fontId="16" fillId="0" borderId="14" xfId="109" applyFont="1" applyBorder="1" applyAlignment="1" applyProtection="1">
      <alignment horizontal="left"/>
      <protection locked="0"/>
    </xf>
    <xf numFmtId="182" fontId="16" fillId="0" borderId="13" xfId="80" applyNumberFormat="1" applyFont="1" applyBorder="1" applyAlignment="1" applyProtection="1">
      <alignment horizontal="center"/>
      <protection locked="0"/>
    </xf>
    <xf numFmtId="182" fontId="16" fillId="0" borderId="42" xfId="80" applyNumberFormat="1" applyFont="1" applyBorder="1" applyAlignment="1" applyProtection="1">
      <alignment horizontal="center"/>
      <protection locked="0"/>
    </xf>
    <xf numFmtId="0" fontId="16" fillId="0" borderId="13" xfId="109" applyFont="1" applyBorder="1" applyAlignment="1" applyProtection="1">
      <alignment horizontal="center"/>
      <protection locked="0"/>
    </xf>
    <xf numFmtId="0" fontId="79" fillId="0" borderId="0" xfId="109" applyFont="1" applyAlignment="1">
      <alignment horizontal="left" wrapText="1"/>
      <protection/>
    </xf>
    <xf numFmtId="0" fontId="53" fillId="0" borderId="48" xfId="109" applyFont="1" applyBorder="1" applyAlignment="1">
      <alignment horizontal="center" vertical="center" wrapText="1"/>
      <protection/>
    </xf>
    <xf numFmtId="0" fontId="53" fillId="0" borderId="37" xfId="109" applyFont="1" applyBorder="1" applyAlignment="1">
      <alignment horizontal="center" vertical="center" wrapText="1"/>
      <protection/>
    </xf>
    <xf numFmtId="0" fontId="53" fillId="0" borderId="111" xfId="109" applyFont="1" applyBorder="1" applyAlignment="1">
      <alignment horizontal="center" vertical="center"/>
      <protection/>
    </xf>
    <xf numFmtId="0" fontId="53" fillId="0" borderId="104" xfId="109" applyFont="1" applyBorder="1" applyAlignment="1">
      <alignment horizontal="center" vertical="center"/>
      <protection/>
    </xf>
    <xf numFmtId="0" fontId="53" fillId="0" borderId="109" xfId="109" applyFont="1" applyBorder="1" applyAlignment="1">
      <alignment horizontal="center" vertical="center"/>
      <protection/>
    </xf>
    <xf numFmtId="0" fontId="58" fillId="0" borderId="58" xfId="109" applyFont="1" applyBorder="1" applyAlignment="1">
      <alignment horizontal="left"/>
      <protection/>
    </xf>
    <xf numFmtId="0" fontId="58" fillId="0" borderId="53" xfId="109" applyFont="1" applyBorder="1" applyAlignment="1">
      <alignment horizontal="left"/>
      <protection/>
    </xf>
    <xf numFmtId="0" fontId="58" fillId="0" borderId="106" xfId="109" applyFont="1" applyBorder="1" applyAlignment="1">
      <alignment horizontal="left"/>
      <protection/>
    </xf>
    <xf numFmtId="0" fontId="58" fillId="0" borderId="57" xfId="109" applyFont="1" applyBorder="1" applyAlignment="1">
      <alignment horizontal="left" vertical="center" wrapText="1"/>
      <protection/>
    </xf>
    <xf numFmtId="0" fontId="27" fillId="0" borderId="70" xfId="109" applyFont="1" applyBorder="1" applyAlignment="1">
      <alignment horizontal="left" vertical="center" wrapText="1"/>
      <protection/>
    </xf>
    <xf numFmtId="0" fontId="27" fillId="0" borderId="73" xfId="109" applyFont="1" applyBorder="1" applyAlignment="1">
      <alignment horizontal="left" vertical="center" wrapText="1"/>
      <protection/>
    </xf>
    <xf numFmtId="0" fontId="27" fillId="0" borderId="20" xfId="109" applyFont="1" applyBorder="1" applyAlignment="1">
      <alignment horizontal="left" vertical="center" wrapText="1"/>
      <protection/>
    </xf>
    <xf numFmtId="182" fontId="27" fillId="0" borderId="19" xfId="80" applyNumberFormat="1" applyFont="1" applyBorder="1" applyAlignment="1">
      <alignment horizontal="center"/>
    </xf>
    <xf numFmtId="182" fontId="27" fillId="0" borderId="51" xfId="80" applyNumberFormat="1" applyFont="1" applyBorder="1" applyAlignment="1">
      <alignment horizontal="center"/>
    </xf>
  </cellXfs>
  <cellStyles count="11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Ezres 5" xfId="80"/>
    <cellStyle name="Figyelmeztetés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Hivatkozott cella" xfId="88"/>
    <cellStyle name="Input" xfId="89"/>
    <cellStyle name="Jegyzet" xfId="90"/>
    <cellStyle name="Jó" xfId="91"/>
    <cellStyle name="Kimenet" xfId="92"/>
    <cellStyle name="Followed Hyperlink" xfId="93"/>
    <cellStyle name="Linked Cell" xfId="94"/>
    <cellStyle name="Magyarázó szöveg" xfId="95"/>
    <cellStyle name="Neutral" xfId="96"/>
    <cellStyle name="Normál 2" xfId="97"/>
    <cellStyle name="Normál 3" xfId="98"/>
    <cellStyle name="Normál 4" xfId="99"/>
    <cellStyle name="Normál 5" xfId="100"/>
    <cellStyle name="Normál_  3   _2010.évi állami" xfId="101"/>
    <cellStyle name="Normál_11szm" xfId="102"/>
    <cellStyle name="Normál_12.sz.mell.2013.évi fejlesztés" xfId="103"/>
    <cellStyle name="Normál_2004.évi normatívák" xfId="104"/>
    <cellStyle name="Normál_3aszm" xfId="105"/>
    <cellStyle name="Normál_5szm" xfId="106"/>
    <cellStyle name="Normál_7szm" xfId="107"/>
    <cellStyle name="Normál_költségvetés módosítás I." xfId="108"/>
    <cellStyle name="Normál_KVRENMUNKA" xfId="109"/>
    <cellStyle name="Normál_Másolat eredetijeKVIREND" xfId="110"/>
    <cellStyle name="Normál_Táblák 01-08 08.31." xfId="111"/>
    <cellStyle name="Normal_tanusitv" xfId="112"/>
    <cellStyle name="Normál_Zalakaros" xfId="113"/>
    <cellStyle name="Note" xfId="114"/>
    <cellStyle name="Output" xfId="115"/>
    <cellStyle name="Összesen" xfId="116"/>
    <cellStyle name="Currency" xfId="117"/>
    <cellStyle name="Currency [0]" xfId="118"/>
    <cellStyle name="Rossz" xfId="119"/>
    <cellStyle name="Semleges" xfId="120"/>
    <cellStyle name="Számítás" xfId="121"/>
    <cellStyle name="Percent" xfId="122"/>
    <cellStyle name="Százalék 2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tabSelected="1" zoomScale="90" zoomScaleNormal="90" zoomScaleSheetLayoutView="100" zoomScalePageLayoutView="90" workbookViewId="0" topLeftCell="A1">
      <selection activeCell="A4" sqref="A4:B4"/>
    </sheetView>
  </sheetViews>
  <sheetFormatPr defaultColWidth="9.140625" defaultRowHeight="12.75"/>
  <cols>
    <col min="1" max="1" width="4.57421875" style="154" customWidth="1"/>
    <col min="2" max="2" width="43.8515625" style="154" customWidth="1"/>
    <col min="3" max="3" width="16.00390625" style="154" customWidth="1"/>
    <col min="4" max="4" width="15.421875" style="154" customWidth="1"/>
    <col min="5" max="5" width="15.57421875" style="154" customWidth="1"/>
    <col min="6" max="6" width="5.7109375" style="154" customWidth="1"/>
    <col min="7" max="7" width="47.7109375" style="154" customWidth="1"/>
    <col min="8" max="8" width="15.421875" style="154" customWidth="1"/>
    <col min="9" max="9" width="15.8515625" style="154" customWidth="1"/>
    <col min="10" max="10" width="15.57421875" style="154" customWidth="1"/>
    <col min="11" max="16384" width="9.140625" style="154" customWidth="1"/>
  </cols>
  <sheetData>
    <row r="1" spans="1:10" ht="18.75">
      <c r="A1" s="693" t="s">
        <v>422</v>
      </c>
      <c r="B1" s="693"/>
      <c r="C1" s="693"/>
      <c r="D1" s="693"/>
      <c r="E1" s="693"/>
      <c r="F1" s="693"/>
      <c r="G1" s="693"/>
      <c r="H1" s="693"/>
      <c r="I1" s="693"/>
      <c r="J1" s="693"/>
    </row>
    <row r="2" spans="1:10" ht="18.75">
      <c r="A2" s="693" t="s">
        <v>562</v>
      </c>
      <c r="B2" s="693"/>
      <c r="C2" s="693"/>
      <c r="D2" s="693"/>
      <c r="E2" s="693"/>
      <c r="F2" s="693"/>
      <c r="G2" s="693"/>
      <c r="H2" s="693"/>
      <c r="I2" s="693"/>
      <c r="J2" s="693"/>
    </row>
    <row r="3" spans="1:10" ht="18.75">
      <c r="A3" s="373"/>
      <c r="B3" s="373"/>
      <c r="C3" s="373"/>
      <c r="D3" s="373"/>
      <c r="E3" s="373"/>
      <c r="F3" s="373"/>
      <c r="G3" s="373"/>
      <c r="H3" s="373"/>
      <c r="I3" s="374"/>
      <c r="J3" s="372"/>
    </row>
    <row r="4" spans="1:10" ht="15.75" thickBot="1">
      <c r="A4" s="700" t="s">
        <v>678</v>
      </c>
      <c r="B4" s="700"/>
      <c r="I4" s="696" t="s">
        <v>423</v>
      </c>
      <c r="J4" s="696"/>
    </row>
    <row r="5" spans="1:10" ht="47.25" customHeight="1">
      <c r="A5" s="201"/>
      <c r="B5" s="202" t="s">
        <v>279</v>
      </c>
      <c r="C5" s="203" t="s">
        <v>467</v>
      </c>
      <c r="D5" s="203" t="s">
        <v>535</v>
      </c>
      <c r="E5" s="204" t="s">
        <v>526</v>
      </c>
      <c r="F5" s="205"/>
      <c r="G5" s="202" t="s">
        <v>279</v>
      </c>
      <c r="H5" s="203" t="s">
        <v>467</v>
      </c>
      <c r="I5" s="203" t="s">
        <v>535</v>
      </c>
      <c r="J5" s="204" t="s">
        <v>526</v>
      </c>
    </row>
    <row r="6" spans="1:10" ht="15" customHeight="1">
      <c r="A6" s="697" t="s">
        <v>280</v>
      </c>
      <c r="B6" s="698"/>
      <c r="C6" s="698"/>
      <c r="D6" s="698"/>
      <c r="E6" s="699"/>
      <c r="F6" s="698" t="s">
        <v>281</v>
      </c>
      <c r="G6" s="698"/>
      <c r="H6" s="698"/>
      <c r="I6" s="698"/>
      <c r="J6" s="699"/>
    </row>
    <row r="7" spans="1:10" ht="15" customHeight="1">
      <c r="A7" s="206" t="s">
        <v>93</v>
      </c>
      <c r="B7" s="159" t="s">
        <v>282</v>
      </c>
      <c r="C7" s="160"/>
      <c r="D7" s="160"/>
      <c r="E7" s="184"/>
      <c r="F7" s="179" t="s">
        <v>93</v>
      </c>
      <c r="G7" s="161" t="s">
        <v>282</v>
      </c>
      <c r="H7" s="160"/>
      <c r="I7" s="160"/>
      <c r="J7" s="184"/>
    </row>
    <row r="8" spans="1:10" ht="15" customHeight="1">
      <c r="A8" s="206"/>
      <c r="B8" s="167" t="s">
        <v>565</v>
      </c>
      <c r="C8" s="172">
        <v>160974547</v>
      </c>
      <c r="D8" s="172">
        <v>186972372</v>
      </c>
      <c r="E8" s="185">
        <v>181466721</v>
      </c>
      <c r="F8" s="162"/>
      <c r="G8" s="167" t="s">
        <v>306</v>
      </c>
      <c r="H8" s="160">
        <v>47206036</v>
      </c>
      <c r="I8" s="160">
        <v>52933858</v>
      </c>
      <c r="J8" s="184">
        <v>56870226</v>
      </c>
    </row>
    <row r="9" spans="1:10" ht="27" customHeight="1">
      <c r="A9" s="206"/>
      <c r="B9" s="173" t="s">
        <v>283</v>
      </c>
      <c r="C9" s="166">
        <v>82450000</v>
      </c>
      <c r="D9" s="166">
        <v>104823985</v>
      </c>
      <c r="E9" s="186">
        <v>86934266</v>
      </c>
      <c r="F9" s="179"/>
      <c r="G9" s="195" t="s">
        <v>307</v>
      </c>
      <c r="H9" s="160">
        <v>11598180</v>
      </c>
      <c r="I9" s="160">
        <v>10533024</v>
      </c>
      <c r="J9" s="184">
        <v>10675480</v>
      </c>
    </row>
    <row r="10" spans="1:10" ht="15" customHeight="1">
      <c r="A10" s="206"/>
      <c r="B10" s="167" t="s">
        <v>284</v>
      </c>
      <c r="C10" s="166">
        <v>11883000</v>
      </c>
      <c r="D10" s="166">
        <v>14150614</v>
      </c>
      <c r="E10" s="186">
        <v>15747000</v>
      </c>
      <c r="F10" s="179"/>
      <c r="G10" s="167" t="s">
        <v>308</v>
      </c>
      <c r="H10" s="160">
        <v>42555558</v>
      </c>
      <c r="I10" s="160">
        <v>56666006</v>
      </c>
      <c r="J10" s="184">
        <v>66524323</v>
      </c>
    </row>
    <row r="11" spans="1:10" ht="15" customHeight="1">
      <c r="A11" s="206"/>
      <c r="B11" s="167" t="s">
        <v>285</v>
      </c>
      <c r="C11" s="166">
        <v>50000</v>
      </c>
      <c r="D11" s="166">
        <v>10000</v>
      </c>
      <c r="E11" s="186">
        <v>50000</v>
      </c>
      <c r="F11" s="179"/>
      <c r="G11" s="167" t="s">
        <v>309</v>
      </c>
      <c r="H11" s="160">
        <v>6315000</v>
      </c>
      <c r="I11" s="160">
        <v>4217690</v>
      </c>
      <c r="J11" s="184">
        <v>5275000</v>
      </c>
    </row>
    <row r="12" spans="1:10" ht="15" customHeight="1">
      <c r="A12" s="206"/>
      <c r="B12" s="175"/>
      <c r="C12" s="174"/>
      <c r="D12" s="174"/>
      <c r="E12" s="650"/>
      <c r="F12" s="179"/>
      <c r="G12" s="167" t="s">
        <v>310</v>
      </c>
      <c r="H12" s="160">
        <v>52680225</v>
      </c>
      <c r="I12" s="160">
        <v>59553893</v>
      </c>
      <c r="J12" s="184">
        <v>52695271</v>
      </c>
    </row>
    <row r="13" spans="1:10" ht="15" customHeight="1">
      <c r="A13" s="206"/>
      <c r="B13" s="175"/>
      <c r="C13" s="174"/>
      <c r="D13" s="174"/>
      <c r="E13" s="650"/>
      <c r="F13" s="179"/>
      <c r="G13" s="167" t="s">
        <v>580</v>
      </c>
      <c r="H13" s="160">
        <v>57879594</v>
      </c>
      <c r="I13" s="160">
        <v>0</v>
      </c>
      <c r="J13" s="184">
        <v>9575983</v>
      </c>
    </row>
    <row r="14" spans="1:10" ht="15" customHeight="1">
      <c r="A14" s="206"/>
      <c r="B14" s="175" t="s">
        <v>286</v>
      </c>
      <c r="C14" s="174">
        <f>SUM(C8:C11)</f>
        <v>255357547</v>
      </c>
      <c r="D14" s="174">
        <f>SUM(D8:D11)</f>
        <v>305956971</v>
      </c>
      <c r="E14" s="650">
        <f>SUM(E8:E11)</f>
        <v>284197987</v>
      </c>
      <c r="F14" s="179"/>
      <c r="G14" s="177" t="s">
        <v>286</v>
      </c>
      <c r="H14" s="178">
        <f>SUM(H8:H13)</f>
        <v>218234593</v>
      </c>
      <c r="I14" s="178">
        <f>SUM(I8:I13)</f>
        <v>183904471</v>
      </c>
      <c r="J14" s="190">
        <f>SUM(J8:J13)</f>
        <v>201616283</v>
      </c>
    </row>
    <row r="15" spans="1:10" ht="15" customHeight="1">
      <c r="A15" s="206"/>
      <c r="B15" s="175"/>
      <c r="C15" s="174"/>
      <c r="D15" s="174"/>
      <c r="E15" s="650"/>
      <c r="F15" s="179"/>
      <c r="G15" s="177"/>
      <c r="H15" s="178"/>
      <c r="I15" s="178"/>
      <c r="J15" s="190"/>
    </row>
    <row r="16" spans="1:10" ht="15" customHeight="1">
      <c r="A16" s="206" t="s">
        <v>94</v>
      </c>
      <c r="B16" s="165" t="s">
        <v>287</v>
      </c>
      <c r="C16" s="166"/>
      <c r="D16" s="166"/>
      <c r="E16" s="186"/>
      <c r="F16" s="179" t="s">
        <v>94</v>
      </c>
      <c r="G16" s="159" t="s">
        <v>287</v>
      </c>
      <c r="H16" s="160"/>
      <c r="I16" s="160"/>
      <c r="J16" s="184"/>
    </row>
    <row r="17" spans="1:10" ht="15" customHeight="1">
      <c r="A17" s="206"/>
      <c r="B17" s="167" t="s">
        <v>460</v>
      </c>
      <c r="C17" s="172">
        <v>12066452</v>
      </c>
      <c r="D17" s="172">
        <v>15791142</v>
      </c>
      <c r="E17" s="185">
        <v>12223327</v>
      </c>
      <c r="F17" s="162"/>
      <c r="G17" s="167" t="s">
        <v>311</v>
      </c>
      <c r="H17" s="160">
        <v>56933600</v>
      </c>
      <c r="I17" s="160">
        <v>59094079</v>
      </c>
      <c r="J17" s="184">
        <v>57315000</v>
      </c>
    </row>
    <row r="18" spans="1:10" ht="27" customHeight="1">
      <c r="A18" s="206"/>
      <c r="B18" s="167" t="s">
        <v>461</v>
      </c>
      <c r="C18" s="166">
        <v>16023000</v>
      </c>
      <c r="D18" s="166">
        <v>18842288</v>
      </c>
      <c r="E18" s="186">
        <v>19081000</v>
      </c>
      <c r="F18" s="179"/>
      <c r="G18" s="195" t="s">
        <v>312</v>
      </c>
      <c r="H18" s="160">
        <v>11858308</v>
      </c>
      <c r="I18" s="160">
        <v>11692068</v>
      </c>
      <c r="J18" s="184">
        <v>10700000</v>
      </c>
    </row>
    <row r="19" spans="1:10" ht="15" customHeight="1">
      <c r="A19" s="206"/>
      <c r="B19" s="175"/>
      <c r="C19" s="174"/>
      <c r="D19" s="174"/>
      <c r="E19" s="650"/>
      <c r="F19" s="179"/>
      <c r="G19" s="167" t="s">
        <v>313</v>
      </c>
      <c r="H19" s="160">
        <v>34520000</v>
      </c>
      <c r="I19" s="160">
        <v>34822245</v>
      </c>
      <c r="J19" s="184">
        <v>33383549</v>
      </c>
    </row>
    <row r="20" spans="1:10" ht="15" customHeight="1">
      <c r="A20" s="206"/>
      <c r="B20" s="175"/>
      <c r="C20" s="174"/>
      <c r="D20" s="174"/>
      <c r="E20" s="650"/>
      <c r="F20" s="179"/>
      <c r="G20" s="167" t="s">
        <v>585</v>
      </c>
      <c r="H20" s="160">
        <v>0</v>
      </c>
      <c r="I20" s="160">
        <v>75066</v>
      </c>
      <c r="J20" s="184">
        <v>0</v>
      </c>
    </row>
    <row r="21" spans="1:10" ht="15" customHeight="1">
      <c r="A21" s="206"/>
      <c r="B21" s="175" t="s">
        <v>288</v>
      </c>
      <c r="C21" s="174">
        <f>SUM(C17:C19)</f>
        <v>28089452</v>
      </c>
      <c r="D21" s="174">
        <f>SUM(D17:D19)</f>
        <v>34633430</v>
      </c>
      <c r="E21" s="650">
        <f>SUM(E17:E19)</f>
        <v>31304327</v>
      </c>
      <c r="F21" s="179"/>
      <c r="G21" s="177" t="s">
        <v>288</v>
      </c>
      <c r="H21" s="178">
        <f>SUM(H16:H20)</f>
        <v>103311908</v>
      </c>
      <c r="I21" s="178">
        <f>SUM(I16:I20)</f>
        <v>105683458</v>
      </c>
      <c r="J21" s="190">
        <f>SUM(J16:J20)</f>
        <v>101398549</v>
      </c>
    </row>
    <row r="22" spans="1:10" ht="15" customHeight="1">
      <c r="A22" s="206"/>
      <c r="B22" s="175"/>
      <c r="C22" s="174"/>
      <c r="D22" s="174"/>
      <c r="E22" s="650"/>
      <c r="F22" s="179"/>
      <c r="G22" s="177"/>
      <c r="H22" s="178"/>
      <c r="I22" s="178"/>
      <c r="J22" s="190"/>
    </row>
    <row r="23" spans="1:10" ht="15" customHeight="1">
      <c r="A23" s="206" t="s">
        <v>95</v>
      </c>
      <c r="B23" s="165" t="s">
        <v>563</v>
      </c>
      <c r="C23" s="166"/>
      <c r="D23" s="166"/>
      <c r="E23" s="186"/>
      <c r="F23" s="206" t="s">
        <v>95</v>
      </c>
      <c r="G23" s="165" t="s">
        <v>563</v>
      </c>
      <c r="H23" s="160"/>
      <c r="I23" s="160"/>
      <c r="J23" s="184"/>
    </row>
    <row r="24" spans="1:10" ht="15" customHeight="1">
      <c r="A24" s="206"/>
      <c r="B24" s="167" t="s">
        <v>578</v>
      </c>
      <c r="C24" s="166">
        <v>0</v>
      </c>
      <c r="D24" s="166">
        <v>1260</v>
      </c>
      <c r="E24" s="186">
        <v>5000</v>
      </c>
      <c r="F24" s="162"/>
      <c r="G24" s="167" t="s">
        <v>587</v>
      </c>
      <c r="H24" s="160">
        <v>0</v>
      </c>
      <c r="I24" s="160">
        <v>2382633</v>
      </c>
      <c r="J24" s="184">
        <v>6793245</v>
      </c>
    </row>
    <row r="25" spans="1:10" ht="28.5" customHeight="1">
      <c r="A25" s="206"/>
      <c r="B25" s="167"/>
      <c r="C25" s="166"/>
      <c r="D25" s="166"/>
      <c r="E25" s="186"/>
      <c r="F25" s="179"/>
      <c r="G25" s="195" t="s">
        <v>588</v>
      </c>
      <c r="H25" s="160">
        <v>0</v>
      </c>
      <c r="I25" s="160">
        <v>442927</v>
      </c>
      <c r="J25" s="184">
        <v>1400000</v>
      </c>
    </row>
    <row r="26" spans="1:10" ht="15" customHeight="1">
      <c r="A26" s="206"/>
      <c r="B26" s="175"/>
      <c r="C26" s="174"/>
      <c r="D26" s="174"/>
      <c r="E26" s="650"/>
      <c r="F26" s="179"/>
      <c r="G26" s="167" t="s">
        <v>589</v>
      </c>
      <c r="H26" s="160">
        <v>0</v>
      </c>
      <c r="I26" s="160">
        <v>273315</v>
      </c>
      <c r="J26" s="184">
        <v>1365000</v>
      </c>
    </row>
    <row r="27" spans="1:10" ht="15" customHeight="1">
      <c r="A27" s="206"/>
      <c r="B27" s="175"/>
      <c r="C27" s="174"/>
      <c r="D27" s="174"/>
      <c r="E27" s="650"/>
      <c r="F27" s="179"/>
      <c r="G27" s="163" t="s">
        <v>590</v>
      </c>
      <c r="H27" s="160">
        <v>0</v>
      </c>
      <c r="I27" s="160">
        <v>0</v>
      </c>
      <c r="J27" s="184">
        <v>137968</v>
      </c>
    </row>
    <row r="28" spans="1:10" ht="15" customHeight="1">
      <c r="A28" s="206"/>
      <c r="B28" s="175" t="s">
        <v>564</v>
      </c>
      <c r="C28" s="174">
        <f>SUM(C24:C26)</f>
        <v>0</v>
      </c>
      <c r="D28" s="174">
        <f>SUM(D24:D26)</f>
        <v>1260</v>
      </c>
      <c r="E28" s="650">
        <f>SUM(E24:E26)</f>
        <v>5000</v>
      </c>
      <c r="F28" s="179"/>
      <c r="G28" s="175" t="s">
        <v>564</v>
      </c>
      <c r="H28" s="178">
        <f>SUM(H23:H27)</f>
        <v>0</v>
      </c>
      <c r="I28" s="178">
        <f>SUM(I23:I27)</f>
        <v>3098875</v>
      </c>
      <c r="J28" s="190">
        <f>SUM(J23:J27)</f>
        <v>9696213</v>
      </c>
    </row>
    <row r="29" spans="1:10" ht="15" customHeight="1">
      <c r="A29" s="651"/>
      <c r="B29" s="652"/>
      <c r="C29" s="164"/>
      <c r="D29" s="164"/>
      <c r="E29" s="187"/>
      <c r="F29" s="196"/>
      <c r="G29" s="175"/>
      <c r="H29" s="178"/>
      <c r="I29" s="178"/>
      <c r="J29" s="190"/>
    </row>
    <row r="30" spans="1:10" ht="15" customHeight="1">
      <c r="A30" s="694" t="s">
        <v>289</v>
      </c>
      <c r="B30" s="695"/>
      <c r="C30" s="174">
        <f>C14+C21+C28</f>
        <v>283446999</v>
      </c>
      <c r="D30" s="174">
        <f>D14+D21+D28</f>
        <v>340591661</v>
      </c>
      <c r="E30" s="174">
        <f>E14+E21+E28</f>
        <v>315507314</v>
      </c>
      <c r="F30" s="714" t="s">
        <v>568</v>
      </c>
      <c r="G30" s="715"/>
      <c r="H30" s="178">
        <f>H14+H21+H28</f>
        <v>321546501</v>
      </c>
      <c r="I30" s="178">
        <f>I14+I21+I28</f>
        <v>292686804</v>
      </c>
      <c r="J30" s="190">
        <f>J14+J21+J28</f>
        <v>312711045</v>
      </c>
    </row>
    <row r="31" spans="1:10" ht="15" customHeight="1">
      <c r="A31" s="651"/>
      <c r="B31" s="652"/>
      <c r="C31" s="164"/>
      <c r="D31" s="164"/>
      <c r="E31" s="187"/>
      <c r="F31" s="180"/>
      <c r="G31" s="176"/>
      <c r="H31" s="168"/>
      <c r="I31" s="168"/>
      <c r="J31" s="189"/>
    </row>
    <row r="32" spans="1:10" ht="15" customHeight="1">
      <c r="A32" s="694" t="s">
        <v>570</v>
      </c>
      <c r="B32" s="695"/>
      <c r="C32" s="174">
        <v>0</v>
      </c>
      <c r="D32" s="174">
        <v>4488745</v>
      </c>
      <c r="E32" s="650">
        <v>0</v>
      </c>
      <c r="F32" s="694" t="s">
        <v>569</v>
      </c>
      <c r="G32" s="695"/>
      <c r="H32" s="178">
        <v>4276181</v>
      </c>
      <c r="I32" s="178">
        <v>4276181</v>
      </c>
      <c r="J32" s="190">
        <v>4488745</v>
      </c>
    </row>
    <row r="33" spans="1:10" ht="15" customHeight="1">
      <c r="A33" s="653"/>
      <c r="B33" s="165"/>
      <c r="C33" s="166"/>
      <c r="D33" s="166"/>
      <c r="E33" s="186"/>
      <c r="F33" s="181"/>
      <c r="G33" s="165"/>
      <c r="H33" s="168"/>
      <c r="I33" s="168"/>
      <c r="J33" s="189"/>
    </row>
    <row r="34" spans="1:10" ht="15" customHeight="1">
      <c r="A34" s="347" t="s">
        <v>290</v>
      </c>
      <c r="B34" s="348"/>
      <c r="C34" s="198">
        <f>C30+C32</f>
        <v>283446999</v>
      </c>
      <c r="D34" s="198">
        <f>D30+D32</f>
        <v>345080406</v>
      </c>
      <c r="E34" s="207">
        <f>E30+E32</f>
        <v>315507314</v>
      </c>
      <c r="F34" s="347" t="s">
        <v>291</v>
      </c>
      <c r="G34" s="348" t="s">
        <v>291</v>
      </c>
      <c r="H34" s="198">
        <f>H30+H32</f>
        <v>325822682</v>
      </c>
      <c r="I34" s="198">
        <f>I30+I32</f>
        <v>296962985</v>
      </c>
      <c r="J34" s="207">
        <f>J30+J32</f>
        <v>317199790</v>
      </c>
    </row>
    <row r="35" spans="1:10" ht="15" customHeight="1">
      <c r="A35" s="654"/>
      <c r="B35" s="655"/>
      <c r="C35" s="656"/>
      <c r="D35" s="656"/>
      <c r="E35" s="657"/>
      <c r="F35" s="686"/>
      <c r="G35" s="655"/>
      <c r="H35" s="687"/>
      <c r="I35" s="687"/>
      <c r="J35" s="688"/>
    </row>
    <row r="36" spans="1:10" ht="15" customHeight="1">
      <c r="A36" s="705" t="s">
        <v>292</v>
      </c>
      <c r="B36" s="713"/>
      <c r="C36" s="169"/>
      <c r="D36" s="169"/>
      <c r="E36" s="188"/>
      <c r="F36" s="707" t="s">
        <v>302</v>
      </c>
      <c r="G36" s="713"/>
      <c r="H36" s="170"/>
      <c r="I36" s="170"/>
      <c r="J36" s="208"/>
    </row>
    <row r="37" spans="1:10" ht="15" customHeight="1">
      <c r="A37" s="705" t="s">
        <v>293</v>
      </c>
      <c r="B37" s="706"/>
      <c r="C37" s="169"/>
      <c r="D37" s="169"/>
      <c r="E37" s="188"/>
      <c r="F37" s="707" t="s">
        <v>294</v>
      </c>
      <c r="G37" s="706"/>
      <c r="H37" s="170"/>
      <c r="I37" s="170"/>
      <c r="J37" s="208"/>
    </row>
    <row r="38" spans="1:10" ht="15" customHeight="1">
      <c r="A38" s="206" t="s">
        <v>93</v>
      </c>
      <c r="B38" s="171" t="s">
        <v>282</v>
      </c>
      <c r="C38" s="160"/>
      <c r="D38" s="160"/>
      <c r="E38" s="184"/>
      <c r="F38" s="182" t="s">
        <v>93</v>
      </c>
      <c r="G38" s="161" t="s">
        <v>282</v>
      </c>
      <c r="H38" s="160"/>
      <c r="I38" s="160"/>
      <c r="J38" s="184"/>
    </row>
    <row r="39" spans="1:10" ht="15" customHeight="1">
      <c r="A39" s="209"/>
      <c r="B39" s="163" t="s">
        <v>295</v>
      </c>
      <c r="C39" s="160">
        <v>86185955</v>
      </c>
      <c r="D39" s="160">
        <v>268000</v>
      </c>
      <c r="E39" s="184">
        <v>104528617</v>
      </c>
      <c r="F39" s="182"/>
      <c r="G39" s="167" t="s">
        <v>581</v>
      </c>
      <c r="H39" s="160">
        <v>38100000</v>
      </c>
      <c r="I39" s="160">
        <v>39058972</v>
      </c>
      <c r="J39" s="184">
        <v>4350000</v>
      </c>
    </row>
    <row r="40" spans="1:10" ht="15" customHeight="1">
      <c r="A40" s="209"/>
      <c r="B40" s="163" t="s">
        <v>296</v>
      </c>
      <c r="C40" s="160">
        <v>0</v>
      </c>
      <c r="D40" s="160">
        <v>11000</v>
      </c>
      <c r="E40" s="184">
        <v>7000000</v>
      </c>
      <c r="F40" s="182"/>
      <c r="G40" s="167" t="s">
        <v>582</v>
      </c>
      <c r="H40" s="160">
        <v>95154097</v>
      </c>
      <c r="I40" s="160">
        <v>5628763</v>
      </c>
      <c r="J40" s="184">
        <v>209473000</v>
      </c>
    </row>
    <row r="41" spans="1:10" ht="15" customHeight="1">
      <c r="A41" s="209"/>
      <c r="B41" s="163" t="s">
        <v>480</v>
      </c>
      <c r="C41" s="160">
        <v>0</v>
      </c>
      <c r="D41" s="160">
        <v>0</v>
      </c>
      <c r="E41" s="184">
        <v>0</v>
      </c>
      <c r="F41" s="182"/>
      <c r="G41" s="167" t="s">
        <v>583</v>
      </c>
      <c r="H41" s="160">
        <v>550000</v>
      </c>
      <c r="I41" s="160">
        <v>39131351</v>
      </c>
      <c r="J41" s="184">
        <v>500000</v>
      </c>
    </row>
    <row r="42" spans="1:10" s="155" customFormat="1" ht="15.75">
      <c r="A42" s="209"/>
      <c r="B42" s="177" t="s">
        <v>286</v>
      </c>
      <c r="C42" s="192">
        <f>SUM(C39:C41)</f>
        <v>86185955</v>
      </c>
      <c r="D42" s="192">
        <f>SUM(D39:D41)</f>
        <v>279000</v>
      </c>
      <c r="E42" s="658">
        <f>SUM(E39:E41)</f>
        <v>111528617</v>
      </c>
      <c r="F42" s="183"/>
      <c r="G42" s="177" t="s">
        <v>286</v>
      </c>
      <c r="H42" s="193">
        <f>SUM(H39:H41)</f>
        <v>133804097</v>
      </c>
      <c r="I42" s="193">
        <f>SUM(I39:I41)</f>
        <v>83819086</v>
      </c>
      <c r="J42" s="210">
        <f>SUM(J39:J41)</f>
        <v>214323000</v>
      </c>
    </row>
    <row r="43" spans="1:10" s="155" customFormat="1" ht="15.75">
      <c r="A43" s="209"/>
      <c r="B43" s="177"/>
      <c r="C43" s="192"/>
      <c r="D43" s="192"/>
      <c r="E43" s="658"/>
      <c r="F43" s="183"/>
      <c r="G43" s="177"/>
      <c r="H43" s="193"/>
      <c r="I43" s="193"/>
      <c r="J43" s="210"/>
    </row>
    <row r="44" spans="1:10" s="155" customFormat="1" ht="15.75">
      <c r="A44" s="430" t="s">
        <v>94</v>
      </c>
      <c r="B44" s="659" t="s">
        <v>287</v>
      </c>
      <c r="C44" s="168"/>
      <c r="D44" s="168"/>
      <c r="E44" s="189"/>
      <c r="F44" s="182" t="s">
        <v>94</v>
      </c>
      <c r="G44" s="159" t="s">
        <v>287</v>
      </c>
      <c r="H44" s="160"/>
      <c r="I44" s="160"/>
      <c r="J44" s="184"/>
    </row>
    <row r="45" spans="1:10" s="155" customFormat="1" ht="15.75">
      <c r="A45" s="431"/>
      <c r="B45" s="432" t="s">
        <v>462</v>
      </c>
      <c r="C45" s="160">
        <v>15000</v>
      </c>
      <c r="D45" s="160">
        <v>0</v>
      </c>
      <c r="E45" s="184">
        <v>0</v>
      </c>
      <c r="F45" s="182"/>
      <c r="G45" s="167" t="s">
        <v>586</v>
      </c>
      <c r="H45" s="197">
        <v>254000</v>
      </c>
      <c r="I45" s="160">
        <v>80501</v>
      </c>
      <c r="J45" s="184">
        <v>128000</v>
      </c>
    </row>
    <row r="46" spans="1:10" s="155" customFormat="1" ht="15.75">
      <c r="A46" s="431"/>
      <c r="B46" s="660" t="s">
        <v>288</v>
      </c>
      <c r="C46" s="178">
        <f>C45</f>
        <v>15000</v>
      </c>
      <c r="D46" s="178">
        <f>D45</f>
        <v>0</v>
      </c>
      <c r="E46" s="190">
        <f>E45</f>
        <v>0</v>
      </c>
      <c r="F46" s="182"/>
      <c r="G46" s="177" t="s">
        <v>352</v>
      </c>
      <c r="H46" s="194">
        <f>SUM(H45)</f>
        <v>254000</v>
      </c>
      <c r="I46" s="178">
        <f>SUM(I45)</f>
        <v>80501</v>
      </c>
      <c r="J46" s="190">
        <f>SUM(J45)</f>
        <v>128000</v>
      </c>
    </row>
    <row r="47" spans="1:10" s="155" customFormat="1" ht="15.75">
      <c r="A47" s="433"/>
      <c r="B47" s="660"/>
      <c r="C47" s="178"/>
      <c r="D47" s="178"/>
      <c r="E47" s="190"/>
      <c r="F47" s="182"/>
      <c r="G47" s="177"/>
      <c r="H47" s="194"/>
      <c r="I47" s="178"/>
      <c r="J47" s="190"/>
    </row>
    <row r="48" spans="1:10" s="155" customFormat="1" ht="15.75">
      <c r="A48" s="430" t="s">
        <v>95</v>
      </c>
      <c r="B48" s="165" t="s">
        <v>563</v>
      </c>
      <c r="C48" s="168"/>
      <c r="D48" s="168"/>
      <c r="E48" s="189"/>
      <c r="F48" s="182" t="s">
        <v>95</v>
      </c>
      <c r="G48" s="165" t="s">
        <v>563</v>
      </c>
      <c r="H48" s="160"/>
      <c r="I48" s="160"/>
      <c r="J48" s="184"/>
    </row>
    <row r="49" spans="1:10" s="155" customFormat="1" ht="15.75">
      <c r="A49" s="431"/>
      <c r="B49" s="432"/>
      <c r="C49" s="160"/>
      <c r="D49" s="160"/>
      <c r="E49" s="184"/>
      <c r="F49" s="182"/>
      <c r="G49" s="167" t="s">
        <v>591</v>
      </c>
      <c r="H49" s="197">
        <v>0</v>
      </c>
      <c r="I49" s="160">
        <v>50800</v>
      </c>
      <c r="J49" s="184">
        <v>64000</v>
      </c>
    </row>
    <row r="50" spans="1:10" s="155" customFormat="1" ht="15.75">
      <c r="A50" s="431"/>
      <c r="B50" s="175" t="s">
        <v>564</v>
      </c>
      <c r="C50" s="178">
        <f>C49</f>
        <v>0</v>
      </c>
      <c r="D50" s="178">
        <f>D49</f>
        <v>0</v>
      </c>
      <c r="E50" s="190">
        <f>E49</f>
        <v>0</v>
      </c>
      <c r="F50" s="182"/>
      <c r="G50" s="177" t="s">
        <v>352</v>
      </c>
      <c r="H50" s="194">
        <f>SUM(H49)</f>
        <v>0</v>
      </c>
      <c r="I50" s="178">
        <f>SUM(I49)</f>
        <v>50800</v>
      </c>
      <c r="J50" s="190">
        <f>SUM(J49)</f>
        <v>64000</v>
      </c>
    </row>
    <row r="51" spans="1:10" s="155" customFormat="1" ht="15.75">
      <c r="A51" s="433"/>
      <c r="B51" s="175"/>
      <c r="C51" s="178"/>
      <c r="D51" s="178"/>
      <c r="E51" s="190"/>
      <c r="F51" s="182"/>
      <c r="G51" s="177"/>
      <c r="H51" s="194"/>
      <c r="I51" s="178"/>
      <c r="J51" s="190"/>
    </row>
    <row r="52" spans="1:10" ht="15" customHeight="1">
      <c r="A52" s="716" t="s">
        <v>571</v>
      </c>
      <c r="B52" s="717"/>
      <c r="C52" s="174">
        <f>C42+C46+C50</f>
        <v>86200955</v>
      </c>
      <c r="D52" s="174">
        <f>D42+D46+D50</f>
        <v>279000</v>
      </c>
      <c r="E52" s="174">
        <f>E42+E46+E50</f>
        <v>111528617</v>
      </c>
      <c r="F52" s="710" t="s">
        <v>574</v>
      </c>
      <c r="G52" s="711"/>
      <c r="H52" s="178">
        <f>H42+H46+H50</f>
        <v>134058097</v>
      </c>
      <c r="I52" s="178">
        <f>I42+I46+I50</f>
        <v>83950387</v>
      </c>
      <c r="J52" s="190">
        <f>J42+J46+J50</f>
        <v>214515000</v>
      </c>
    </row>
    <row r="53" spans="1:10" ht="15" customHeight="1">
      <c r="A53" s="661"/>
      <c r="B53" s="662"/>
      <c r="C53" s="164"/>
      <c r="D53" s="164"/>
      <c r="E53" s="187"/>
      <c r="F53" s="157"/>
      <c r="G53" s="158"/>
      <c r="H53" s="168"/>
      <c r="I53" s="168"/>
      <c r="J53" s="189"/>
    </row>
    <row r="54" spans="1:10" ht="15" customHeight="1">
      <c r="A54" s="718" t="s">
        <v>481</v>
      </c>
      <c r="B54" s="719"/>
      <c r="C54" s="719"/>
      <c r="D54" s="719"/>
      <c r="E54" s="720"/>
      <c r="F54" s="698" t="s">
        <v>297</v>
      </c>
      <c r="G54" s="707"/>
      <c r="H54" s="168"/>
      <c r="I54" s="168"/>
      <c r="J54" s="189"/>
    </row>
    <row r="55" spans="1:10" ht="15" customHeight="1">
      <c r="A55" s="430" t="s">
        <v>93</v>
      </c>
      <c r="B55" s="663" t="s">
        <v>282</v>
      </c>
      <c r="C55" s="160"/>
      <c r="D55" s="160"/>
      <c r="E55" s="184"/>
      <c r="F55" s="182" t="s">
        <v>93</v>
      </c>
      <c r="G55" s="171" t="s">
        <v>282</v>
      </c>
      <c r="H55" s="168"/>
      <c r="I55" s="168"/>
      <c r="J55" s="189"/>
    </row>
    <row r="56" spans="1:10" ht="27" customHeight="1">
      <c r="A56" s="430"/>
      <c r="B56" s="428" t="s">
        <v>575</v>
      </c>
      <c r="C56" s="160">
        <v>0</v>
      </c>
      <c r="D56" s="160">
        <v>0</v>
      </c>
      <c r="E56" s="184">
        <v>50000000</v>
      </c>
      <c r="F56" s="182"/>
      <c r="G56" s="428" t="s">
        <v>584</v>
      </c>
      <c r="H56" s="160">
        <v>0</v>
      </c>
      <c r="I56" s="160">
        <v>0</v>
      </c>
      <c r="J56" s="184">
        <v>25000000</v>
      </c>
    </row>
    <row r="57" spans="1:10" ht="25.5" customHeight="1">
      <c r="A57" s="430"/>
      <c r="B57" s="428" t="s">
        <v>576</v>
      </c>
      <c r="C57" s="160">
        <v>0</v>
      </c>
      <c r="D57" s="160">
        <v>0</v>
      </c>
      <c r="E57" s="184">
        <v>25000000</v>
      </c>
      <c r="F57" s="182"/>
      <c r="G57" s="171"/>
      <c r="H57" s="168"/>
      <c r="I57" s="168"/>
      <c r="J57" s="189"/>
    </row>
    <row r="58" spans="1:10" ht="32.25" customHeight="1">
      <c r="A58" s="431"/>
      <c r="B58" s="428" t="s">
        <v>577</v>
      </c>
      <c r="C58" s="160">
        <v>88071346</v>
      </c>
      <c r="D58" s="160">
        <v>88071346</v>
      </c>
      <c r="E58" s="184">
        <v>54122434</v>
      </c>
      <c r="F58" s="182"/>
      <c r="G58" s="429"/>
      <c r="H58" s="160"/>
      <c r="I58" s="160"/>
      <c r="J58" s="184"/>
    </row>
    <row r="59" spans="1:10" s="155" customFormat="1" ht="15.75">
      <c r="A59" s="209"/>
      <c r="B59" s="177" t="s">
        <v>286</v>
      </c>
      <c r="C59" s="192">
        <f>SUM(C56:C58)</f>
        <v>88071346</v>
      </c>
      <c r="D59" s="192">
        <f>SUM(D56:D58)</f>
        <v>88071346</v>
      </c>
      <c r="E59" s="192">
        <f>SUM(E56:E58)</f>
        <v>129122434</v>
      </c>
      <c r="F59" s="183"/>
      <c r="G59" s="177" t="s">
        <v>286</v>
      </c>
      <c r="H59" s="193">
        <f>SUM(H55:H58)</f>
        <v>0</v>
      </c>
      <c r="I59" s="193">
        <f>SUM(I55:I58)</f>
        <v>0</v>
      </c>
      <c r="J59" s="210">
        <f>SUM(J55:J58)</f>
        <v>25000000</v>
      </c>
    </row>
    <row r="60" spans="1:10" ht="15" customHeight="1">
      <c r="A60" s="430" t="s">
        <v>94</v>
      </c>
      <c r="B60" s="434" t="s">
        <v>287</v>
      </c>
      <c r="C60" s="168"/>
      <c r="D60" s="168"/>
      <c r="E60" s="189"/>
      <c r="F60" s="182" t="s">
        <v>94</v>
      </c>
      <c r="G60" s="165" t="s">
        <v>287</v>
      </c>
      <c r="H60" s="168"/>
      <c r="I60" s="168"/>
      <c r="J60" s="189"/>
    </row>
    <row r="61" spans="1:10" ht="25.5" customHeight="1">
      <c r="A61" s="431"/>
      <c r="B61" s="428" t="s">
        <v>567</v>
      </c>
      <c r="C61" s="166">
        <v>2161479</v>
      </c>
      <c r="D61" s="166">
        <v>2161479</v>
      </c>
      <c r="E61" s="186">
        <v>445712</v>
      </c>
      <c r="F61" s="182"/>
      <c r="G61" s="165"/>
      <c r="H61" s="160"/>
      <c r="I61" s="160"/>
      <c r="J61" s="184"/>
    </row>
    <row r="62" spans="1:10" ht="15" customHeight="1">
      <c r="A62" s="430" t="s">
        <v>95</v>
      </c>
      <c r="B62" s="165" t="s">
        <v>563</v>
      </c>
      <c r="C62" s="168"/>
      <c r="D62" s="168"/>
      <c r="E62" s="189"/>
      <c r="F62" s="182" t="s">
        <v>95</v>
      </c>
      <c r="G62" s="165" t="s">
        <v>563</v>
      </c>
      <c r="H62" s="168"/>
      <c r="I62" s="168"/>
      <c r="J62" s="189"/>
    </row>
    <row r="63" spans="1:10" ht="27" customHeight="1">
      <c r="A63" s="431"/>
      <c r="B63" s="428" t="s">
        <v>579</v>
      </c>
      <c r="C63" s="166">
        <v>0</v>
      </c>
      <c r="D63" s="166">
        <v>0</v>
      </c>
      <c r="E63" s="186">
        <v>110713</v>
      </c>
      <c r="F63" s="182"/>
      <c r="G63" s="165"/>
      <c r="H63" s="160"/>
      <c r="I63" s="160"/>
      <c r="J63" s="184"/>
    </row>
    <row r="64" spans="1:10" ht="27" customHeight="1">
      <c r="A64" s="433"/>
      <c r="B64" s="635"/>
      <c r="C64" s="166"/>
      <c r="D64" s="166"/>
      <c r="E64" s="186"/>
      <c r="F64" s="191"/>
      <c r="G64" s="165"/>
      <c r="H64" s="160"/>
      <c r="I64" s="160"/>
      <c r="J64" s="184"/>
    </row>
    <row r="65" spans="1:10" ht="15" customHeight="1">
      <c r="A65" s="708" t="s">
        <v>572</v>
      </c>
      <c r="B65" s="709"/>
      <c r="C65" s="174">
        <f>C59+C61+C63</f>
        <v>90232825</v>
      </c>
      <c r="D65" s="174">
        <f>D59+D61+D63</f>
        <v>90232825</v>
      </c>
      <c r="E65" s="174">
        <f>E59+E61+E63</f>
        <v>129678859</v>
      </c>
      <c r="F65" s="708" t="s">
        <v>573</v>
      </c>
      <c r="G65" s="709"/>
      <c r="H65" s="178">
        <f>H59+H61+H63</f>
        <v>0</v>
      </c>
      <c r="I65" s="178">
        <f>I59+I61+I63</f>
        <v>0</v>
      </c>
      <c r="J65" s="190">
        <f>J59+J61+J63</f>
        <v>25000000</v>
      </c>
    </row>
    <row r="66" spans="1:10" ht="15" customHeight="1">
      <c r="A66" s="435"/>
      <c r="B66" s="436"/>
      <c r="C66" s="164"/>
      <c r="D66" s="164"/>
      <c r="E66" s="187"/>
      <c r="F66" s="191"/>
      <c r="G66" s="191"/>
      <c r="H66" s="168"/>
      <c r="I66" s="168"/>
      <c r="J66" s="189"/>
    </row>
    <row r="67" spans="1:39" s="200" customFormat="1" ht="15" customHeight="1">
      <c r="A67" s="703" t="s">
        <v>298</v>
      </c>
      <c r="B67" s="704"/>
      <c r="C67" s="199">
        <f>C52+C65</f>
        <v>176433780</v>
      </c>
      <c r="D67" s="199">
        <f>D52+D65</f>
        <v>90511825</v>
      </c>
      <c r="E67" s="491">
        <f>E52+E65</f>
        <v>241207476</v>
      </c>
      <c r="F67" s="712" t="s">
        <v>305</v>
      </c>
      <c r="G67" s="704"/>
      <c r="H67" s="198">
        <f>H52+H65</f>
        <v>134058097</v>
      </c>
      <c r="I67" s="198">
        <f>I52+I65</f>
        <v>83950387</v>
      </c>
      <c r="J67" s="207">
        <f>J52+J65</f>
        <v>239515000</v>
      </c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</row>
    <row r="68" spans="1:10" ht="15" customHeight="1">
      <c r="A68" s="211"/>
      <c r="B68" s="182"/>
      <c r="C68" s="164"/>
      <c r="D68" s="164"/>
      <c r="E68" s="187"/>
      <c r="F68" s="191"/>
      <c r="G68" s="191"/>
      <c r="H68" s="168"/>
      <c r="I68" s="168"/>
      <c r="J68" s="189"/>
    </row>
    <row r="69" spans="1:10" ht="15" customHeight="1" thickBot="1">
      <c r="A69" s="701" t="s">
        <v>299</v>
      </c>
      <c r="B69" s="702"/>
      <c r="C69" s="213">
        <f>C34+C67</f>
        <v>459880779</v>
      </c>
      <c r="D69" s="213">
        <f>D34+D67</f>
        <v>435592231</v>
      </c>
      <c r="E69" s="492">
        <f>E34+E67</f>
        <v>556714790</v>
      </c>
      <c r="F69" s="214"/>
      <c r="G69" s="212" t="s">
        <v>300</v>
      </c>
      <c r="H69" s="213">
        <f>H34+H67</f>
        <v>459880779</v>
      </c>
      <c r="I69" s="213">
        <f>I34+I67</f>
        <v>380913372</v>
      </c>
      <c r="J69" s="492">
        <f>J34+J67</f>
        <v>556714790</v>
      </c>
    </row>
    <row r="71" spans="1:256" ht="15" customHeight="1">
      <c r="A71"/>
      <c r="B71" s="26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 t="s">
        <v>301</v>
      </c>
      <c r="BT71" t="s">
        <v>301</v>
      </c>
      <c r="BU71" t="s">
        <v>301</v>
      </c>
      <c r="BV71" t="s">
        <v>301</v>
      </c>
      <c r="BW71" t="s">
        <v>301</v>
      </c>
      <c r="BX71" t="s">
        <v>301</v>
      </c>
      <c r="BY71" t="s">
        <v>301</v>
      </c>
      <c r="BZ71" t="s">
        <v>301</v>
      </c>
      <c r="CA71" t="s">
        <v>301</v>
      </c>
      <c r="CB71" t="s">
        <v>301</v>
      </c>
      <c r="CC71" t="s">
        <v>301</v>
      </c>
      <c r="CD71" t="s">
        <v>301</v>
      </c>
      <c r="CE71" t="s">
        <v>301</v>
      </c>
      <c r="CF71" t="s">
        <v>301</v>
      </c>
      <c r="CG71" t="s">
        <v>301</v>
      </c>
      <c r="CH71" t="s">
        <v>301</v>
      </c>
      <c r="CI71" t="s">
        <v>301</v>
      </c>
      <c r="CJ71" t="s">
        <v>301</v>
      </c>
      <c r="CK71" t="s">
        <v>301</v>
      </c>
      <c r="CL71" t="s">
        <v>301</v>
      </c>
      <c r="CM71" t="s">
        <v>301</v>
      </c>
      <c r="CN71" t="s">
        <v>301</v>
      </c>
      <c r="CO71" t="s">
        <v>301</v>
      </c>
      <c r="CP71" t="s">
        <v>301</v>
      </c>
      <c r="CQ71" t="s">
        <v>301</v>
      </c>
      <c r="CR71" t="s">
        <v>301</v>
      </c>
      <c r="CS71" t="s">
        <v>301</v>
      </c>
      <c r="CT71" t="s">
        <v>301</v>
      </c>
      <c r="CU71" t="s">
        <v>301</v>
      </c>
      <c r="CV71" t="s">
        <v>301</v>
      </c>
      <c r="CW71" t="s">
        <v>301</v>
      </c>
      <c r="CX71" t="s">
        <v>301</v>
      </c>
      <c r="CY71" t="s">
        <v>301</v>
      </c>
      <c r="CZ71" t="s">
        <v>301</v>
      </c>
      <c r="DA71" t="s">
        <v>301</v>
      </c>
      <c r="DB71" t="s">
        <v>301</v>
      </c>
      <c r="DC71" t="s">
        <v>301</v>
      </c>
      <c r="DD71" t="s">
        <v>301</v>
      </c>
      <c r="DE71" t="s">
        <v>301</v>
      </c>
      <c r="DF71" t="s">
        <v>301</v>
      </c>
      <c r="DG71" t="s">
        <v>301</v>
      </c>
      <c r="DH71" t="s">
        <v>301</v>
      </c>
      <c r="DI71" t="s">
        <v>301</v>
      </c>
      <c r="DJ71" t="s">
        <v>301</v>
      </c>
      <c r="DK71" t="s">
        <v>301</v>
      </c>
      <c r="DL71" t="s">
        <v>301</v>
      </c>
      <c r="DM71" t="s">
        <v>301</v>
      </c>
      <c r="DN71" t="s">
        <v>301</v>
      </c>
      <c r="DO71" t="s">
        <v>301</v>
      </c>
      <c r="DP71" t="s">
        <v>301</v>
      </c>
      <c r="DQ71" t="s">
        <v>301</v>
      </c>
      <c r="DR71" t="s">
        <v>301</v>
      </c>
      <c r="DS71" t="s">
        <v>301</v>
      </c>
      <c r="DT71" t="s">
        <v>301</v>
      </c>
      <c r="DU71" t="s">
        <v>301</v>
      </c>
      <c r="DV71" t="s">
        <v>301</v>
      </c>
      <c r="DW71" t="s">
        <v>301</v>
      </c>
      <c r="DX71" t="s">
        <v>301</v>
      </c>
      <c r="DY71" t="s">
        <v>301</v>
      </c>
      <c r="DZ71" t="s">
        <v>301</v>
      </c>
      <c r="EA71" t="s">
        <v>301</v>
      </c>
      <c r="EB71" t="s">
        <v>301</v>
      </c>
      <c r="EC71" t="s">
        <v>301</v>
      </c>
      <c r="ED71" t="s">
        <v>301</v>
      </c>
      <c r="EE71" t="s">
        <v>301</v>
      </c>
      <c r="EF71" t="s">
        <v>301</v>
      </c>
      <c r="EG71" t="s">
        <v>301</v>
      </c>
      <c r="EH71" t="s">
        <v>301</v>
      </c>
      <c r="EI71" t="s">
        <v>301</v>
      </c>
      <c r="EJ71" t="s">
        <v>301</v>
      </c>
      <c r="EK71" t="s">
        <v>301</v>
      </c>
      <c r="EL71" t="s">
        <v>301</v>
      </c>
      <c r="EM71" t="s">
        <v>301</v>
      </c>
      <c r="EN71" t="s">
        <v>301</v>
      </c>
      <c r="EO71" t="s">
        <v>301</v>
      </c>
      <c r="EP71" t="s">
        <v>301</v>
      </c>
      <c r="EQ71" t="s">
        <v>301</v>
      </c>
      <c r="ER71" t="s">
        <v>301</v>
      </c>
      <c r="ES71" t="s">
        <v>301</v>
      </c>
      <c r="ET71" t="s">
        <v>301</v>
      </c>
      <c r="EU71" t="s">
        <v>301</v>
      </c>
      <c r="EV71" t="s">
        <v>301</v>
      </c>
      <c r="EW71" t="s">
        <v>301</v>
      </c>
      <c r="EX71" t="s">
        <v>301</v>
      </c>
      <c r="EY71" t="s">
        <v>301</v>
      </c>
      <c r="EZ71" t="s">
        <v>301</v>
      </c>
      <c r="FA71" t="s">
        <v>301</v>
      </c>
      <c r="FB71" t="s">
        <v>301</v>
      </c>
      <c r="FC71" t="s">
        <v>301</v>
      </c>
      <c r="FD71" t="s">
        <v>301</v>
      </c>
      <c r="FE71" t="s">
        <v>301</v>
      </c>
      <c r="FF71" t="s">
        <v>301</v>
      </c>
      <c r="FG71" t="s">
        <v>301</v>
      </c>
      <c r="FH71" t="s">
        <v>301</v>
      </c>
      <c r="FI71" t="s">
        <v>301</v>
      </c>
      <c r="FJ71" t="s">
        <v>301</v>
      </c>
      <c r="FK71" t="s">
        <v>301</v>
      </c>
      <c r="FL71" t="s">
        <v>301</v>
      </c>
      <c r="FM71" t="s">
        <v>301</v>
      </c>
      <c r="FN71" t="s">
        <v>301</v>
      </c>
      <c r="FO71" t="s">
        <v>301</v>
      </c>
      <c r="FP71" t="s">
        <v>301</v>
      </c>
      <c r="FQ71" t="s">
        <v>301</v>
      </c>
      <c r="FR71" t="s">
        <v>301</v>
      </c>
      <c r="FS71" t="s">
        <v>301</v>
      </c>
      <c r="FT71" t="s">
        <v>301</v>
      </c>
      <c r="FU71" t="s">
        <v>301</v>
      </c>
      <c r="FV71" t="s">
        <v>301</v>
      </c>
      <c r="FW71" t="s">
        <v>301</v>
      </c>
      <c r="FX71" t="s">
        <v>301</v>
      </c>
      <c r="FY71" t="s">
        <v>301</v>
      </c>
      <c r="FZ71" t="s">
        <v>301</v>
      </c>
      <c r="GA71" t="s">
        <v>301</v>
      </c>
      <c r="GB71" t="s">
        <v>301</v>
      </c>
      <c r="GC71" t="s">
        <v>301</v>
      </c>
      <c r="GD71" t="s">
        <v>301</v>
      </c>
      <c r="GE71" t="s">
        <v>301</v>
      </c>
      <c r="GF71" t="s">
        <v>301</v>
      </c>
      <c r="GG71" t="s">
        <v>301</v>
      </c>
      <c r="GH71" t="s">
        <v>301</v>
      </c>
      <c r="GI71" t="s">
        <v>301</v>
      </c>
      <c r="GJ71" t="s">
        <v>301</v>
      </c>
      <c r="GK71" t="s">
        <v>301</v>
      </c>
      <c r="GL71" t="s">
        <v>301</v>
      </c>
      <c r="GM71" t="s">
        <v>301</v>
      </c>
      <c r="GN71" t="s">
        <v>301</v>
      </c>
      <c r="GO71" t="s">
        <v>301</v>
      </c>
      <c r="GP71" t="s">
        <v>301</v>
      </c>
      <c r="GQ71" t="s">
        <v>301</v>
      </c>
      <c r="GR71" t="s">
        <v>301</v>
      </c>
      <c r="GS71" t="s">
        <v>301</v>
      </c>
      <c r="GT71" t="s">
        <v>301</v>
      </c>
      <c r="GU71" t="s">
        <v>301</v>
      </c>
      <c r="GV71" t="s">
        <v>301</v>
      </c>
      <c r="GW71" t="s">
        <v>301</v>
      </c>
      <c r="GX71" t="s">
        <v>301</v>
      </c>
      <c r="GY71" t="s">
        <v>301</v>
      </c>
      <c r="GZ71" t="s">
        <v>301</v>
      </c>
      <c r="HA71" t="s">
        <v>301</v>
      </c>
      <c r="HB71" t="s">
        <v>301</v>
      </c>
      <c r="HC71" t="s">
        <v>301</v>
      </c>
      <c r="HD71" t="s">
        <v>301</v>
      </c>
      <c r="HE71" t="s">
        <v>301</v>
      </c>
      <c r="HF71" t="s">
        <v>301</v>
      </c>
      <c r="HG71" t="s">
        <v>301</v>
      </c>
      <c r="HH71" t="s">
        <v>301</v>
      </c>
      <c r="HI71" t="s">
        <v>301</v>
      </c>
      <c r="HJ71" t="s">
        <v>301</v>
      </c>
      <c r="HK71" t="s">
        <v>301</v>
      </c>
      <c r="HL71" t="s">
        <v>301</v>
      </c>
      <c r="HM71" t="s">
        <v>301</v>
      </c>
      <c r="HN71" t="s">
        <v>301</v>
      </c>
      <c r="HO71" t="s">
        <v>301</v>
      </c>
      <c r="HP71" t="s">
        <v>301</v>
      </c>
      <c r="HQ71" t="s">
        <v>301</v>
      </c>
      <c r="HR71" t="s">
        <v>301</v>
      </c>
      <c r="HS71" t="s">
        <v>301</v>
      </c>
      <c r="HT71" t="s">
        <v>301</v>
      </c>
      <c r="HU71" t="s">
        <v>301</v>
      </c>
      <c r="HV71" t="s">
        <v>301</v>
      </c>
      <c r="HW71" t="s">
        <v>301</v>
      </c>
      <c r="HX71" t="s">
        <v>301</v>
      </c>
      <c r="HY71" t="s">
        <v>301</v>
      </c>
      <c r="HZ71" t="s">
        <v>301</v>
      </c>
      <c r="IA71" t="s">
        <v>301</v>
      </c>
      <c r="IB71" t="s">
        <v>301</v>
      </c>
      <c r="IC71" t="s">
        <v>301</v>
      </c>
      <c r="ID71" t="s">
        <v>301</v>
      </c>
      <c r="IE71" t="s">
        <v>301</v>
      </c>
      <c r="IF71" t="s">
        <v>301</v>
      </c>
      <c r="IG71" t="s">
        <v>301</v>
      </c>
      <c r="IH71" t="s">
        <v>301</v>
      </c>
      <c r="II71" t="s">
        <v>301</v>
      </c>
      <c r="IJ71" t="s">
        <v>301</v>
      </c>
      <c r="IK71" t="s">
        <v>301</v>
      </c>
      <c r="IL71" t="s">
        <v>301</v>
      </c>
      <c r="IM71" t="s">
        <v>301</v>
      </c>
      <c r="IN71" t="s">
        <v>301</v>
      </c>
      <c r="IO71" t="s">
        <v>301</v>
      </c>
      <c r="IP71" t="s">
        <v>301</v>
      </c>
      <c r="IQ71" t="s">
        <v>301</v>
      </c>
      <c r="IR71" t="s">
        <v>301</v>
      </c>
      <c r="IS71" t="s">
        <v>301</v>
      </c>
      <c r="IT71" t="s">
        <v>301</v>
      </c>
      <c r="IU71" t="s">
        <v>301</v>
      </c>
      <c r="IV71" t="s">
        <v>301</v>
      </c>
    </row>
    <row r="76" ht="12.75">
      <c r="G76" s="156"/>
    </row>
  </sheetData>
  <sheetProtection/>
  <mergeCells count="23">
    <mergeCell ref="F36:G36"/>
    <mergeCell ref="A30:B30"/>
    <mergeCell ref="A32:B32"/>
    <mergeCell ref="F30:G30"/>
    <mergeCell ref="A36:B36"/>
    <mergeCell ref="A52:B52"/>
    <mergeCell ref="A69:B69"/>
    <mergeCell ref="A67:B67"/>
    <mergeCell ref="A37:B37"/>
    <mergeCell ref="F37:G37"/>
    <mergeCell ref="A65:B65"/>
    <mergeCell ref="F52:G52"/>
    <mergeCell ref="F54:G54"/>
    <mergeCell ref="F67:G67"/>
    <mergeCell ref="F65:G65"/>
    <mergeCell ref="A54:E54"/>
    <mergeCell ref="A1:J1"/>
    <mergeCell ref="A2:J2"/>
    <mergeCell ref="F32:G32"/>
    <mergeCell ref="I4:J4"/>
    <mergeCell ref="A6:E6"/>
    <mergeCell ref="F6:J6"/>
    <mergeCell ref="A4:B4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49" r:id="rId1"/>
  <rowBreaks count="1" manualBreakCount="1">
    <brk id="3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80" zoomScalePageLayoutView="0" workbookViewId="0" topLeftCell="A1">
      <selection activeCell="A5" sqref="A5:A8"/>
    </sheetView>
  </sheetViews>
  <sheetFormatPr defaultColWidth="9.140625" defaultRowHeight="12.75"/>
  <cols>
    <col min="1" max="1" width="8.421875" style="256" customWidth="1"/>
    <col min="2" max="2" width="44.421875" style="256" customWidth="1"/>
    <col min="3" max="3" width="5.57421875" style="256" hidden="1" customWidth="1"/>
    <col min="4" max="4" width="14.7109375" style="256" customWidth="1"/>
    <col min="5" max="5" width="21.140625" style="256" customWidth="1"/>
    <col min="6" max="16384" width="9.140625" style="256" customWidth="1"/>
  </cols>
  <sheetData>
    <row r="1" spans="1:5" ht="15.75">
      <c r="A1" s="747" t="s">
        <v>593</v>
      </c>
      <c r="B1" s="747"/>
      <c r="C1" s="747"/>
      <c r="D1" s="747"/>
      <c r="E1" s="747"/>
    </row>
    <row r="2" spans="1:5" ht="15.75">
      <c r="A2" s="380"/>
      <c r="B2" s="380"/>
      <c r="C2" s="380"/>
      <c r="D2" s="380"/>
      <c r="E2" s="380"/>
    </row>
    <row r="3" spans="1:5" ht="15">
      <c r="A3" s="257"/>
      <c r="B3" s="257"/>
      <c r="C3" s="257"/>
      <c r="D3" s="257"/>
      <c r="E3" s="257"/>
    </row>
    <row r="4" spans="1:5" ht="15.75" customHeight="1" thickBot="1">
      <c r="A4" s="700" t="s">
        <v>683</v>
      </c>
      <c r="B4" s="700"/>
      <c r="C4" s="257"/>
      <c r="D4" s="257"/>
      <c r="E4" s="257" t="s">
        <v>423</v>
      </c>
    </row>
    <row r="5" spans="1:5" ht="15.75" customHeight="1" thickBot="1">
      <c r="A5" s="748" t="s">
        <v>419</v>
      </c>
      <c r="B5" s="749" t="s">
        <v>418</v>
      </c>
      <c r="C5" s="749"/>
      <c r="D5" s="750" t="s">
        <v>592</v>
      </c>
      <c r="E5" s="749" t="s">
        <v>354</v>
      </c>
    </row>
    <row r="6" spans="1:5" ht="15.75" customHeight="1" thickBot="1">
      <c r="A6" s="748"/>
      <c r="B6" s="749"/>
      <c r="C6" s="749"/>
      <c r="D6" s="751"/>
      <c r="E6" s="749"/>
    </row>
    <row r="7" spans="1:5" ht="15.75" customHeight="1" thickBot="1">
      <c r="A7" s="748"/>
      <c r="B7" s="749"/>
      <c r="C7" s="749"/>
      <c r="D7" s="751"/>
      <c r="E7" s="749"/>
    </row>
    <row r="8" spans="1:5" ht="15.75" customHeight="1" thickBot="1">
      <c r="A8" s="748"/>
      <c r="B8" s="749"/>
      <c r="C8" s="749"/>
      <c r="D8" s="752"/>
      <c r="E8" s="749"/>
    </row>
    <row r="9" spans="1:5" s="349" customFormat="1" ht="27.75" customHeight="1">
      <c r="A9" s="262" t="s">
        <v>355</v>
      </c>
      <c r="B9" s="258" t="s">
        <v>594</v>
      </c>
      <c r="C9" s="259"/>
      <c r="D9" s="261">
        <f>SUM(D10:D12)</f>
        <v>4575983</v>
      </c>
      <c r="E9" s="260" t="s">
        <v>417</v>
      </c>
    </row>
    <row r="10" spans="1:5" s="349" customFormat="1" ht="27.75" customHeight="1">
      <c r="A10" s="494"/>
      <c r="B10" s="495" t="s">
        <v>500</v>
      </c>
      <c r="C10" s="496"/>
      <c r="D10" s="497">
        <v>1628801</v>
      </c>
      <c r="E10" s="498"/>
    </row>
    <row r="11" spans="1:5" s="349" customFormat="1" ht="27.75" customHeight="1">
      <c r="A11" s="494"/>
      <c r="B11" s="495" t="s">
        <v>498</v>
      </c>
      <c r="C11" s="496"/>
      <c r="D11" s="497">
        <v>1459507</v>
      </c>
      <c r="E11" s="498"/>
    </row>
    <row r="12" spans="1:5" s="349" customFormat="1" ht="27.75" customHeight="1">
      <c r="A12" s="494"/>
      <c r="B12" s="499" t="s">
        <v>499</v>
      </c>
      <c r="C12" s="496"/>
      <c r="D12" s="497">
        <v>1487675</v>
      </c>
      <c r="E12" s="498"/>
    </row>
    <row r="13" spans="1:5" s="349" customFormat="1" ht="27.75" customHeight="1">
      <c r="A13" s="262" t="s">
        <v>356</v>
      </c>
      <c r="B13" s="264" t="s">
        <v>357</v>
      </c>
      <c r="C13" s="263"/>
      <c r="D13" s="261">
        <v>5000000</v>
      </c>
      <c r="E13" s="260" t="s">
        <v>417</v>
      </c>
    </row>
    <row r="14" spans="1:5" ht="27.75" customHeight="1" thickBot="1">
      <c r="A14" s="265"/>
      <c r="B14" s="266" t="s">
        <v>358</v>
      </c>
      <c r="C14" s="267"/>
      <c r="D14" s="268">
        <f>D9+D13</f>
        <v>9575983</v>
      </c>
      <c r="E14" s="269"/>
    </row>
    <row r="15" spans="1:5" ht="16.5" customHeight="1">
      <c r="A15" s="270"/>
      <c r="B15" s="270"/>
      <c r="C15" s="270"/>
      <c r="D15" s="270"/>
      <c r="E15" s="270"/>
    </row>
  </sheetData>
  <sheetProtection/>
  <mergeCells count="7">
    <mergeCell ref="A1:E1"/>
    <mergeCell ref="A5:A8"/>
    <mergeCell ref="B5:B8"/>
    <mergeCell ref="C5:C8"/>
    <mergeCell ref="E5:E8"/>
    <mergeCell ref="D5:D8"/>
    <mergeCell ref="A4:B4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52.57421875" style="0" customWidth="1"/>
    <col min="4" max="4" width="12.28125" style="0" customWidth="1"/>
    <col min="5" max="5" width="13.57421875" style="0" customWidth="1"/>
    <col min="6" max="6" width="11.57421875" style="0" customWidth="1"/>
    <col min="7" max="7" width="13.28125" style="0" customWidth="1"/>
    <col min="8" max="8" width="12.28125" style="0" customWidth="1"/>
    <col min="9" max="9" width="11.7109375" style="0" customWidth="1"/>
    <col min="10" max="10" width="13.140625" style="0" customWidth="1"/>
  </cols>
  <sheetData>
    <row r="1" spans="1:10" ht="19.5">
      <c r="A1" s="758" t="s">
        <v>653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ht="16.5" customHeight="1">
      <c r="A2" s="665"/>
      <c r="B2" s="665"/>
      <c r="C2" s="665"/>
      <c r="D2" s="665"/>
      <c r="E2" s="665"/>
      <c r="F2" s="665"/>
      <c r="G2" s="665"/>
      <c r="H2" s="665"/>
      <c r="I2" s="665"/>
      <c r="J2" s="665"/>
    </row>
    <row r="3" spans="1:10" ht="15" customHeight="1">
      <c r="A3" s="639"/>
      <c r="B3" s="639"/>
      <c r="C3" s="639"/>
      <c r="D3" s="639"/>
      <c r="E3" s="639"/>
      <c r="F3" s="639"/>
      <c r="G3" s="639"/>
      <c r="H3" s="639"/>
      <c r="I3" s="639"/>
      <c r="J3" s="639"/>
    </row>
    <row r="4" spans="1:10" ht="15" customHeight="1">
      <c r="A4" s="757" t="s">
        <v>679</v>
      </c>
      <c r="B4" s="757"/>
      <c r="C4" s="757"/>
      <c r="D4" s="757"/>
      <c r="E4" s="757"/>
      <c r="F4" s="636"/>
      <c r="G4" s="636"/>
      <c r="H4" s="636"/>
      <c r="I4" s="636"/>
      <c r="J4" s="676" t="s">
        <v>595</v>
      </c>
    </row>
    <row r="5" spans="1:10" ht="52.5" customHeight="1">
      <c r="A5" s="647"/>
      <c r="B5" s="648" t="s">
        <v>596</v>
      </c>
      <c r="C5" s="648" t="s">
        <v>654</v>
      </c>
      <c r="D5" s="649" t="s">
        <v>637</v>
      </c>
      <c r="E5" s="649" t="s">
        <v>636</v>
      </c>
      <c r="F5" s="649" t="s">
        <v>635</v>
      </c>
      <c r="G5" s="666" t="s">
        <v>632</v>
      </c>
      <c r="H5" s="649" t="s">
        <v>634</v>
      </c>
      <c r="I5" s="649" t="s">
        <v>638</v>
      </c>
      <c r="J5" s="648" t="s">
        <v>597</v>
      </c>
    </row>
    <row r="6" spans="1:10" s="672" customFormat="1" ht="30.75" customHeight="1">
      <c r="A6" s="670" t="s">
        <v>115</v>
      </c>
      <c r="B6" s="753" t="s">
        <v>633</v>
      </c>
      <c r="C6" s="753"/>
      <c r="D6" s="671">
        <f>SUM(D7:D17)</f>
        <v>0</v>
      </c>
      <c r="E6" s="671">
        <f aca="true" t="shared" si="0" ref="E6:J6">SUM(E7:E17)</f>
        <v>12</v>
      </c>
      <c r="F6" s="671">
        <f t="shared" si="0"/>
        <v>0</v>
      </c>
      <c r="G6" s="671">
        <f t="shared" si="0"/>
        <v>4</v>
      </c>
      <c r="H6" s="671">
        <f t="shared" si="0"/>
        <v>5</v>
      </c>
      <c r="I6" s="671">
        <f t="shared" si="0"/>
        <v>3</v>
      </c>
      <c r="J6" s="671">
        <f t="shared" si="0"/>
        <v>24</v>
      </c>
    </row>
    <row r="7" spans="1:10" ht="25.5" customHeight="1">
      <c r="A7" s="667"/>
      <c r="B7" s="668"/>
      <c r="C7" s="668" t="s">
        <v>639</v>
      </c>
      <c r="D7" s="677">
        <v>0</v>
      </c>
      <c r="E7" s="677">
        <v>0</v>
      </c>
      <c r="F7" s="677">
        <v>0</v>
      </c>
      <c r="G7" s="677">
        <v>0</v>
      </c>
      <c r="H7" s="677">
        <v>5</v>
      </c>
      <c r="I7" s="677">
        <v>0</v>
      </c>
      <c r="J7" s="637">
        <f aca="true" t="shared" si="1" ref="J7:J17">SUM(D7:I7)</f>
        <v>5</v>
      </c>
    </row>
    <row r="8" spans="1:10" ht="25.5" customHeight="1">
      <c r="A8" s="667"/>
      <c r="B8" s="668"/>
      <c r="C8" s="668" t="s">
        <v>640</v>
      </c>
      <c r="D8" s="677">
        <v>0</v>
      </c>
      <c r="E8" s="677">
        <v>0</v>
      </c>
      <c r="F8" s="677">
        <v>0</v>
      </c>
      <c r="G8" s="677">
        <v>0</v>
      </c>
      <c r="H8" s="677">
        <v>0</v>
      </c>
      <c r="I8" s="677">
        <v>1</v>
      </c>
      <c r="J8" s="637">
        <f t="shared" si="1"/>
        <v>1</v>
      </c>
    </row>
    <row r="9" spans="1:10" ht="25.5" customHeight="1">
      <c r="A9" s="667"/>
      <c r="B9" s="668"/>
      <c r="C9" s="668" t="s">
        <v>641</v>
      </c>
      <c r="D9" s="677">
        <v>0</v>
      </c>
      <c r="E9" s="677">
        <v>0</v>
      </c>
      <c r="F9" s="677">
        <v>0</v>
      </c>
      <c r="G9" s="677">
        <v>4</v>
      </c>
      <c r="H9" s="677">
        <v>0</v>
      </c>
      <c r="I9" s="677">
        <v>0</v>
      </c>
      <c r="J9" s="637">
        <f t="shared" si="1"/>
        <v>4</v>
      </c>
    </row>
    <row r="10" spans="1:10" ht="25.5" customHeight="1">
      <c r="A10" s="667"/>
      <c r="B10" s="668"/>
      <c r="C10" s="668" t="s">
        <v>642</v>
      </c>
      <c r="D10" s="677">
        <v>0</v>
      </c>
      <c r="E10" s="677">
        <v>1</v>
      </c>
      <c r="F10" s="677">
        <v>0</v>
      </c>
      <c r="G10" s="677">
        <v>0</v>
      </c>
      <c r="H10" s="677">
        <v>0</v>
      </c>
      <c r="I10" s="677">
        <v>0</v>
      </c>
      <c r="J10" s="637">
        <f t="shared" si="1"/>
        <v>1</v>
      </c>
    </row>
    <row r="11" spans="1:10" ht="25.5" customHeight="1">
      <c r="A11" s="667"/>
      <c r="B11" s="668"/>
      <c r="C11" s="668" t="s">
        <v>643</v>
      </c>
      <c r="D11" s="677">
        <v>0</v>
      </c>
      <c r="E11" s="677">
        <v>1</v>
      </c>
      <c r="F11" s="677">
        <v>0</v>
      </c>
      <c r="G11" s="677">
        <v>0</v>
      </c>
      <c r="H11" s="677">
        <v>0</v>
      </c>
      <c r="I11" s="677">
        <v>1</v>
      </c>
      <c r="J11" s="637">
        <f t="shared" si="1"/>
        <v>2</v>
      </c>
    </row>
    <row r="12" spans="1:10" ht="25.5" customHeight="1">
      <c r="A12" s="667"/>
      <c r="B12" s="668"/>
      <c r="C12" s="668" t="s">
        <v>644</v>
      </c>
      <c r="D12" s="677">
        <v>0</v>
      </c>
      <c r="E12" s="677">
        <v>4</v>
      </c>
      <c r="F12" s="677">
        <v>0</v>
      </c>
      <c r="G12" s="677">
        <v>0</v>
      </c>
      <c r="H12" s="677">
        <v>0</v>
      </c>
      <c r="I12" s="677">
        <v>0</v>
      </c>
      <c r="J12" s="637">
        <f t="shared" si="1"/>
        <v>4</v>
      </c>
    </row>
    <row r="13" spans="1:10" ht="25.5" customHeight="1">
      <c r="A13" s="667"/>
      <c r="B13" s="668"/>
      <c r="C13" s="668" t="s">
        <v>645</v>
      </c>
      <c r="D13" s="677">
        <v>0</v>
      </c>
      <c r="E13" s="677">
        <v>1</v>
      </c>
      <c r="F13" s="677">
        <v>0</v>
      </c>
      <c r="G13" s="677">
        <v>0</v>
      </c>
      <c r="H13" s="677">
        <v>0</v>
      </c>
      <c r="I13" s="677">
        <v>0</v>
      </c>
      <c r="J13" s="637">
        <f t="shared" si="1"/>
        <v>1</v>
      </c>
    </row>
    <row r="14" spans="1:10" ht="25.5" customHeight="1">
      <c r="A14" s="667"/>
      <c r="B14" s="668"/>
      <c r="C14" s="668" t="s">
        <v>646</v>
      </c>
      <c r="D14" s="677">
        <v>0</v>
      </c>
      <c r="E14" s="677">
        <v>2</v>
      </c>
      <c r="F14" s="677">
        <v>0</v>
      </c>
      <c r="G14" s="677">
        <v>0</v>
      </c>
      <c r="H14" s="677">
        <v>0</v>
      </c>
      <c r="I14" s="677">
        <v>0</v>
      </c>
      <c r="J14" s="637">
        <f t="shared" si="1"/>
        <v>2</v>
      </c>
    </row>
    <row r="15" spans="1:10" ht="25.5" customHeight="1">
      <c r="A15" s="667"/>
      <c r="B15" s="668"/>
      <c r="C15" s="668" t="s">
        <v>655</v>
      </c>
      <c r="D15" s="677">
        <v>0</v>
      </c>
      <c r="E15" s="677">
        <v>1</v>
      </c>
      <c r="F15" s="677">
        <v>0</v>
      </c>
      <c r="G15" s="677">
        <v>0</v>
      </c>
      <c r="H15" s="677">
        <v>0</v>
      </c>
      <c r="I15" s="677">
        <v>0</v>
      </c>
      <c r="J15" s="637">
        <f t="shared" si="1"/>
        <v>1</v>
      </c>
    </row>
    <row r="16" spans="1:10" ht="25.5" customHeight="1">
      <c r="A16" s="667"/>
      <c r="B16" s="668"/>
      <c r="C16" s="668" t="s">
        <v>647</v>
      </c>
      <c r="D16" s="677">
        <v>0</v>
      </c>
      <c r="E16" s="677">
        <v>2</v>
      </c>
      <c r="F16" s="677">
        <v>0</v>
      </c>
      <c r="G16" s="677">
        <v>0</v>
      </c>
      <c r="H16" s="677">
        <v>0</v>
      </c>
      <c r="I16" s="677">
        <v>0</v>
      </c>
      <c r="J16" s="637">
        <f t="shared" si="1"/>
        <v>2</v>
      </c>
    </row>
    <row r="17" spans="1:10" ht="25.5" customHeight="1">
      <c r="A17" s="667"/>
      <c r="B17" s="668"/>
      <c r="C17" s="668" t="s">
        <v>648</v>
      </c>
      <c r="D17" s="677">
        <v>0</v>
      </c>
      <c r="E17" s="677">
        <v>0</v>
      </c>
      <c r="F17" s="677">
        <v>0</v>
      </c>
      <c r="G17" s="677">
        <v>0</v>
      </c>
      <c r="H17" s="677">
        <v>0</v>
      </c>
      <c r="I17" s="677">
        <v>1</v>
      </c>
      <c r="J17" s="637">
        <f t="shared" si="1"/>
        <v>1</v>
      </c>
    </row>
    <row r="18" spans="1:10" ht="15" customHeight="1">
      <c r="A18" s="667"/>
      <c r="B18" s="668"/>
      <c r="C18" s="668"/>
      <c r="D18" s="667"/>
      <c r="E18" s="667"/>
      <c r="F18" s="667"/>
      <c r="G18" s="667"/>
      <c r="H18" s="667"/>
      <c r="I18" s="667"/>
      <c r="J18" s="673"/>
    </row>
    <row r="19" spans="1:10" s="672" customFormat="1" ht="30.75" customHeight="1">
      <c r="A19" s="670" t="s">
        <v>116</v>
      </c>
      <c r="B19" s="753" t="s">
        <v>649</v>
      </c>
      <c r="C19" s="753"/>
      <c r="D19" s="671">
        <f>SUM(D20:D21)</f>
        <v>5</v>
      </c>
      <c r="E19" s="671">
        <f aca="true" t="shared" si="2" ref="E19:J19">SUM(E20:E21)</f>
        <v>0</v>
      </c>
      <c r="F19" s="671">
        <f t="shared" si="2"/>
        <v>13</v>
      </c>
      <c r="G19" s="671">
        <f t="shared" si="2"/>
        <v>0</v>
      </c>
      <c r="H19" s="671">
        <f t="shared" si="2"/>
        <v>0</v>
      </c>
      <c r="I19" s="671">
        <f t="shared" si="2"/>
        <v>0</v>
      </c>
      <c r="J19" s="671">
        <f t="shared" si="2"/>
        <v>18</v>
      </c>
    </row>
    <row r="20" spans="1:10" ht="25.5" customHeight="1">
      <c r="A20" s="667"/>
      <c r="B20" s="668"/>
      <c r="C20" s="668" t="s">
        <v>639</v>
      </c>
      <c r="D20" s="677">
        <v>0</v>
      </c>
      <c r="E20" s="677">
        <v>0</v>
      </c>
      <c r="F20" s="677">
        <v>13</v>
      </c>
      <c r="G20" s="677">
        <v>0</v>
      </c>
      <c r="H20" s="677">
        <v>0</v>
      </c>
      <c r="I20" s="677">
        <v>0</v>
      </c>
      <c r="J20" s="637">
        <f>SUM(D20:I20)</f>
        <v>13</v>
      </c>
    </row>
    <row r="21" spans="1:10" ht="25.5" customHeight="1">
      <c r="A21" s="667"/>
      <c r="B21" s="668"/>
      <c r="C21" s="668" t="s">
        <v>655</v>
      </c>
      <c r="D21" s="677">
        <v>5</v>
      </c>
      <c r="E21" s="677">
        <v>0</v>
      </c>
      <c r="F21" s="677">
        <v>0</v>
      </c>
      <c r="G21" s="677">
        <v>0</v>
      </c>
      <c r="H21" s="677">
        <v>0</v>
      </c>
      <c r="I21" s="677">
        <v>0</v>
      </c>
      <c r="J21" s="637">
        <f>SUM(D21:I21)</f>
        <v>5</v>
      </c>
    </row>
    <row r="22" spans="1:10" ht="15" customHeight="1">
      <c r="A22" s="667"/>
      <c r="B22" s="668"/>
      <c r="C22" s="668"/>
      <c r="D22" s="677"/>
      <c r="E22" s="677"/>
      <c r="F22" s="677"/>
      <c r="G22" s="677"/>
      <c r="H22" s="677"/>
      <c r="I22" s="677"/>
      <c r="J22" s="637"/>
    </row>
    <row r="23" spans="1:10" s="672" customFormat="1" ht="30.75" customHeight="1">
      <c r="A23" s="670" t="s">
        <v>117</v>
      </c>
      <c r="B23" s="753" t="s">
        <v>650</v>
      </c>
      <c r="C23" s="753"/>
      <c r="D23" s="671">
        <f>SUM(D24)</f>
        <v>0</v>
      </c>
      <c r="E23" s="674">
        <f aca="true" t="shared" si="3" ref="E23:J23">SUM(E24)</f>
        <v>2.5</v>
      </c>
      <c r="F23" s="671">
        <f t="shared" si="3"/>
        <v>0</v>
      </c>
      <c r="G23" s="671">
        <f t="shared" si="3"/>
        <v>0</v>
      </c>
      <c r="H23" s="671">
        <f t="shared" si="3"/>
        <v>0</v>
      </c>
      <c r="I23" s="671">
        <f t="shared" si="3"/>
        <v>0</v>
      </c>
      <c r="J23" s="674">
        <f t="shared" si="3"/>
        <v>2.5</v>
      </c>
    </row>
    <row r="24" spans="1:10" ht="25.5" customHeight="1">
      <c r="A24" s="667"/>
      <c r="B24" s="668"/>
      <c r="C24" s="668" t="s">
        <v>651</v>
      </c>
      <c r="D24" s="677">
        <v>0</v>
      </c>
      <c r="E24" s="677">
        <v>2.5</v>
      </c>
      <c r="F24" s="677">
        <v>0</v>
      </c>
      <c r="G24" s="677">
        <v>0</v>
      </c>
      <c r="H24" s="677">
        <v>0</v>
      </c>
      <c r="I24" s="677">
        <v>0</v>
      </c>
      <c r="J24" s="638">
        <f>SUM(D24:I24)</f>
        <v>2.5</v>
      </c>
    </row>
    <row r="25" spans="1:10" ht="16.5">
      <c r="A25" s="669"/>
      <c r="B25" s="669"/>
      <c r="C25" s="669"/>
      <c r="D25" s="669"/>
      <c r="E25" s="669"/>
      <c r="F25" s="669"/>
      <c r="G25" s="669"/>
      <c r="H25" s="669"/>
      <c r="I25" s="669"/>
      <c r="J25" s="671"/>
    </row>
    <row r="26" spans="1:10" ht="16.5" customHeight="1">
      <c r="A26" s="754" t="s">
        <v>652</v>
      </c>
      <c r="B26" s="755"/>
      <c r="C26" s="756"/>
      <c r="D26" s="675">
        <f>D23+D19+D6</f>
        <v>5</v>
      </c>
      <c r="E26" s="674">
        <f aca="true" t="shared" si="4" ref="E26:J26">E23+E19+E6</f>
        <v>14.5</v>
      </c>
      <c r="F26" s="671">
        <f t="shared" si="4"/>
        <v>13</v>
      </c>
      <c r="G26" s="671">
        <f t="shared" si="4"/>
        <v>4</v>
      </c>
      <c r="H26" s="671">
        <f t="shared" si="4"/>
        <v>5</v>
      </c>
      <c r="I26" s="671">
        <f t="shared" si="4"/>
        <v>3</v>
      </c>
      <c r="J26" s="675">
        <f t="shared" si="4"/>
        <v>44.5</v>
      </c>
    </row>
  </sheetData>
  <sheetProtection/>
  <mergeCells count="6">
    <mergeCell ref="B6:C6"/>
    <mergeCell ref="B19:C19"/>
    <mergeCell ref="B23:C23"/>
    <mergeCell ref="A26:C26"/>
    <mergeCell ref="A4:E4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8.7109375" style="502" customWidth="1"/>
    <col min="2" max="2" width="51.8515625" style="502" customWidth="1"/>
    <col min="3" max="3" width="14.421875" style="502" customWidth="1"/>
    <col min="4" max="5" width="15.28125" style="502" customWidth="1"/>
    <col min="6" max="6" width="13.28125" style="502" customWidth="1"/>
    <col min="7" max="8" width="14.7109375" style="502" customWidth="1"/>
    <col min="9" max="9" width="13.28125" style="502" customWidth="1"/>
    <col min="10" max="10" width="13.8515625" style="502" customWidth="1"/>
    <col min="11" max="16384" width="9.140625" style="502" customWidth="1"/>
  </cols>
  <sheetData>
    <row r="1" spans="1:10" ht="15.75">
      <c r="A1" s="761" t="s">
        <v>610</v>
      </c>
      <c r="B1" s="761"/>
      <c r="C1" s="761"/>
      <c r="D1" s="761"/>
      <c r="E1" s="761"/>
      <c r="F1" s="761"/>
      <c r="G1" s="761"/>
      <c r="H1" s="761"/>
      <c r="I1" s="761"/>
      <c r="J1" s="761"/>
    </row>
    <row r="2" spans="1:10" ht="15.75">
      <c r="A2" s="501"/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>
      <c r="A3" s="503"/>
      <c r="B3" s="503"/>
      <c r="C3" s="503"/>
      <c r="D3" s="503"/>
      <c r="E3" s="503"/>
      <c r="F3" s="503"/>
      <c r="G3" s="503"/>
      <c r="H3" s="503"/>
      <c r="I3" s="503"/>
      <c r="J3" s="504"/>
    </row>
    <row r="4" spans="1:10" ht="15" customHeight="1">
      <c r="A4" s="757" t="s">
        <v>682</v>
      </c>
      <c r="B4" s="757"/>
      <c r="C4" s="757"/>
      <c r="D4" s="757"/>
      <c r="E4" s="757"/>
      <c r="F4" s="505"/>
      <c r="G4" s="505"/>
      <c r="H4" s="505"/>
      <c r="I4" s="762" t="s">
        <v>423</v>
      </c>
      <c r="J4" s="762"/>
    </row>
    <row r="5" spans="1:10" ht="23.25" customHeight="1">
      <c r="A5" s="763" t="s">
        <v>501</v>
      </c>
      <c r="B5" s="764" t="s">
        <v>502</v>
      </c>
      <c r="C5" s="765" t="s">
        <v>503</v>
      </c>
      <c r="D5" s="766"/>
      <c r="E5" s="766"/>
      <c r="F5" s="767"/>
      <c r="G5" s="765" t="s">
        <v>504</v>
      </c>
      <c r="H5" s="766"/>
      <c r="I5" s="766"/>
      <c r="J5" s="767"/>
    </row>
    <row r="6" spans="1:10" ht="15" customHeight="1">
      <c r="A6" s="759"/>
      <c r="B6" s="759"/>
      <c r="C6" s="759" t="s">
        <v>505</v>
      </c>
      <c r="D6" s="759" t="s">
        <v>506</v>
      </c>
      <c r="E6" s="759" t="s">
        <v>611</v>
      </c>
      <c r="F6" s="759" t="s">
        <v>507</v>
      </c>
      <c r="G6" s="759" t="s">
        <v>351</v>
      </c>
      <c r="H6" s="506" t="s">
        <v>508</v>
      </c>
      <c r="I6" s="759" t="s">
        <v>612</v>
      </c>
      <c r="J6" s="759" t="s">
        <v>658</v>
      </c>
    </row>
    <row r="7" spans="1:10" ht="15" customHeight="1">
      <c r="A7" s="759"/>
      <c r="B7" s="759"/>
      <c r="C7" s="759"/>
      <c r="D7" s="759"/>
      <c r="E7" s="759"/>
      <c r="F7" s="759"/>
      <c r="G7" s="759"/>
      <c r="H7" s="506" t="s">
        <v>509</v>
      </c>
      <c r="I7" s="759"/>
      <c r="J7" s="759"/>
    </row>
    <row r="8" spans="1:10" ht="38.25" customHeight="1">
      <c r="A8" s="760"/>
      <c r="B8" s="760"/>
      <c r="C8" s="760"/>
      <c r="D8" s="760"/>
      <c r="E8" s="760"/>
      <c r="F8" s="760"/>
      <c r="G8" s="760"/>
      <c r="H8" s="507" t="s">
        <v>510</v>
      </c>
      <c r="I8" s="760"/>
      <c r="J8" s="760"/>
    </row>
    <row r="9" spans="1:10" ht="39.75" customHeight="1">
      <c r="A9" s="520" t="s">
        <v>115</v>
      </c>
      <c r="B9" s="432" t="s">
        <v>524</v>
      </c>
      <c r="C9" s="166">
        <f>SUM(D9:F9)</f>
        <v>11287503</v>
      </c>
      <c r="D9" s="521">
        <v>4629123</v>
      </c>
      <c r="E9" s="508">
        <v>6658380</v>
      </c>
      <c r="F9" s="508">
        <v>0</v>
      </c>
      <c r="G9" s="509">
        <f>SUM(H9:J9)</f>
        <v>11287503</v>
      </c>
      <c r="H9" s="508">
        <v>3057652</v>
      </c>
      <c r="I9" s="508">
        <v>6601050</v>
      </c>
      <c r="J9" s="508">
        <v>1628801</v>
      </c>
    </row>
    <row r="10" spans="1:10" ht="39.75" customHeight="1">
      <c r="A10" s="520" t="s">
        <v>116</v>
      </c>
      <c r="B10" s="432" t="s">
        <v>520</v>
      </c>
      <c r="C10" s="166">
        <f>SUM(D10:F10)</f>
        <v>10516770</v>
      </c>
      <c r="D10" s="521">
        <v>5658500</v>
      </c>
      <c r="E10" s="508">
        <v>4858270</v>
      </c>
      <c r="F10" s="508">
        <v>0</v>
      </c>
      <c r="G10" s="509">
        <f>SUM(H10:J10)</f>
        <v>10516770</v>
      </c>
      <c r="H10" s="508">
        <v>4696988</v>
      </c>
      <c r="I10" s="508">
        <v>4360275</v>
      </c>
      <c r="J10" s="508">
        <v>1459507</v>
      </c>
    </row>
    <row r="11" spans="1:10" ht="39.75" customHeight="1">
      <c r="A11" s="520" t="s">
        <v>117</v>
      </c>
      <c r="B11" s="432" t="s">
        <v>521</v>
      </c>
      <c r="C11" s="166">
        <f>SUM(D11:F11)</f>
        <v>37747229</v>
      </c>
      <c r="D11" s="521">
        <v>37747229</v>
      </c>
      <c r="E11" s="508">
        <v>0</v>
      </c>
      <c r="F11" s="508">
        <v>0</v>
      </c>
      <c r="G11" s="509">
        <f>SUM(H11:J11)</f>
        <v>38400600</v>
      </c>
      <c r="H11" s="508">
        <v>25487687</v>
      </c>
      <c r="I11" s="508">
        <v>11425238</v>
      </c>
      <c r="J11" s="508">
        <v>1487675</v>
      </c>
    </row>
    <row r="12" spans="1:10" ht="39.75" customHeight="1">
      <c r="A12" s="520" t="s">
        <v>118</v>
      </c>
      <c r="B12" s="432" t="s">
        <v>522</v>
      </c>
      <c r="C12" s="166">
        <f>SUM(D12:F12)</f>
        <v>14528617</v>
      </c>
      <c r="D12" s="521">
        <v>0</v>
      </c>
      <c r="E12" s="508">
        <v>14528617</v>
      </c>
      <c r="F12" s="508">
        <v>0</v>
      </c>
      <c r="G12" s="509">
        <f>SUM(H12:J12)</f>
        <v>17092491</v>
      </c>
      <c r="H12" s="508">
        <v>17092491</v>
      </c>
      <c r="I12" s="508">
        <v>0</v>
      </c>
      <c r="J12" s="508">
        <v>0</v>
      </c>
    </row>
    <row r="13" spans="1:10" ht="39.75" customHeight="1">
      <c r="A13" s="520" t="s">
        <v>119</v>
      </c>
      <c r="B13" s="432" t="s">
        <v>523</v>
      </c>
      <c r="C13" s="166">
        <f>SUM(D13:F13)</f>
        <v>90000000</v>
      </c>
      <c r="D13" s="521">
        <v>0</v>
      </c>
      <c r="E13" s="508">
        <v>90000000</v>
      </c>
      <c r="F13" s="508">
        <v>0</v>
      </c>
      <c r="G13" s="509">
        <f>SUM(H13:J13)</f>
        <v>168500000</v>
      </c>
      <c r="H13" s="508">
        <v>0</v>
      </c>
      <c r="I13" s="508">
        <v>168500000</v>
      </c>
      <c r="J13" s="508">
        <v>0</v>
      </c>
    </row>
    <row r="14" spans="1:10" ht="39.75" customHeight="1">
      <c r="A14" s="510"/>
      <c r="B14" s="511" t="s">
        <v>353</v>
      </c>
      <c r="C14" s="164">
        <f>SUM(C9:C13)</f>
        <v>164080119</v>
      </c>
      <c r="D14" s="164">
        <f aca="true" t="shared" si="0" ref="D14:J14">SUM(D9:D13)</f>
        <v>48034852</v>
      </c>
      <c r="E14" s="164">
        <f t="shared" si="0"/>
        <v>116045267</v>
      </c>
      <c r="F14" s="164">
        <f t="shared" si="0"/>
        <v>0</v>
      </c>
      <c r="G14" s="164">
        <f t="shared" si="0"/>
        <v>245797364</v>
      </c>
      <c r="H14" s="164">
        <f t="shared" si="0"/>
        <v>50334818</v>
      </c>
      <c r="I14" s="164">
        <f t="shared" si="0"/>
        <v>190886563</v>
      </c>
      <c r="J14" s="164">
        <f t="shared" si="0"/>
        <v>4575983</v>
      </c>
    </row>
    <row r="15" spans="2:8" ht="39.75" customHeight="1">
      <c r="B15" s="512"/>
      <c r="C15" s="512"/>
      <c r="D15" s="512"/>
      <c r="E15" s="512"/>
      <c r="F15" s="512"/>
      <c r="G15" s="512"/>
      <c r="H15" s="512"/>
    </row>
    <row r="16" ht="39.75" customHeight="1"/>
    <row r="47" ht="12.75">
      <c r="K47" s="513"/>
    </row>
  </sheetData>
  <sheetProtection/>
  <mergeCells count="14">
    <mergeCell ref="A1:J1"/>
    <mergeCell ref="I4:J4"/>
    <mergeCell ref="A5:A8"/>
    <mergeCell ref="B5:B8"/>
    <mergeCell ref="C5:F5"/>
    <mergeCell ref="G5:J5"/>
    <mergeCell ref="C6:C8"/>
    <mergeCell ref="D6:D8"/>
    <mergeCell ref="A4:E4"/>
    <mergeCell ref="E6:E8"/>
    <mergeCell ref="F6:F8"/>
    <mergeCell ref="G6:G8"/>
    <mergeCell ref="I6:I8"/>
    <mergeCell ref="J6:J8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70" zoomScaleNormal="70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3.00390625" style="271" customWidth="1"/>
    <col min="2" max="2" width="35.00390625" style="271" customWidth="1"/>
    <col min="3" max="3" width="16.57421875" style="271" customWidth="1"/>
    <col min="4" max="4" width="15.7109375" style="271" bestFit="1" customWidth="1"/>
    <col min="5" max="5" width="15.8515625" style="271" bestFit="1" customWidth="1"/>
    <col min="6" max="6" width="15.7109375" style="271" bestFit="1" customWidth="1"/>
    <col min="7" max="8" width="15.28125" style="271" customWidth="1"/>
    <col min="9" max="9" width="16.00390625" style="271" customWidth="1"/>
    <col min="10" max="10" width="15.57421875" style="271" customWidth="1"/>
    <col min="11" max="11" width="15.140625" style="271" customWidth="1"/>
    <col min="12" max="12" width="16.00390625" style="271" customWidth="1"/>
    <col min="13" max="14" width="15.140625" style="271" customWidth="1"/>
    <col min="15" max="15" width="15.00390625" style="271" customWidth="1"/>
    <col min="16" max="16384" width="9.140625" style="271" customWidth="1"/>
  </cols>
  <sheetData>
    <row r="1" spans="1:20" s="371" customFormat="1" ht="15.75">
      <c r="A1" s="730" t="s">
        <v>613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381"/>
      <c r="Q1" s="381"/>
      <c r="R1" s="381"/>
      <c r="S1" s="381"/>
      <c r="T1" s="381"/>
    </row>
    <row r="2" s="371" customFormat="1" ht="14.25">
      <c r="O2" s="382"/>
    </row>
    <row r="3" spans="1:15" s="371" customFormat="1" ht="13.5" customHeight="1">
      <c r="A3" s="757" t="s">
        <v>681</v>
      </c>
      <c r="B3" s="757"/>
      <c r="C3" s="757"/>
      <c r="D3" s="757"/>
      <c r="E3" s="757"/>
      <c r="N3" s="768" t="s">
        <v>423</v>
      </c>
      <c r="O3" s="768"/>
    </row>
    <row r="4" spans="1:15" ht="27.75" customHeight="1">
      <c r="A4" s="337" t="s">
        <v>359</v>
      </c>
      <c r="B4" s="338" t="s">
        <v>199</v>
      </c>
      <c r="C4" s="338" t="s">
        <v>360</v>
      </c>
      <c r="D4" s="338" t="s">
        <v>361</v>
      </c>
      <c r="E4" s="338" t="s">
        <v>362</v>
      </c>
      <c r="F4" s="338" t="s">
        <v>363</v>
      </c>
      <c r="G4" s="338" t="s">
        <v>364</v>
      </c>
      <c r="H4" s="338" t="s">
        <v>365</v>
      </c>
      <c r="I4" s="338" t="s">
        <v>366</v>
      </c>
      <c r="J4" s="338" t="s">
        <v>367</v>
      </c>
      <c r="K4" s="338" t="s">
        <v>368</v>
      </c>
      <c r="L4" s="338" t="s">
        <v>369</v>
      </c>
      <c r="M4" s="338" t="s">
        <v>370</v>
      </c>
      <c r="N4" s="338" t="s">
        <v>371</v>
      </c>
      <c r="O4" s="338" t="s">
        <v>351</v>
      </c>
    </row>
    <row r="5" spans="1:15" ht="27.75" customHeight="1">
      <c r="A5" s="339"/>
      <c r="B5" s="340" t="s">
        <v>372</v>
      </c>
      <c r="C5" s="438">
        <v>98160037</v>
      </c>
      <c r="D5" s="438">
        <f>C29</f>
        <v>35459030</v>
      </c>
      <c r="E5" s="438">
        <f aca="true" t="shared" si="0" ref="E5:N5">D29</f>
        <v>9372063</v>
      </c>
      <c r="F5" s="438">
        <f t="shared" si="0"/>
        <v>53978977</v>
      </c>
      <c r="G5" s="438">
        <f t="shared" si="0"/>
        <v>95085891</v>
      </c>
      <c r="H5" s="438">
        <f t="shared" si="0"/>
        <v>71242806</v>
      </c>
      <c r="I5" s="438">
        <f t="shared" si="0"/>
        <v>66847723</v>
      </c>
      <c r="J5" s="438">
        <f t="shared" si="0"/>
        <v>-23777861</v>
      </c>
      <c r="K5" s="438">
        <f t="shared" si="0"/>
        <v>14356555</v>
      </c>
      <c r="L5" s="438">
        <f t="shared" si="0"/>
        <v>43078471</v>
      </c>
      <c r="M5" s="438">
        <f t="shared" si="0"/>
        <v>35760386</v>
      </c>
      <c r="N5" s="438">
        <f t="shared" si="0"/>
        <v>29769801</v>
      </c>
      <c r="O5" s="515"/>
    </row>
    <row r="6" spans="1:15" ht="22.5" customHeight="1">
      <c r="A6" s="341" t="s">
        <v>115</v>
      </c>
      <c r="B6" s="342" t="s">
        <v>26</v>
      </c>
      <c r="C6" s="438">
        <v>2902750</v>
      </c>
      <c r="D6" s="438">
        <v>2902750</v>
      </c>
      <c r="E6" s="438">
        <v>2902750</v>
      </c>
      <c r="F6" s="438">
        <v>2902750</v>
      </c>
      <c r="G6" s="438">
        <v>2902750</v>
      </c>
      <c r="H6" s="438">
        <v>2902750</v>
      </c>
      <c r="I6" s="438">
        <v>2902750</v>
      </c>
      <c r="J6" s="438">
        <v>2902750</v>
      </c>
      <c r="K6" s="438">
        <v>2902750</v>
      </c>
      <c r="L6" s="438">
        <v>2902750</v>
      </c>
      <c r="M6" s="438">
        <v>2902750</v>
      </c>
      <c r="N6" s="438">
        <v>2902750</v>
      </c>
      <c r="O6" s="516">
        <f aca="true" t="shared" si="1" ref="O6:O14">SUM(C6:N6)</f>
        <v>34833000</v>
      </c>
    </row>
    <row r="7" spans="1:15" ht="21.75" customHeight="1">
      <c r="A7" s="341" t="s">
        <v>116</v>
      </c>
      <c r="B7" s="342" t="s">
        <v>15</v>
      </c>
      <c r="C7" s="438">
        <v>50000</v>
      </c>
      <c r="D7" s="438">
        <v>50000</v>
      </c>
      <c r="E7" s="438">
        <v>38000000</v>
      </c>
      <c r="F7" s="438">
        <v>2000000</v>
      </c>
      <c r="G7" s="438">
        <v>50000</v>
      </c>
      <c r="H7" s="438">
        <v>50000</v>
      </c>
      <c r="I7" s="438">
        <v>50000</v>
      </c>
      <c r="J7" s="438">
        <v>50000</v>
      </c>
      <c r="K7" s="438">
        <v>38000000</v>
      </c>
      <c r="L7" s="438">
        <v>2000000</v>
      </c>
      <c r="M7" s="438">
        <v>50000</v>
      </c>
      <c r="N7" s="438">
        <v>6584266</v>
      </c>
      <c r="O7" s="516">
        <f t="shared" si="1"/>
        <v>86934266</v>
      </c>
    </row>
    <row r="8" spans="1:15" ht="34.5" customHeight="1">
      <c r="A8" s="341" t="s">
        <v>117</v>
      </c>
      <c r="B8" s="342" t="s">
        <v>463</v>
      </c>
      <c r="C8" s="438">
        <v>16140837</v>
      </c>
      <c r="D8" s="438">
        <v>16140837</v>
      </c>
      <c r="E8" s="438">
        <v>16140837</v>
      </c>
      <c r="F8" s="438">
        <v>16140837</v>
      </c>
      <c r="G8" s="438">
        <v>16140838</v>
      </c>
      <c r="H8" s="438">
        <v>16140838</v>
      </c>
      <c r="I8" s="438">
        <v>16140837</v>
      </c>
      <c r="J8" s="438">
        <v>16140838</v>
      </c>
      <c r="K8" s="438">
        <v>16140838</v>
      </c>
      <c r="L8" s="438">
        <v>16140837</v>
      </c>
      <c r="M8" s="438">
        <v>16140837</v>
      </c>
      <c r="N8" s="438">
        <v>16140837</v>
      </c>
      <c r="O8" s="516">
        <f t="shared" si="1"/>
        <v>193690048</v>
      </c>
    </row>
    <row r="9" spans="1:15" ht="33.75" customHeight="1">
      <c r="A9" s="341" t="s">
        <v>118</v>
      </c>
      <c r="B9" s="342" t="s">
        <v>41</v>
      </c>
      <c r="C9" s="438">
        <v>10000</v>
      </c>
      <c r="D9" s="438">
        <v>10000</v>
      </c>
      <c r="E9" s="438">
        <v>10000</v>
      </c>
      <c r="F9" s="438">
        <v>10000</v>
      </c>
      <c r="G9" s="438">
        <v>10000</v>
      </c>
      <c r="H9" s="438"/>
      <c r="I9" s="438"/>
      <c r="J9" s="438"/>
      <c r="K9" s="438"/>
      <c r="L9" s="438"/>
      <c r="M9" s="438"/>
      <c r="N9" s="438"/>
      <c r="O9" s="516">
        <f t="shared" si="1"/>
        <v>50000</v>
      </c>
    </row>
    <row r="10" spans="1:15" ht="33.75" customHeight="1">
      <c r="A10" s="341" t="s">
        <v>119</v>
      </c>
      <c r="B10" s="437" t="s">
        <v>39</v>
      </c>
      <c r="C10" s="438"/>
      <c r="D10" s="438"/>
      <c r="E10" s="438"/>
      <c r="F10" s="438"/>
      <c r="G10" s="438">
        <v>7000000</v>
      </c>
      <c r="H10" s="438"/>
      <c r="I10" s="438"/>
      <c r="J10" s="438"/>
      <c r="K10" s="438"/>
      <c r="L10" s="438"/>
      <c r="M10" s="438"/>
      <c r="N10" s="438"/>
      <c r="O10" s="516">
        <f t="shared" si="1"/>
        <v>7000000</v>
      </c>
    </row>
    <row r="11" spans="1:15" ht="33.75" customHeight="1">
      <c r="A11" s="341" t="s">
        <v>120</v>
      </c>
      <c r="B11" s="437" t="s">
        <v>517</v>
      </c>
      <c r="C11" s="438"/>
      <c r="D11" s="438">
        <v>14528617</v>
      </c>
      <c r="E11" s="438"/>
      <c r="F11" s="438">
        <v>45000000</v>
      </c>
      <c r="G11" s="438"/>
      <c r="H11" s="438"/>
      <c r="I11" s="438"/>
      <c r="J11" s="438">
        <v>45000000</v>
      </c>
      <c r="K11" s="438"/>
      <c r="L11" s="438"/>
      <c r="M11" s="438"/>
      <c r="N11" s="438"/>
      <c r="O11" s="516">
        <f t="shared" si="1"/>
        <v>104528617</v>
      </c>
    </row>
    <row r="12" spans="1:15" ht="33" customHeight="1">
      <c r="A12" s="341" t="s">
        <v>121</v>
      </c>
      <c r="B12" s="437" t="s">
        <v>464</v>
      </c>
      <c r="C12" s="438">
        <f>54122434+445712+110713</f>
        <v>54678859</v>
      </c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516">
        <f t="shared" si="1"/>
        <v>54678859</v>
      </c>
    </row>
    <row r="13" spans="1:15" ht="33" customHeight="1">
      <c r="A13" s="341" t="s">
        <v>122</v>
      </c>
      <c r="B13" s="437" t="s">
        <v>532</v>
      </c>
      <c r="C13" s="438"/>
      <c r="D13" s="438"/>
      <c r="E13" s="438">
        <v>12500000</v>
      </c>
      <c r="F13" s="438"/>
      <c r="G13" s="438"/>
      <c r="H13" s="438">
        <v>12500000</v>
      </c>
      <c r="I13" s="438"/>
      <c r="J13" s="438"/>
      <c r="K13" s="438"/>
      <c r="L13" s="438"/>
      <c r="M13" s="438"/>
      <c r="N13" s="438"/>
      <c r="O13" s="516">
        <f t="shared" si="1"/>
        <v>25000000</v>
      </c>
    </row>
    <row r="14" spans="1:15" ht="33" customHeight="1">
      <c r="A14" s="341" t="s">
        <v>123</v>
      </c>
      <c r="B14" s="437" t="s">
        <v>531</v>
      </c>
      <c r="C14" s="438"/>
      <c r="D14" s="438">
        <v>50000000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516">
        <f t="shared" si="1"/>
        <v>50000000</v>
      </c>
    </row>
    <row r="15" spans="1:15" s="370" customFormat="1" ht="27.75" customHeight="1">
      <c r="A15" s="367"/>
      <c r="B15" s="368" t="s">
        <v>373</v>
      </c>
      <c r="C15" s="369">
        <f>SUM(C6:C14)</f>
        <v>73782446</v>
      </c>
      <c r="D15" s="369">
        <f aca="true" t="shared" si="2" ref="D15:O15">SUM(D6:D14)</f>
        <v>83632204</v>
      </c>
      <c r="E15" s="369">
        <f t="shared" si="2"/>
        <v>69553587</v>
      </c>
      <c r="F15" s="369">
        <f t="shared" si="2"/>
        <v>66053587</v>
      </c>
      <c r="G15" s="369">
        <f t="shared" si="2"/>
        <v>26103588</v>
      </c>
      <c r="H15" s="369">
        <f t="shared" si="2"/>
        <v>31593588</v>
      </c>
      <c r="I15" s="369">
        <f t="shared" si="2"/>
        <v>19093587</v>
      </c>
      <c r="J15" s="369">
        <f t="shared" si="2"/>
        <v>64093588</v>
      </c>
      <c r="K15" s="369">
        <f t="shared" si="2"/>
        <v>57043588</v>
      </c>
      <c r="L15" s="369">
        <f t="shared" si="2"/>
        <v>21043587</v>
      </c>
      <c r="M15" s="369">
        <f t="shared" si="2"/>
        <v>19093587</v>
      </c>
      <c r="N15" s="369">
        <f t="shared" si="2"/>
        <v>25627853</v>
      </c>
      <c r="O15" s="664">
        <f t="shared" si="2"/>
        <v>556714790</v>
      </c>
    </row>
    <row r="16" spans="1:15" ht="27.75" customHeight="1">
      <c r="A16" s="339"/>
      <c r="B16" s="340" t="s">
        <v>99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515"/>
    </row>
    <row r="17" spans="1:15" ht="27.75" customHeight="1">
      <c r="A17" s="341" t="s">
        <v>207</v>
      </c>
      <c r="B17" s="343" t="s">
        <v>51</v>
      </c>
      <c r="C17" s="440">
        <v>10081539</v>
      </c>
      <c r="D17" s="440">
        <v>10081539</v>
      </c>
      <c r="E17" s="440">
        <v>10081540</v>
      </c>
      <c r="F17" s="440">
        <v>10081540</v>
      </c>
      <c r="G17" s="440">
        <v>10081540</v>
      </c>
      <c r="H17" s="440">
        <v>10081539</v>
      </c>
      <c r="I17" s="440">
        <v>10081539</v>
      </c>
      <c r="J17" s="440">
        <v>10081539</v>
      </c>
      <c r="K17" s="440">
        <v>10081539</v>
      </c>
      <c r="L17" s="440">
        <v>10081539</v>
      </c>
      <c r="M17" s="440">
        <v>10081539</v>
      </c>
      <c r="N17" s="440">
        <v>10081539</v>
      </c>
      <c r="O17" s="516">
        <f aca="true" t="shared" si="3" ref="O17:O25">SUM(C17:N17)</f>
        <v>120978471</v>
      </c>
    </row>
    <row r="18" spans="1:15" ht="27.75" customHeight="1">
      <c r="A18" s="341" t="s">
        <v>208</v>
      </c>
      <c r="B18" s="343" t="s">
        <v>374</v>
      </c>
      <c r="C18" s="440">
        <v>1897956</v>
      </c>
      <c r="D18" s="440">
        <v>1897956</v>
      </c>
      <c r="E18" s="440">
        <v>1897957</v>
      </c>
      <c r="F18" s="440">
        <v>1897957</v>
      </c>
      <c r="G18" s="440">
        <v>1897957</v>
      </c>
      <c r="H18" s="440">
        <v>1897956</v>
      </c>
      <c r="I18" s="440">
        <v>1897956</v>
      </c>
      <c r="J18" s="440">
        <v>1897957</v>
      </c>
      <c r="K18" s="440">
        <v>1897957</v>
      </c>
      <c r="L18" s="440">
        <v>1897957</v>
      </c>
      <c r="M18" s="440">
        <v>1897957</v>
      </c>
      <c r="N18" s="440">
        <v>1897957</v>
      </c>
      <c r="O18" s="516">
        <f>SUM(C18:N18)</f>
        <v>22775480</v>
      </c>
    </row>
    <row r="19" spans="1:15" ht="27.75" customHeight="1">
      <c r="A19" s="341" t="s">
        <v>209</v>
      </c>
      <c r="B19" s="344" t="s">
        <v>66</v>
      </c>
      <c r="C19" s="440">
        <v>8439406</v>
      </c>
      <c r="D19" s="440">
        <v>8439406</v>
      </c>
      <c r="E19" s="440">
        <v>8439406</v>
      </c>
      <c r="F19" s="440">
        <v>8439406</v>
      </c>
      <c r="G19" s="440">
        <v>8439406</v>
      </c>
      <c r="H19" s="440">
        <v>8439406</v>
      </c>
      <c r="I19" s="440">
        <v>8439406</v>
      </c>
      <c r="J19" s="440">
        <v>8439406</v>
      </c>
      <c r="K19" s="440">
        <v>8439406</v>
      </c>
      <c r="L19" s="440">
        <v>8439406</v>
      </c>
      <c r="M19" s="440">
        <v>8439406</v>
      </c>
      <c r="N19" s="440">
        <v>8439406</v>
      </c>
      <c r="O19" s="516">
        <f t="shared" si="3"/>
        <v>101272872</v>
      </c>
    </row>
    <row r="20" spans="1:15" ht="27.75" customHeight="1">
      <c r="A20" s="341" t="s">
        <v>210</v>
      </c>
      <c r="B20" s="345" t="s">
        <v>81</v>
      </c>
      <c r="C20" s="440">
        <v>125000</v>
      </c>
      <c r="D20" s="440">
        <v>125000</v>
      </c>
      <c r="E20" s="440">
        <v>125000</v>
      </c>
      <c r="F20" s="440">
        <v>125000</v>
      </c>
      <c r="G20" s="440">
        <v>125000</v>
      </c>
      <c r="H20" s="440">
        <v>125000</v>
      </c>
      <c r="I20" s="440">
        <v>125000</v>
      </c>
      <c r="J20" s="440">
        <v>1137500</v>
      </c>
      <c r="K20" s="440">
        <v>1000000</v>
      </c>
      <c r="L20" s="440">
        <v>1000000</v>
      </c>
      <c r="M20" s="440">
        <f>125000+137500</f>
        <v>262500</v>
      </c>
      <c r="N20" s="440">
        <v>1000000</v>
      </c>
      <c r="O20" s="516">
        <f t="shared" si="3"/>
        <v>5275000</v>
      </c>
    </row>
    <row r="21" spans="1:15" ht="27.75" customHeight="1">
      <c r="A21" s="341" t="s">
        <v>211</v>
      </c>
      <c r="B21" s="345" t="s">
        <v>273</v>
      </c>
      <c r="C21" s="440">
        <v>4402770</v>
      </c>
      <c r="D21" s="440">
        <v>4402770</v>
      </c>
      <c r="E21" s="440">
        <v>4402770</v>
      </c>
      <c r="F21" s="440">
        <v>4402770</v>
      </c>
      <c r="G21" s="440">
        <v>4402770</v>
      </c>
      <c r="H21" s="440">
        <v>4402770</v>
      </c>
      <c r="I21" s="440">
        <v>4402770</v>
      </c>
      <c r="J21" s="440">
        <v>4402770</v>
      </c>
      <c r="K21" s="440">
        <v>4402770</v>
      </c>
      <c r="L21" s="440">
        <v>4402770</v>
      </c>
      <c r="M21" s="440">
        <v>4402770</v>
      </c>
      <c r="N21" s="440">
        <v>4402769</v>
      </c>
      <c r="O21" s="516">
        <f t="shared" si="3"/>
        <v>52833239</v>
      </c>
    </row>
    <row r="22" spans="1:15" ht="27.75" customHeight="1">
      <c r="A22" s="341" t="s">
        <v>213</v>
      </c>
      <c r="B22" s="437" t="s">
        <v>375</v>
      </c>
      <c r="C22" s="440"/>
      <c r="D22" s="440"/>
      <c r="E22" s="440"/>
      <c r="F22" s="440"/>
      <c r="G22" s="440">
        <v>5000000</v>
      </c>
      <c r="H22" s="440"/>
      <c r="I22" s="440"/>
      <c r="J22" s="440"/>
      <c r="K22" s="440"/>
      <c r="L22" s="440"/>
      <c r="M22" s="440"/>
      <c r="N22" s="440">
        <v>4575983</v>
      </c>
      <c r="O22" s="516">
        <f>SUM(C22:N22)</f>
        <v>9575983</v>
      </c>
    </row>
    <row r="23" spans="1:15" ht="27.75" customHeight="1">
      <c r="A23" s="341" t="s">
        <v>216</v>
      </c>
      <c r="B23" s="344" t="s">
        <v>84</v>
      </c>
      <c r="C23" s="440"/>
      <c r="D23" s="440"/>
      <c r="E23" s="440"/>
      <c r="F23" s="440"/>
      <c r="G23" s="440"/>
      <c r="H23" s="440">
        <v>4542000</v>
      </c>
      <c r="I23" s="440"/>
      <c r="J23" s="440"/>
      <c r="K23" s="440"/>
      <c r="L23" s="440"/>
      <c r="M23" s="440"/>
      <c r="N23" s="440"/>
      <c r="O23" s="516">
        <f t="shared" si="3"/>
        <v>4542000</v>
      </c>
    </row>
    <row r="24" spans="1:15" ht="27.75" customHeight="1">
      <c r="A24" s="341" t="s">
        <v>219</v>
      </c>
      <c r="B24" s="344" t="s">
        <v>86</v>
      </c>
      <c r="C24" s="440">
        <v>8888000</v>
      </c>
      <c r="D24" s="440">
        <v>84772500</v>
      </c>
      <c r="E24" s="440"/>
      <c r="F24" s="440"/>
      <c r="G24" s="440">
        <v>20000000</v>
      </c>
      <c r="H24" s="440">
        <v>6000000</v>
      </c>
      <c r="I24" s="440">
        <v>84772500</v>
      </c>
      <c r="J24" s="440"/>
      <c r="K24" s="440">
        <v>2500000</v>
      </c>
      <c r="L24" s="440">
        <v>2540000</v>
      </c>
      <c r="M24" s="440"/>
      <c r="N24" s="440"/>
      <c r="O24" s="516">
        <f t="shared" si="3"/>
        <v>209473000</v>
      </c>
    </row>
    <row r="25" spans="1:15" ht="27.75" customHeight="1">
      <c r="A25" s="341" t="s">
        <v>222</v>
      </c>
      <c r="B25" s="344" t="s">
        <v>180</v>
      </c>
      <c r="C25" s="440"/>
      <c r="D25" s="440"/>
      <c r="E25" s="440"/>
      <c r="F25" s="440"/>
      <c r="G25" s="440"/>
      <c r="H25" s="440">
        <v>500000</v>
      </c>
      <c r="I25" s="440"/>
      <c r="J25" s="440"/>
      <c r="K25" s="440"/>
      <c r="L25" s="440"/>
      <c r="M25" s="440"/>
      <c r="N25" s="440"/>
      <c r="O25" s="516">
        <f t="shared" si="3"/>
        <v>500000</v>
      </c>
    </row>
    <row r="26" spans="1:15" ht="27.75" customHeight="1">
      <c r="A26" s="341" t="s">
        <v>225</v>
      </c>
      <c r="B26" s="437" t="s">
        <v>277</v>
      </c>
      <c r="C26" s="440">
        <v>4488745</v>
      </c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516">
        <f>SUM(C26:N26)</f>
        <v>4488745</v>
      </c>
    </row>
    <row r="27" spans="1:15" ht="34.5" customHeight="1">
      <c r="A27" s="341" t="s">
        <v>227</v>
      </c>
      <c r="B27" s="437" t="s">
        <v>625</v>
      </c>
      <c r="C27" s="440"/>
      <c r="D27" s="440"/>
      <c r="E27" s="440"/>
      <c r="F27" s="440">
        <v>12500000</v>
      </c>
      <c r="G27" s="440"/>
      <c r="H27" s="440"/>
      <c r="I27" s="440">
        <v>12500000</v>
      </c>
      <c r="J27" s="440"/>
      <c r="K27" s="440"/>
      <c r="L27" s="440"/>
      <c r="M27" s="440"/>
      <c r="N27" s="440"/>
      <c r="O27" s="516">
        <f>SUM(C27:N27)</f>
        <v>25000000</v>
      </c>
    </row>
    <row r="28" spans="1:15" s="370" customFormat="1" ht="27.75" customHeight="1">
      <c r="A28" s="367"/>
      <c r="B28" s="368" t="s">
        <v>376</v>
      </c>
      <c r="C28" s="369">
        <f>SUM(C17:C27)</f>
        <v>38323416</v>
      </c>
      <c r="D28" s="369">
        <f aca="true" t="shared" si="4" ref="D28:N28">SUM(D17:D26)</f>
        <v>109719171</v>
      </c>
      <c r="E28" s="369">
        <f t="shared" si="4"/>
        <v>24946673</v>
      </c>
      <c r="F28" s="369">
        <f t="shared" si="4"/>
        <v>24946673</v>
      </c>
      <c r="G28" s="369">
        <f t="shared" si="4"/>
        <v>49946673</v>
      </c>
      <c r="H28" s="369">
        <f t="shared" si="4"/>
        <v>35988671</v>
      </c>
      <c r="I28" s="369">
        <f t="shared" si="4"/>
        <v>109719171</v>
      </c>
      <c r="J28" s="369">
        <f t="shared" si="4"/>
        <v>25959172</v>
      </c>
      <c r="K28" s="369">
        <f t="shared" si="4"/>
        <v>28321672</v>
      </c>
      <c r="L28" s="369">
        <f t="shared" si="4"/>
        <v>28361672</v>
      </c>
      <c r="M28" s="369">
        <f t="shared" si="4"/>
        <v>25084172</v>
      </c>
      <c r="N28" s="369">
        <f t="shared" si="4"/>
        <v>30397654</v>
      </c>
      <c r="O28" s="664">
        <f>SUM(O17:O27)</f>
        <v>556714790</v>
      </c>
    </row>
    <row r="29" spans="1:15" ht="15.75">
      <c r="A29" s="339"/>
      <c r="B29" s="340" t="s">
        <v>377</v>
      </c>
      <c r="C29" s="346">
        <f>C15-C28</f>
        <v>35459030</v>
      </c>
      <c r="D29" s="346">
        <f aca="true" t="shared" si="5" ref="D29:N29">D5+D15-D28</f>
        <v>9372063</v>
      </c>
      <c r="E29" s="346">
        <f t="shared" si="5"/>
        <v>53978977</v>
      </c>
      <c r="F29" s="346">
        <f t="shared" si="5"/>
        <v>95085891</v>
      </c>
      <c r="G29" s="346">
        <f t="shared" si="5"/>
        <v>71242806</v>
      </c>
      <c r="H29" s="346">
        <f t="shared" si="5"/>
        <v>66847723</v>
      </c>
      <c r="I29" s="346">
        <f t="shared" si="5"/>
        <v>-23777861</v>
      </c>
      <c r="J29" s="346">
        <f t="shared" si="5"/>
        <v>14356555</v>
      </c>
      <c r="K29" s="346">
        <f t="shared" si="5"/>
        <v>43078471</v>
      </c>
      <c r="L29" s="346">
        <f t="shared" si="5"/>
        <v>35760386</v>
      </c>
      <c r="M29" s="346">
        <f t="shared" si="5"/>
        <v>29769801</v>
      </c>
      <c r="N29" s="346">
        <f t="shared" si="5"/>
        <v>25000000</v>
      </c>
      <c r="O29" s="339"/>
    </row>
    <row r="30" spans="1:15" ht="15.75">
      <c r="A30" s="441"/>
      <c r="B30" s="442"/>
      <c r="C30" s="443" t="s">
        <v>629</v>
      </c>
      <c r="D30" s="443" t="s">
        <v>628</v>
      </c>
      <c r="E30" s="443"/>
      <c r="F30" s="443"/>
      <c r="G30" s="443" t="s">
        <v>627</v>
      </c>
      <c r="H30" s="443" t="s">
        <v>626</v>
      </c>
      <c r="I30" s="443" t="s">
        <v>628</v>
      </c>
      <c r="J30" s="443"/>
      <c r="K30" s="443" t="s">
        <v>631</v>
      </c>
      <c r="L30" s="443" t="s">
        <v>518</v>
      </c>
      <c r="M30" s="443"/>
      <c r="N30" s="443"/>
      <c r="O30" s="441"/>
    </row>
    <row r="31" ht="12.75">
      <c r="H31" s="271" t="s">
        <v>630</v>
      </c>
    </row>
    <row r="34" ht="22.5" customHeight="1">
      <c r="B34" s="272"/>
    </row>
    <row r="57" ht="15.75" customHeight="1"/>
  </sheetData>
  <sheetProtection/>
  <mergeCells count="3">
    <mergeCell ref="A1:O1"/>
    <mergeCell ref="N3:O3"/>
    <mergeCell ref="A3:E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5.00390625" style="295" customWidth="1"/>
    <col min="2" max="2" width="54.140625" style="297" customWidth="1"/>
    <col min="3" max="4" width="15.140625" style="297" customWidth="1"/>
    <col min="5" max="16384" width="8.00390625" style="297" customWidth="1"/>
  </cols>
  <sheetData>
    <row r="1" spans="2:4" ht="40.5" customHeight="1">
      <c r="B1" s="770" t="s">
        <v>598</v>
      </c>
      <c r="C1" s="770"/>
      <c r="D1" s="770"/>
    </row>
    <row r="2" spans="2:4" ht="15.75" customHeight="1">
      <c r="B2" s="296"/>
      <c r="C2" s="771"/>
      <c r="D2" s="771"/>
    </row>
    <row r="3" spans="1:5" s="298" customFormat="1" ht="15.75" customHeight="1" thickBot="1">
      <c r="A3" s="757" t="s">
        <v>680</v>
      </c>
      <c r="B3" s="757"/>
      <c r="C3" s="757"/>
      <c r="D3" s="757"/>
      <c r="E3" s="757"/>
    </row>
    <row r="4" spans="1:4" s="299" customFormat="1" ht="48" customHeight="1" thickBot="1">
      <c r="A4" s="305" t="s">
        <v>378</v>
      </c>
      <c r="B4" s="306" t="s">
        <v>395</v>
      </c>
      <c r="C4" s="306" t="s">
        <v>396</v>
      </c>
      <c r="D4" s="307" t="s">
        <v>397</v>
      </c>
    </row>
    <row r="5" spans="1:4" s="299" customFormat="1" ht="13.5" customHeight="1" thickBot="1">
      <c r="A5" s="305" t="s">
        <v>93</v>
      </c>
      <c r="B5" s="306" t="s">
        <v>94</v>
      </c>
      <c r="C5" s="306" t="s">
        <v>95</v>
      </c>
      <c r="D5" s="307" t="s">
        <v>96</v>
      </c>
    </row>
    <row r="6" spans="1:4" ht="18" customHeight="1">
      <c r="A6" s="308" t="s">
        <v>115</v>
      </c>
      <c r="B6" s="309" t="s">
        <v>398</v>
      </c>
      <c r="C6" s="333">
        <v>150000</v>
      </c>
      <c r="D6" s="334">
        <v>0</v>
      </c>
    </row>
    <row r="7" spans="1:4" ht="18" customHeight="1">
      <c r="A7" s="310" t="s">
        <v>116</v>
      </c>
      <c r="B7" s="311" t="s">
        <v>399</v>
      </c>
      <c r="C7" s="335">
        <v>0</v>
      </c>
      <c r="D7" s="336">
        <v>0</v>
      </c>
    </row>
    <row r="8" spans="1:4" ht="18" customHeight="1">
      <c r="A8" s="310" t="s">
        <v>117</v>
      </c>
      <c r="B8" s="311" t="s">
        <v>400</v>
      </c>
      <c r="C8" s="335">
        <v>0</v>
      </c>
      <c r="D8" s="336">
        <v>0</v>
      </c>
    </row>
    <row r="9" spans="1:4" ht="18" customHeight="1">
      <c r="A9" s="310" t="s">
        <v>118</v>
      </c>
      <c r="B9" s="311" t="s">
        <v>401</v>
      </c>
      <c r="C9" s="335">
        <v>0</v>
      </c>
      <c r="D9" s="336">
        <v>0</v>
      </c>
    </row>
    <row r="10" spans="1:4" ht="18" customHeight="1">
      <c r="A10" s="310" t="s">
        <v>119</v>
      </c>
      <c r="B10" s="311" t="s">
        <v>402</v>
      </c>
      <c r="C10" s="335">
        <f>SUM(C11:C16)</f>
        <v>84234266</v>
      </c>
      <c r="D10" s="336">
        <v>0</v>
      </c>
    </row>
    <row r="11" spans="1:4" ht="18" customHeight="1">
      <c r="A11" s="310" t="s">
        <v>120</v>
      </c>
      <c r="B11" s="311" t="s">
        <v>403</v>
      </c>
      <c r="C11" s="335">
        <v>0</v>
      </c>
      <c r="D11" s="336">
        <v>0</v>
      </c>
    </row>
    <row r="12" spans="1:4" ht="18" customHeight="1">
      <c r="A12" s="310" t="s">
        <v>121</v>
      </c>
      <c r="B12" s="312" t="s">
        <v>404</v>
      </c>
      <c r="C12" s="335">
        <v>0</v>
      </c>
      <c r="D12" s="336">
        <v>0</v>
      </c>
    </row>
    <row r="13" spans="1:4" ht="18" customHeight="1">
      <c r="A13" s="310" t="s">
        <v>123</v>
      </c>
      <c r="B13" s="312" t="s">
        <v>405</v>
      </c>
      <c r="C13" s="335">
        <v>0</v>
      </c>
      <c r="D13" s="336">
        <v>0</v>
      </c>
    </row>
    <row r="14" spans="1:4" ht="18" customHeight="1">
      <c r="A14" s="310" t="s">
        <v>207</v>
      </c>
      <c r="B14" s="312" t="s">
        <v>406</v>
      </c>
      <c r="C14" s="335">
        <v>0</v>
      </c>
      <c r="D14" s="336">
        <v>0</v>
      </c>
    </row>
    <row r="15" spans="1:4" ht="18" customHeight="1">
      <c r="A15" s="310" t="s">
        <v>208</v>
      </c>
      <c r="B15" s="312" t="s">
        <v>407</v>
      </c>
      <c r="C15" s="335">
        <v>0</v>
      </c>
      <c r="D15" s="336">
        <v>0</v>
      </c>
    </row>
    <row r="16" spans="1:4" ht="22.5" customHeight="1">
      <c r="A16" s="310" t="s">
        <v>209</v>
      </c>
      <c r="B16" s="312" t="s">
        <v>408</v>
      </c>
      <c r="C16" s="335">
        <v>84234266</v>
      </c>
      <c r="D16" s="336">
        <v>0</v>
      </c>
    </row>
    <row r="17" spans="1:4" ht="18" customHeight="1">
      <c r="A17" s="310" t="s">
        <v>210</v>
      </c>
      <c r="B17" s="311" t="s">
        <v>409</v>
      </c>
      <c r="C17" s="335">
        <v>2600000</v>
      </c>
      <c r="D17" s="336">
        <v>0</v>
      </c>
    </row>
    <row r="18" spans="1:4" ht="18" customHeight="1">
      <c r="A18" s="310" t="s">
        <v>211</v>
      </c>
      <c r="B18" s="311" t="s">
        <v>410</v>
      </c>
      <c r="C18" s="335">
        <v>1500000</v>
      </c>
      <c r="D18" s="336">
        <v>0</v>
      </c>
    </row>
    <row r="19" spans="1:4" ht="18" customHeight="1">
      <c r="A19" s="310" t="s">
        <v>213</v>
      </c>
      <c r="B19" s="311" t="s">
        <v>411</v>
      </c>
      <c r="C19" s="335">
        <v>1000000</v>
      </c>
      <c r="D19" s="336">
        <v>0</v>
      </c>
    </row>
    <row r="20" spans="1:4" ht="18" customHeight="1">
      <c r="A20" s="310" t="s">
        <v>216</v>
      </c>
      <c r="B20" s="311" t="s">
        <v>412</v>
      </c>
      <c r="C20" s="335">
        <v>0</v>
      </c>
      <c r="D20" s="336">
        <v>0</v>
      </c>
    </row>
    <row r="21" spans="1:4" ht="18" customHeight="1">
      <c r="A21" s="310" t="s">
        <v>219</v>
      </c>
      <c r="B21" s="311" t="s">
        <v>413</v>
      </c>
      <c r="C21" s="335">
        <v>0</v>
      </c>
      <c r="D21" s="336">
        <v>0</v>
      </c>
    </row>
    <row r="22" spans="1:4" ht="18" customHeight="1">
      <c r="A22" s="310" t="s">
        <v>222</v>
      </c>
      <c r="B22" s="313"/>
      <c r="C22" s="314"/>
      <c r="D22" s="315"/>
    </row>
    <row r="23" spans="1:4" ht="18" customHeight="1">
      <c r="A23" s="310" t="s">
        <v>225</v>
      </c>
      <c r="B23" s="316"/>
      <c r="C23" s="314"/>
      <c r="D23" s="315"/>
    </row>
    <row r="24" spans="1:4" ht="18" customHeight="1" thickBot="1">
      <c r="A24" s="310" t="s">
        <v>227</v>
      </c>
      <c r="B24" s="316"/>
      <c r="C24" s="314"/>
      <c r="D24" s="315"/>
    </row>
    <row r="25" spans="1:4" ht="18" customHeight="1" thickBot="1">
      <c r="A25" s="317" t="s">
        <v>230</v>
      </c>
      <c r="B25" s="318" t="s">
        <v>353</v>
      </c>
      <c r="C25" s="319">
        <f>+C6+C7+C8+C9+C10+C17+C18+C19+C20+C21+C22+C23</f>
        <v>89484266</v>
      </c>
      <c r="D25" s="321">
        <f>SUM(D6:D21)</f>
        <v>0</v>
      </c>
    </row>
    <row r="26" spans="1:4" ht="8.25" customHeight="1">
      <c r="A26" s="320"/>
      <c r="B26" s="769"/>
      <c r="C26" s="769"/>
      <c r="D26" s="769"/>
    </row>
  </sheetData>
  <sheetProtection/>
  <mergeCells count="4">
    <mergeCell ref="B26:D26"/>
    <mergeCell ref="B1:D1"/>
    <mergeCell ref="C2:D2"/>
    <mergeCell ref="A3:E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15" sqref="A15"/>
    </sheetView>
  </sheetViews>
  <sheetFormatPr defaultColWidth="8.00390625" defaultRowHeight="12.75"/>
  <cols>
    <col min="1" max="1" width="5.8515625" style="90" customWidth="1"/>
    <col min="2" max="2" width="42.57421875" style="87" customWidth="1"/>
    <col min="3" max="4" width="11.00390625" style="87" customWidth="1"/>
    <col min="5" max="5" width="13.7109375" style="87" customWidth="1"/>
    <col min="6" max="6" width="12.421875" style="87" customWidth="1"/>
    <col min="7" max="7" width="12.140625" style="87" customWidth="1"/>
    <col min="8" max="8" width="14.7109375" style="87" customWidth="1"/>
    <col min="9" max="9" width="2.8515625" style="87" customWidth="1"/>
    <col min="10" max="16384" width="8.00390625" style="87" customWidth="1"/>
  </cols>
  <sheetData>
    <row r="2" spans="1:8" ht="39.75" customHeight="1">
      <c r="A2" s="777" t="s">
        <v>414</v>
      </c>
      <c r="B2" s="777"/>
      <c r="C2" s="777"/>
      <c r="D2" s="777"/>
      <c r="E2" s="777"/>
      <c r="F2" s="777"/>
      <c r="G2" s="777"/>
      <c r="H2" s="777"/>
    </row>
    <row r="3" spans="1:9" s="297" customFormat="1" ht="15.75" customHeight="1">
      <c r="A3" s="295"/>
      <c r="B3" s="296"/>
      <c r="C3" s="394"/>
      <c r="D3" s="394"/>
      <c r="G3" s="775"/>
      <c r="H3" s="775"/>
      <c r="I3" s="384"/>
    </row>
    <row r="4" spans="1:9" s="298" customFormat="1" ht="15.75" thickBot="1">
      <c r="A4" s="700" t="s">
        <v>614</v>
      </c>
      <c r="B4" s="700"/>
      <c r="C4" s="304"/>
      <c r="D4" s="304"/>
      <c r="G4" s="774" t="s">
        <v>442</v>
      </c>
      <c r="H4" s="774"/>
      <c r="I4" s="383"/>
    </row>
    <row r="5" spans="1:8" s="291" customFormat="1" ht="26.25" customHeight="1">
      <c r="A5" s="783" t="s">
        <v>198</v>
      </c>
      <c r="B5" s="782" t="s">
        <v>388</v>
      </c>
      <c r="C5" s="786" t="s">
        <v>389</v>
      </c>
      <c r="D5" s="772" t="s">
        <v>619</v>
      </c>
      <c r="E5" s="782" t="s">
        <v>390</v>
      </c>
      <c r="F5" s="782"/>
      <c r="G5" s="782"/>
      <c r="H5" s="780" t="s">
        <v>351</v>
      </c>
    </row>
    <row r="6" spans="1:8" s="292" customFormat="1" ht="32.25" customHeight="1">
      <c r="A6" s="784"/>
      <c r="B6" s="785"/>
      <c r="C6" s="785"/>
      <c r="D6" s="773"/>
      <c r="E6" s="350" t="s">
        <v>443</v>
      </c>
      <c r="F6" s="350" t="s">
        <v>465</v>
      </c>
      <c r="G6" s="350" t="s">
        <v>511</v>
      </c>
      <c r="H6" s="781"/>
    </row>
    <row r="7" spans="1:8" s="293" customFormat="1" ht="12.75" customHeight="1">
      <c r="A7" s="294" t="s">
        <v>93</v>
      </c>
      <c r="B7" s="351" t="s">
        <v>94</v>
      </c>
      <c r="C7" s="351" t="s">
        <v>95</v>
      </c>
      <c r="D7" s="351" t="s">
        <v>96</v>
      </c>
      <c r="E7" s="351" t="s">
        <v>97</v>
      </c>
      <c r="F7" s="351" t="s">
        <v>381</v>
      </c>
      <c r="G7" s="351" t="s">
        <v>391</v>
      </c>
      <c r="H7" s="352" t="s">
        <v>421</v>
      </c>
    </row>
    <row r="8" spans="1:8" ht="27" customHeight="1">
      <c r="A8" s="294" t="s">
        <v>115</v>
      </c>
      <c r="B8" s="353" t="s">
        <v>623</v>
      </c>
      <c r="C8" s="354" t="s">
        <v>443</v>
      </c>
      <c r="D8" s="354">
        <v>0</v>
      </c>
      <c r="E8" s="355">
        <v>0</v>
      </c>
      <c r="F8" s="355">
        <v>0</v>
      </c>
      <c r="G8" s="355">
        <v>0</v>
      </c>
      <c r="H8" s="356">
        <v>0</v>
      </c>
    </row>
    <row r="9" spans="1:9" ht="25.5" customHeight="1">
      <c r="A9" s="294" t="s">
        <v>116</v>
      </c>
      <c r="B9" s="353" t="s">
        <v>624</v>
      </c>
      <c r="C9" s="361" t="s">
        <v>443</v>
      </c>
      <c r="D9" s="323">
        <v>0</v>
      </c>
      <c r="E9" s="355">
        <v>0</v>
      </c>
      <c r="F9" s="355">
        <v>3413333</v>
      </c>
      <c r="G9" s="355">
        <v>3413333</v>
      </c>
      <c r="H9" s="359">
        <f>SUM(E9:G9)</f>
        <v>6826666</v>
      </c>
      <c r="I9" s="776"/>
    </row>
    <row r="10" spans="1:9" ht="19.5" customHeight="1">
      <c r="A10" s="294" t="s">
        <v>117</v>
      </c>
      <c r="B10" s="353" t="s">
        <v>392</v>
      </c>
      <c r="C10" s="361" t="s">
        <v>443</v>
      </c>
      <c r="D10" s="357">
        <v>0</v>
      </c>
      <c r="E10" s="358">
        <v>0</v>
      </c>
      <c r="F10" s="358">
        <v>0</v>
      </c>
      <c r="G10" s="358">
        <v>0</v>
      </c>
      <c r="H10" s="359">
        <f>SUM(E10:G10)</f>
        <v>0</v>
      </c>
      <c r="I10" s="776"/>
    </row>
    <row r="11" spans="1:9" ht="19.5" customHeight="1">
      <c r="A11" s="294" t="s">
        <v>118</v>
      </c>
      <c r="B11" s="353" t="s">
        <v>393</v>
      </c>
      <c r="C11" s="361" t="s">
        <v>443</v>
      </c>
      <c r="D11" s="357">
        <v>0</v>
      </c>
      <c r="E11" s="358">
        <v>0</v>
      </c>
      <c r="F11" s="358">
        <v>0</v>
      </c>
      <c r="G11" s="358">
        <v>0</v>
      </c>
      <c r="H11" s="359">
        <f>SUM(E11:G11)</f>
        <v>0</v>
      </c>
      <c r="I11" s="776"/>
    </row>
    <row r="12" spans="1:9" ht="19.5" customHeight="1">
      <c r="A12" s="294" t="s">
        <v>119</v>
      </c>
      <c r="B12" s="360" t="s">
        <v>394</v>
      </c>
      <c r="C12" s="357"/>
      <c r="D12" s="357">
        <v>0</v>
      </c>
      <c r="E12" s="358">
        <f>E13</f>
        <v>1080000</v>
      </c>
      <c r="F12" s="358">
        <f>F13</f>
        <v>1400000</v>
      </c>
      <c r="G12" s="358">
        <f>G13</f>
        <v>1600000</v>
      </c>
      <c r="H12" s="358">
        <f>H13</f>
        <v>4080000</v>
      </c>
      <c r="I12" s="776"/>
    </row>
    <row r="13" spans="1:9" ht="19.5" customHeight="1">
      <c r="A13" s="294" t="s">
        <v>120</v>
      </c>
      <c r="B13" s="641" t="s">
        <v>620</v>
      </c>
      <c r="C13" s="361" t="s">
        <v>420</v>
      </c>
      <c r="D13" s="361">
        <v>2660000</v>
      </c>
      <c r="E13" s="362">
        <v>1080000</v>
      </c>
      <c r="F13" s="362">
        <v>1400000</v>
      </c>
      <c r="G13" s="362">
        <v>1600000</v>
      </c>
      <c r="H13" s="363">
        <f>SUM(E13:G13)</f>
        <v>4080000</v>
      </c>
      <c r="I13" s="776"/>
    </row>
    <row r="14" spans="1:9" s="322" customFormat="1" ht="19.5" customHeight="1" thickBot="1">
      <c r="A14" s="778" t="s">
        <v>677</v>
      </c>
      <c r="B14" s="779"/>
      <c r="C14" s="364"/>
      <c r="D14" s="364"/>
      <c r="E14" s="365">
        <f>+E8+E9+E10+E11+E12</f>
        <v>1080000</v>
      </c>
      <c r="F14" s="365">
        <f>+F8+F9+F10+F11+F12</f>
        <v>4813333</v>
      </c>
      <c r="G14" s="365">
        <f>+G8+G9+G10+G11+G12</f>
        <v>5013333</v>
      </c>
      <c r="H14" s="366">
        <f>+H8+H9+H10+H11+H12</f>
        <v>10906666</v>
      </c>
      <c r="I14" s="776"/>
    </row>
  </sheetData>
  <sheetProtection/>
  <mergeCells count="12">
    <mergeCell ref="B5:B6"/>
    <mergeCell ref="C5:C6"/>
    <mergeCell ref="D5:D6"/>
    <mergeCell ref="A4:B4"/>
    <mergeCell ref="G4:H4"/>
    <mergeCell ref="G3:H3"/>
    <mergeCell ref="I9:I14"/>
    <mergeCell ref="A2:H2"/>
    <mergeCell ref="A14:B14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0">
      <selection activeCell="D30" sqref="D30"/>
    </sheetView>
  </sheetViews>
  <sheetFormatPr defaultColWidth="8.00390625" defaultRowHeight="12.75"/>
  <cols>
    <col min="1" max="1" width="4.8515625" style="273" customWidth="1"/>
    <col min="2" max="2" width="30.57421875" style="273" customWidth="1"/>
    <col min="3" max="3" width="11.140625" style="273" customWidth="1"/>
    <col min="4" max="4" width="12.421875" style="273" customWidth="1"/>
    <col min="5" max="5" width="14.140625" style="273" customWidth="1"/>
    <col min="6" max="6" width="12.57421875" style="273" customWidth="1"/>
    <col min="7" max="7" width="14.8515625" style="273" customWidth="1"/>
    <col min="8" max="16384" width="8.00390625" style="273" customWidth="1"/>
  </cols>
  <sheetData>
    <row r="1" spans="1:7" s="387" customFormat="1" ht="48.75" customHeight="1">
      <c r="A1" s="787" t="s">
        <v>615</v>
      </c>
      <c r="B1" s="787"/>
      <c r="C1" s="787"/>
      <c r="D1" s="787"/>
      <c r="E1" s="787"/>
      <c r="F1" s="787"/>
      <c r="G1" s="787"/>
    </row>
    <row r="2" spans="1:10" s="297" customFormat="1" ht="15.75" customHeight="1">
      <c r="A2" s="640" t="s">
        <v>622</v>
      </c>
      <c r="B2" s="640"/>
      <c r="C2" s="640"/>
      <c r="D2" s="771"/>
      <c r="E2" s="771"/>
      <c r="F2" s="775"/>
      <c r="G2" s="775"/>
      <c r="H2" s="385"/>
      <c r="J2" s="384"/>
    </row>
    <row r="3" spans="1:10" s="298" customFormat="1" ht="15.75" customHeight="1">
      <c r="A3" s="302" t="s">
        <v>481</v>
      </c>
      <c r="B3" s="303"/>
      <c r="C3" s="303"/>
      <c r="D3" s="304"/>
      <c r="E3" s="383"/>
      <c r="F3" s="788" t="s">
        <v>442</v>
      </c>
      <c r="G3" s="788"/>
      <c r="H3" s="386"/>
      <c r="J3" s="383"/>
    </row>
    <row r="4" spans="1:8" ht="15.75" customHeight="1">
      <c r="A4" s="789" t="s">
        <v>616</v>
      </c>
      <c r="B4" s="789"/>
      <c r="C4" s="789"/>
      <c r="D4" s="789"/>
      <c r="E4" s="789"/>
      <c r="F4" s="789"/>
      <c r="G4" s="276"/>
      <c r="H4" s="277"/>
    </row>
    <row r="5" spans="1:8" ht="15.75" customHeight="1" thickBot="1">
      <c r="A5" s="274"/>
      <c r="B5" s="274"/>
      <c r="C5" s="274"/>
      <c r="D5" s="275"/>
      <c r="E5" s="275"/>
      <c r="F5" s="276"/>
      <c r="G5" s="276"/>
      <c r="H5" s="277"/>
    </row>
    <row r="6" spans="1:8" s="644" customFormat="1" ht="22.5" customHeight="1">
      <c r="A6" s="645" t="s">
        <v>378</v>
      </c>
      <c r="B6" s="790" t="s">
        <v>385</v>
      </c>
      <c r="C6" s="790"/>
      <c r="D6" s="790"/>
      <c r="E6" s="790"/>
      <c r="F6" s="790" t="s">
        <v>386</v>
      </c>
      <c r="G6" s="791"/>
      <c r="H6" s="643"/>
    </row>
    <row r="7" spans="1:8" s="644" customFormat="1" ht="15.75" customHeight="1">
      <c r="A7" s="642" t="s">
        <v>93</v>
      </c>
      <c r="B7" s="799" t="s">
        <v>94</v>
      </c>
      <c r="C7" s="799"/>
      <c r="D7" s="799"/>
      <c r="E7" s="799"/>
      <c r="F7" s="799" t="s">
        <v>95</v>
      </c>
      <c r="G7" s="800"/>
      <c r="H7" s="643"/>
    </row>
    <row r="8" spans="1:8" s="644" customFormat="1" ht="15.75" customHeight="1">
      <c r="A8" s="642" t="s">
        <v>115</v>
      </c>
      <c r="B8" s="801" t="s">
        <v>512</v>
      </c>
      <c r="C8" s="802"/>
      <c r="D8" s="802"/>
      <c r="E8" s="803"/>
      <c r="F8" s="804">
        <v>168500000</v>
      </c>
      <c r="G8" s="805"/>
      <c r="H8" s="643"/>
    </row>
    <row r="9" spans="1:8" s="644" customFormat="1" ht="15.75" customHeight="1">
      <c r="A9" s="642" t="s">
        <v>116</v>
      </c>
      <c r="B9" s="806"/>
      <c r="C9" s="806"/>
      <c r="D9" s="806"/>
      <c r="E9" s="806"/>
      <c r="F9" s="804"/>
      <c r="G9" s="805"/>
      <c r="H9" s="643"/>
    </row>
    <row r="10" spans="1:8" s="644" customFormat="1" ht="15.75" customHeight="1">
      <c r="A10" s="642" t="s">
        <v>117</v>
      </c>
      <c r="B10" s="806"/>
      <c r="C10" s="806"/>
      <c r="D10" s="806"/>
      <c r="E10" s="806"/>
      <c r="F10" s="804"/>
      <c r="G10" s="805"/>
      <c r="H10" s="643"/>
    </row>
    <row r="11" spans="1:8" s="644" customFormat="1" ht="25.5" customHeight="1" thickBot="1">
      <c r="A11" s="646" t="s">
        <v>118</v>
      </c>
      <c r="B11" s="817" t="s">
        <v>387</v>
      </c>
      <c r="C11" s="818"/>
      <c r="D11" s="818"/>
      <c r="E11" s="819"/>
      <c r="F11" s="820">
        <f>SUM(F8:F10)</f>
        <v>168500000</v>
      </c>
      <c r="G11" s="821"/>
      <c r="H11" s="643"/>
    </row>
    <row r="12" spans="1:8" ht="25.5" customHeight="1">
      <c r="A12" s="300"/>
      <c r="B12" s="301"/>
      <c r="C12" s="301"/>
      <c r="D12" s="301"/>
      <c r="E12" s="301"/>
      <c r="F12" s="679"/>
      <c r="G12" s="679"/>
      <c r="H12" s="277"/>
    </row>
    <row r="13" spans="1:8" ht="15.75" customHeight="1">
      <c r="A13" s="789" t="s">
        <v>415</v>
      </c>
      <c r="B13" s="789"/>
      <c r="C13" s="789"/>
      <c r="D13" s="789"/>
      <c r="E13" s="789"/>
      <c r="F13" s="789"/>
      <c r="G13" s="789"/>
      <c r="H13" s="277"/>
    </row>
    <row r="14" spans="1:8" ht="15.75" customHeight="1" thickBot="1">
      <c r="A14" s="274"/>
      <c r="B14" s="274"/>
      <c r="C14" s="274"/>
      <c r="D14" s="275"/>
      <c r="E14" s="275"/>
      <c r="F14" s="276"/>
      <c r="G14" s="276"/>
      <c r="H14" s="277"/>
    </row>
    <row r="15" spans="1:7" ht="15" customHeight="1">
      <c r="A15" s="792" t="s">
        <v>378</v>
      </c>
      <c r="B15" s="790" t="s">
        <v>379</v>
      </c>
      <c r="C15" s="795" t="s">
        <v>380</v>
      </c>
      <c r="D15" s="796"/>
      <c r="E15" s="796"/>
      <c r="F15" s="797"/>
      <c r="G15" s="791" t="s">
        <v>445</v>
      </c>
    </row>
    <row r="16" spans="1:7" ht="13.5" customHeight="1" thickBot="1">
      <c r="A16" s="793"/>
      <c r="B16" s="794"/>
      <c r="C16" s="405" t="s">
        <v>444</v>
      </c>
      <c r="D16" s="278" t="s">
        <v>465</v>
      </c>
      <c r="E16" s="278" t="s">
        <v>511</v>
      </c>
      <c r="F16" s="278" t="s">
        <v>617</v>
      </c>
      <c r="G16" s="798"/>
    </row>
    <row r="17" spans="1:7" ht="15.75" thickBot="1">
      <c r="A17" s="279" t="s">
        <v>93</v>
      </c>
      <c r="B17" s="280" t="s">
        <v>94</v>
      </c>
      <c r="C17" s="280" t="s">
        <v>95</v>
      </c>
      <c r="D17" s="280" t="s">
        <v>96</v>
      </c>
      <c r="E17" s="280" t="s">
        <v>97</v>
      </c>
      <c r="F17" s="280" t="s">
        <v>381</v>
      </c>
      <c r="G17" s="281" t="s">
        <v>391</v>
      </c>
    </row>
    <row r="18" spans="1:7" ht="15">
      <c r="A18" s="282" t="s">
        <v>115</v>
      </c>
      <c r="B18" s="283" t="s">
        <v>621</v>
      </c>
      <c r="C18" s="680">
        <v>0</v>
      </c>
      <c r="D18" s="680">
        <v>3413333</v>
      </c>
      <c r="E18" s="680">
        <v>3413333</v>
      </c>
      <c r="F18" s="680">
        <v>3413333</v>
      </c>
      <c r="G18" s="681">
        <f>SUM(D18:F18)</f>
        <v>10239999</v>
      </c>
    </row>
    <row r="19" spans="1:7" ht="15">
      <c r="A19" s="284" t="s">
        <v>116</v>
      </c>
      <c r="B19" s="285"/>
      <c r="C19" s="285"/>
      <c r="D19" s="682"/>
      <c r="E19" s="682"/>
      <c r="F19" s="682"/>
      <c r="G19" s="683">
        <f>SUM(D19:F19)</f>
        <v>0</v>
      </c>
    </row>
    <row r="20" spans="1:7" ht="15.75" thickBot="1">
      <c r="A20" s="284" t="s">
        <v>117</v>
      </c>
      <c r="B20" s="285"/>
      <c r="C20" s="285"/>
      <c r="D20" s="682"/>
      <c r="E20" s="682"/>
      <c r="F20" s="682"/>
      <c r="G20" s="683">
        <f>SUM(D20:F20)</f>
        <v>0</v>
      </c>
    </row>
    <row r="21" spans="1:7" s="290" customFormat="1" ht="15" thickBot="1">
      <c r="A21" s="286" t="s">
        <v>118</v>
      </c>
      <c r="B21" s="287" t="s">
        <v>382</v>
      </c>
      <c r="C21" s="288">
        <f>C18</f>
        <v>0</v>
      </c>
      <c r="D21" s="288">
        <f>SUM(D18:D20)</f>
        <v>3413333</v>
      </c>
      <c r="E21" s="288">
        <f>SUM(E18:E20)</f>
        <v>3413333</v>
      </c>
      <c r="F21" s="288">
        <f>SUM(F18:F20)</f>
        <v>3413333</v>
      </c>
      <c r="G21" s="289">
        <f>SUM(G18:G20)</f>
        <v>10239999</v>
      </c>
    </row>
    <row r="22" spans="1:7" s="290" customFormat="1" ht="14.25">
      <c r="A22" s="327"/>
      <c r="B22" s="328"/>
      <c r="C22" s="328"/>
      <c r="D22" s="329"/>
      <c r="E22" s="329"/>
      <c r="F22" s="329"/>
      <c r="G22" s="329"/>
    </row>
    <row r="23" spans="1:7" s="330" customFormat="1" ht="30.75" customHeight="1">
      <c r="A23" s="807" t="s">
        <v>416</v>
      </c>
      <c r="B23" s="807"/>
      <c r="C23" s="807"/>
      <c r="D23" s="807"/>
      <c r="E23" s="807"/>
      <c r="F23" s="807"/>
      <c r="G23" s="807"/>
    </row>
    <row r="24" ht="15.75" thickBot="1"/>
    <row r="25" spans="1:7" ht="21.75" thickBot="1">
      <c r="A25" s="324" t="s">
        <v>378</v>
      </c>
      <c r="B25" s="808" t="s">
        <v>383</v>
      </c>
      <c r="C25" s="808"/>
      <c r="D25" s="809"/>
      <c r="E25" s="809"/>
      <c r="F25" s="809"/>
      <c r="G25" s="324" t="s">
        <v>618</v>
      </c>
    </row>
    <row r="26" spans="1:7" ht="15">
      <c r="A26" s="689" t="s">
        <v>93</v>
      </c>
      <c r="B26" s="810" t="s">
        <v>94</v>
      </c>
      <c r="C26" s="810"/>
      <c r="D26" s="811"/>
      <c r="E26" s="811"/>
      <c r="F26" s="812"/>
      <c r="G26" s="689" t="s">
        <v>95</v>
      </c>
    </row>
    <row r="27" spans="1:7" ht="15">
      <c r="A27" s="332" t="s">
        <v>667</v>
      </c>
      <c r="B27" s="813" t="s">
        <v>659</v>
      </c>
      <c r="C27" s="814"/>
      <c r="D27" s="814"/>
      <c r="E27" s="814"/>
      <c r="F27" s="815"/>
      <c r="G27" s="684">
        <v>84234266</v>
      </c>
    </row>
    <row r="28" spans="1:7" ht="15">
      <c r="A28" s="332" t="s">
        <v>668</v>
      </c>
      <c r="B28" s="678" t="s">
        <v>660</v>
      </c>
      <c r="C28" s="678"/>
      <c r="D28" s="678"/>
      <c r="E28" s="678"/>
      <c r="F28" s="678"/>
      <c r="G28" s="684">
        <v>11350000</v>
      </c>
    </row>
    <row r="29" spans="1:7" ht="15">
      <c r="A29" s="332" t="s">
        <v>669</v>
      </c>
      <c r="B29" s="678" t="s">
        <v>661</v>
      </c>
      <c r="C29" s="678"/>
      <c r="D29" s="678"/>
      <c r="E29" s="678"/>
      <c r="F29" s="678"/>
      <c r="G29" s="684">
        <v>100000</v>
      </c>
    </row>
    <row r="30" spans="1:7" ht="15">
      <c r="A30" s="332" t="s">
        <v>670</v>
      </c>
      <c r="B30" s="678" t="s">
        <v>662</v>
      </c>
      <c r="C30" s="678"/>
      <c r="D30" s="678"/>
      <c r="E30" s="678"/>
      <c r="F30" s="678"/>
      <c r="G30" s="684">
        <v>7000000</v>
      </c>
    </row>
    <row r="31" spans="1:7" ht="15">
      <c r="A31" s="332" t="s">
        <v>671</v>
      </c>
      <c r="B31" s="678" t="s">
        <v>663</v>
      </c>
      <c r="C31" s="678"/>
      <c r="D31" s="678"/>
      <c r="E31" s="678"/>
      <c r="F31" s="678"/>
      <c r="G31" s="684">
        <v>0</v>
      </c>
    </row>
    <row r="32" spans="1:7" ht="15">
      <c r="A32" s="332" t="s">
        <v>672</v>
      </c>
      <c r="B32" s="678" t="s">
        <v>664</v>
      </c>
      <c r="C32" s="678"/>
      <c r="D32" s="678"/>
      <c r="E32" s="678"/>
      <c r="F32" s="678"/>
      <c r="G32" s="684">
        <v>0</v>
      </c>
    </row>
    <row r="33" spans="1:7" ht="15">
      <c r="A33" s="332" t="s">
        <v>673</v>
      </c>
      <c r="B33" s="678" t="s">
        <v>665</v>
      </c>
      <c r="C33" s="678"/>
      <c r="D33" s="678"/>
      <c r="E33" s="678"/>
      <c r="F33" s="678"/>
      <c r="G33" s="684">
        <v>0</v>
      </c>
    </row>
    <row r="34" spans="1:7" ht="21.75" customHeight="1" thickBot="1">
      <c r="A34" s="331" t="s">
        <v>674</v>
      </c>
      <c r="B34" s="325"/>
      <c r="C34" s="326"/>
      <c r="D34" s="326"/>
      <c r="E34" s="326"/>
      <c r="F34" s="326"/>
      <c r="G34" s="685">
        <f>SUM(G27:G33)</f>
        <v>102684266</v>
      </c>
    </row>
    <row r="35" spans="1:7" ht="22.5" customHeight="1" thickBot="1">
      <c r="A35" s="331" t="s">
        <v>666</v>
      </c>
      <c r="B35" s="325"/>
      <c r="C35" s="326"/>
      <c r="D35" s="326"/>
      <c r="E35" s="326"/>
      <c r="F35" s="326"/>
      <c r="G35" s="685">
        <f>G34/2</f>
        <v>51342133</v>
      </c>
    </row>
    <row r="36" spans="1:7" ht="27" customHeight="1">
      <c r="A36" s="816" t="s">
        <v>384</v>
      </c>
      <c r="B36" s="816"/>
      <c r="C36" s="816"/>
      <c r="D36" s="816"/>
      <c r="E36" s="816"/>
      <c r="F36" s="816"/>
      <c r="G36" s="816"/>
    </row>
  </sheetData>
  <sheetProtection/>
  <mergeCells count="27">
    <mergeCell ref="A23:G23"/>
    <mergeCell ref="B25:F25"/>
    <mergeCell ref="B26:F26"/>
    <mergeCell ref="B27:F27"/>
    <mergeCell ref="A36:G36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A1:G1"/>
    <mergeCell ref="D2:E2"/>
    <mergeCell ref="F2:G2"/>
    <mergeCell ref="F3:G3"/>
    <mergeCell ref="A4:F4"/>
    <mergeCell ref="B6:E6"/>
    <mergeCell ref="F6:G6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view="pageBreakPreview" zoomScaleSheetLayoutView="100" zoomScalePageLayoutView="0" workbookViewId="0" topLeftCell="A2">
      <selection activeCell="A5" sqref="A5"/>
    </sheetView>
  </sheetViews>
  <sheetFormatPr defaultColWidth="9.140625" defaultRowHeight="12.75"/>
  <cols>
    <col min="1" max="1" width="6.7109375" style="0" customWidth="1"/>
    <col min="2" max="2" width="51.28125" style="0" customWidth="1"/>
    <col min="3" max="5" width="16.7109375" style="0" customWidth="1"/>
  </cols>
  <sheetData>
    <row r="1" spans="1:5" ht="30" customHeight="1">
      <c r="A1" s="721" t="s">
        <v>187</v>
      </c>
      <c r="B1" s="721"/>
      <c r="C1" s="721"/>
      <c r="D1" s="721"/>
      <c r="E1" s="721"/>
    </row>
    <row r="2" spans="1:5" ht="18" customHeight="1">
      <c r="A2" s="722" t="s">
        <v>443</v>
      </c>
      <c r="B2" s="722"/>
      <c r="C2" s="722"/>
      <c r="D2" s="722"/>
      <c r="E2" s="722"/>
    </row>
    <row r="3" spans="1:5" ht="17.25" customHeight="1">
      <c r="A3" s="24"/>
      <c r="B3" s="22"/>
      <c r="C3" s="21"/>
      <c r="D3" s="723"/>
      <c r="E3" s="723"/>
    </row>
    <row r="4" spans="1:5" ht="15.75" customHeight="1" thickBot="1">
      <c r="A4" s="700" t="s">
        <v>691</v>
      </c>
      <c r="B4" s="700"/>
      <c r="C4" s="23"/>
      <c r="D4" s="724" t="s">
        <v>423</v>
      </c>
      <c r="E4" s="724"/>
    </row>
    <row r="5" spans="1:5" ht="44.25" customHeight="1" thickBot="1" thickTop="1">
      <c r="A5" s="71" t="s">
        <v>0</v>
      </c>
      <c r="B5" s="52" t="s">
        <v>1</v>
      </c>
      <c r="C5" s="53" t="s">
        <v>467</v>
      </c>
      <c r="D5" s="53" t="s">
        <v>525</v>
      </c>
      <c r="E5" s="53" t="s">
        <v>526</v>
      </c>
    </row>
    <row r="6" spans="1:5" ht="12.75" customHeight="1" thickTop="1">
      <c r="A6" s="76" t="s">
        <v>93</v>
      </c>
      <c r="B6" s="77" t="s">
        <v>94</v>
      </c>
      <c r="C6" s="77" t="s">
        <v>95</v>
      </c>
      <c r="D6" s="77" t="s">
        <v>96</v>
      </c>
      <c r="E6" s="77" t="s">
        <v>97</v>
      </c>
    </row>
    <row r="7" spans="1:5" ht="21.75" customHeight="1">
      <c r="A7" s="49" t="s">
        <v>2</v>
      </c>
      <c r="B7" s="50" t="s">
        <v>3</v>
      </c>
      <c r="C7" s="69">
        <f>C8+C14</f>
        <v>160974547</v>
      </c>
      <c r="D7" s="69">
        <f>D8+D14</f>
        <v>186972372</v>
      </c>
      <c r="E7" s="69">
        <f>E8+E14</f>
        <v>181466721</v>
      </c>
    </row>
    <row r="8" spans="1:5" s="690" customFormat="1" ht="21.75" customHeight="1">
      <c r="A8" s="40" t="s">
        <v>4</v>
      </c>
      <c r="B8" s="41" t="s">
        <v>5</v>
      </c>
      <c r="C8" s="64">
        <f>SUM(C9:C13)</f>
        <v>123425683</v>
      </c>
      <c r="D8" s="64">
        <f>SUM(D9:D13)</f>
        <v>131157224</v>
      </c>
      <c r="E8" s="64">
        <f>SUM(E9:E13)</f>
        <v>128166367</v>
      </c>
    </row>
    <row r="9" spans="1:5" s="690" customFormat="1" ht="21.75" customHeight="1" hidden="1">
      <c r="A9" s="40" t="s">
        <v>130</v>
      </c>
      <c r="B9" s="41" t="s">
        <v>6</v>
      </c>
      <c r="C9" s="64">
        <v>44635962</v>
      </c>
      <c r="D9" s="64">
        <v>44805664</v>
      </c>
      <c r="E9" s="64">
        <v>40177294</v>
      </c>
    </row>
    <row r="10" spans="1:5" s="690" customFormat="1" ht="21.75" customHeight="1" hidden="1">
      <c r="A10" s="40" t="s">
        <v>131</v>
      </c>
      <c r="B10" s="41" t="s">
        <v>7</v>
      </c>
      <c r="C10" s="64">
        <v>42304768</v>
      </c>
      <c r="D10" s="64">
        <v>44145468</v>
      </c>
      <c r="E10" s="64">
        <v>43457599</v>
      </c>
    </row>
    <row r="11" spans="1:5" s="690" customFormat="1" ht="21.75" customHeight="1" hidden="1">
      <c r="A11" s="40" t="s">
        <v>132</v>
      </c>
      <c r="B11" s="41" t="s">
        <v>8</v>
      </c>
      <c r="C11" s="64">
        <v>32891974</v>
      </c>
      <c r="D11" s="64">
        <v>36303477</v>
      </c>
      <c r="E11" s="64">
        <v>41301776</v>
      </c>
    </row>
    <row r="12" spans="1:5" s="690" customFormat="1" ht="21.75" customHeight="1" hidden="1">
      <c r="A12" s="40" t="s">
        <v>133</v>
      </c>
      <c r="B12" s="41" t="s">
        <v>9</v>
      </c>
      <c r="C12" s="64">
        <v>1800000</v>
      </c>
      <c r="D12" s="64">
        <v>1800000</v>
      </c>
      <c r="E12" s="64">
        <v>1800000</v>
      </c>
    </row>
    <row r="13" spans="1:5" s="690" customFormat="1" ht="21.75" customHeight="1" hidden="1">
      <c r="A13" s="40" t="s">
        <v>134</v>
      </c>
      <c r="B13" s="65" t="s">
        <v>424</v>
      </c>
      <c r="C13" s="64">
        <v>1792979</v>
      </c>
      <c r="D13" s="64">
        <v>4102615</v>
      </c>
      <c r="E13" s="66">
        <v>1429698</v>
      </c>
    </row>
    <row r="14" spans="1:5" s="690" customFormat="1" ht="21.75" customHeight="1">
      <c r="A14" s="40" t="s">
        <v>10</v>
      </c>
      <c r="B14" s="41" t="s">
        <v>11</v>
      </c>
      <c r="C14" s="64">
        <v>37548864</v>
      </c>
      <c r="D14" s="64">
        <v>55815148</v>
      </c>
      <c r="E14" s="64">
        <v>53300354</v>
      </c>
    </row>
    <row r="15" spans="1:5" ht="21.75" customHeight="1">
      <c r="A15" s="42" t="s">
        <v>12</v>
      </c>
      <c r="B15" s="43" t="s">
        <v>13</v>
      </c>
      <c r="C15" s="63">
        <f>C16+C17</f>
        <v>86185955</v>
      </c>
      <c r="D15" s="63">
        <f>D16+D17</f>
        <v>268000</v>
      </c>
      <c r="E15" s="63">
        <f>E16+E17</f>
        <v>104528617</v>
      </c>
    </row>
    <row r="16" spans="1:5" ht="21.75" customHeight="1">
      <c r="A16" s="40" t="s">
        <v>163</v>
      </c>
      <c r="B16" s="65" t="s">
        <v>266</v>
      </c>
      <c r="C16" s="64">
        <v>0</v>
      </c>
      <c r="D16" s="64">
        <v>268000</v>
      </c>
      <c r="E16" s="66">
        <v>0</v>
      </c>
    </row>
    <row r="17" spans="1:5" ht="21.75" customHeight="1">
      <c r="A17" s="40" t="s">
        <v>468</v>
      </c>
      <c r="B17" s="65" t="s">
        <v>469</v>
      </c>
      <c r="C17" s="64">
        <v>86185955</v>
      </c>
      <c r="D17" s="64">
        <v>0</v>
      </c>
      <c r="E17" s="66">
        <v>104528617</v>
      </c>
    </row>
    <row r="18" spans="1:5" ht="21.75" customHeight="1">
      <c r="A18" s="42" t="s">
        <v>14</v>
      </c>
      <c r="B18" s="43" t="s">
        <v>15</v>
      </c>
      <c r="C18" s="63">
        <f>C19+C23</f>
        <v>82450000</v>
      </c>
      <c r="D18" s="63">
        <f>D19+D23</f>
        <v>104823985</v>
      </c>
      <c r="E18" s="63">
        <f>E19+E23</f>
        <v>86934266</v>
      </c>
    </row>
    <row r="19" spans="1:5" s="75" customFormat="1" ht="23.25" customHeight="1">
      <c r="A19" s="40" t="s">
        <v>16</v>
      </c>
      <c r="B19" s="41" t="s">
        <v>17</v>
      </c>
      <c r="C19" s="64">
        <f>SUM(C20:C22)</f>
        <v>82300000</v>
      </c>
      <c r="D19" s="64">
        <f>SUM(D20:D22)</f>
        <v>104764735</v>
      </c>
      <c r="E19" s="64">
        <f>SUM(E20:E22)</f>
        <v>86834266</v>
      </c>
    </row>
    <row r="20" spans="1:5" s="427" customFormat="1" ht="21.75" customHeight="1">
      <c r="A20" s="424" t="s">
        <v>18</v>
      </c>
      <c r="B20" s="425" t="s">
        <v>519</v>
      </c>
      <c r="C20" s="426">
        <v>80000000</v>
      </c>
      <c r="D20" s="426">
        <v>102172459</v>
      </c>
      <c r="E20" s="426">
        <v>84234266</v>
      </c>
    </row>
    <row r="21" spans="1:5" s="427" customFormat="1" ht="21.75" customHeight="1">
      <c r="A21" s="424" t="s">
        <v>19</v>
      </c>
      <c r="B21" s="425" t="s">
        <v>20</v>
      </c>
      <c r="C21" s="426">
        <v>2300000</v>
      </c>
      <c r="D21" s="426">
        <v>2588076</v>
      </c>
      <c r="E21" s="426">
        <v>2600000</v>
      </c>
    </row>
    <row r="22" spans="1:5" s="427" customFormat="1" ht="21.75" customHeight="1">
      <c r="A22" s="424" t="s">
        <v>21</v>
      </c>
      <c r="B22" s="425" t="s">
        <v>22</v>
      </c>
      <c r="C22" s="426">
        <v>0</v>
      </c>
      <c r="D22" s="426">
        <v>4200</v>
      </c>
      <c r="E22" s="426">
        <v>0</v>
      </c>
    </row>
    <row r="23" spans="1:5" s="75" customFormat="1" ht="21.75" customHeight="1">
      <c r="A23" s="40" t="s">
        <v>23</v>
      </c>
      <c r="B23" s="41" t="s">
        <v>24</v>
      </c>
      <c r="C23" s="64">
        <v>150000</v>
      </c>
      <c r="D23" s="64">
        <v>59250</v>
      </c>
      <c r="E23" s="64">
        <v>100000</v>
      </c>
    </row>
    <row r="24" spans="1:5" ht="21.75" customHeight="1">
      <c r="A24" s="42" t="s">
        <v>25</v>
      </c>
      <c r="B24" s="43" t="s">
        <v>26</v>
      </c>
      <c r="C24" s="63">
        <f>SUM(C25:C32)</f>
        <v>11883000</v>
      </c>
      <c r="D24" s="63">
        <f>SUM(D25:D32)</f>
        <v>14150614</v>
      </c>
      <c r="E24" s="63">
        <f>SUM(E25:E32)</f>
        <v>15747000</v>
      </c>
    </row>
    <row r="25" spans="1:5" ht="21.75" customHeight="1">
      <c r="A25" s="40" t="s">
        <v>27</v>
      </c>
      <c r="B25" s="41" t="s">
        <v>127</v>
      </c>
      <c r="C25" s="388">
        <v>3760000</v>
      </c>
      <c r="D25" s="64">
        <v>4875912</v>
      </c>
      <c r="E25" s="64">
        <v>3430000</v>
      </c>
    </row>
    <row r="26" spans="1:5" ht="21.75" customHeight="1">
      <c r="A26" s="40" t="s">
        <v>267</v>
      </c>
      <c r="B26" s="41" t="s">
        <v>268</v>
      </c>
      <c r="C26" s="388">
        <v>637500</v>
      </c>
      <c r="D26" s="64">
        <v>740196</v>
      </c>
      <c r="E26" s="64">
        <v>752000</v>
      </c>
    </row>
    <row r="27" spans="1:5" ht="21.75" customHeight="1">
      <c r="A27" s="40" t="s">
        <v>28</v>
      </c>
      <c r="B27" s="41" t="s">
        <v>29</v>
      </c>
      <c r="C27" s="388">
        <v>6000000</v>
      </c>
      <c r="D27" s="64">
        <v>6055668</v>
      </c>
      <c r="E27" s="64">
        <v>11350000</v>
      </c>
    </row>
    <row r="28" spans="1:5" ht="18.75" customHeight="1">
      <c r="A28" s="40" t="s">
        <v>30</v>
      </c>
      <c r="B28" s="41" t="s">
        <v>31</v>
      </c>
      <c r="C28" s="388">
        <v>150000</v>
      </c>
      <c r="D28" s="64">
        <v>154038</v>
      </c>
      <c r="E28" s="64">
        <v>150000</v>
      </c>
    </row>
    <row r="29" spans="1:5" ht="24.75" customHeight="1">
      <c r="A29" s="40" t="s">
        <v>32</v>
      </c>
      <c r="B29" s="41" t="s">
        <v>33</v>
      </c>
      <c r="C29" s="388">
        <v>1265500</v>
      </c>
      <c r="D29" s="64">
        <v>1638874</v>
      </c>
      <c r="E29" s="64">
        <v>0</v>
      </c>
    </row>
    <row r="30" spans="1:5" ht="21.75" customHeight="1">
      <c r="A30" s="40" t="s">
        <v>34</v>
      </c>
      <c r="B30" s="41" t="s">
        <v>35</v>
      </c>
      <c r="C30" s="388">
        <v>10000</v>
      </c>
      <c r="D30" s="70">
        <v>809</v>
      </c>
      <c r="E30" s="70">
        <v>5000</v>
      </c>
    </row>
    <row r="31" spans="1:5" ht="21.75" customHeight="1">
      <c r="A31" s="40" t="s">
        <v>36</v>
      </c>
      <c r="B31" s="41" t="s">
        <v>425</v>
      </c>
      <c r="C31" s="41">
        <v>0</v>
      </c>
      <c r="D31" s="70">
        <v>678700</v>
      </c>
      <c r="E31" s="70">
        <v>0</v>
      </c>
    </row>
    <row r="32" spans="1:5" ht="21.75" customHeight="1">
      <c r="A32" s="40" t="s">
        <v>466</v>
      </c>
      <c r="B32" s="41" t="s">
        <v>37</v>
      </c>
      <c r="C32" s="388">
        <v>60000</v>
      </c>
      <c r="D32" s="70">
        <v>6417</v>
      </c>
      <c r="E32" s="70">
        <v>60000</v>
      </c>
    </row>
    <row r="33" spans="1:5" ht="21.75" customHeight="1">
      <c r="A33" s="42" t="s">
        <v>38</v>
      </c>
      <c r="B33" s="43" t="s">
        <v>39</v>
      </c>
      <c r="C33" s="422">
        <f>SUM(C34:C34)</f>
        <v>0</v>
      </c>
      <c r="D33" s="63">
        <f>SUM(D34:D34)</f>
        <v>11000</v>
      </c>
      <c r="E33" s="63">
        <f>SUM(E34:E34)</f>
        <v>7000000</v>
      </c>
    </row>
    <row r="34" spans="1:5" ht="21.75" customHeight="1" hidden="1">
      <c r="A34" s="40" t="s">
        <v>269</v>
      </c>
      <c r="B34" s="41" t="s">
        <v>270</v>
      </c>
      <c r="C34" s="41">
        <v>0</v>
      </c>
      <c r="D34" s="70">
        <v>11000</v>
      </c>
      <c r="E34" s="70">
        <v>7000000</v>
      </c>
    </row>
    <row r="35" spans="1:5" ht="21.75" customHeight="1">
      <c r="A35" s="42" t="s">
        <v>40</v>
      </c>
      <c r="B35" s="43" t="s">
        <v>41</v>
      </c>
      <c r="C35" s="63">
        <f>SUM(C36:C36)</f>
        <v>50000</v>
      </c>
      <c r="D35" s="63">
        <f>SUM(D36:D36)</f>
        <v>10000</v>
      </c>
      <c r="E35" s="63">
        <f>SUM(E36:E36)</f>
        <v>50000</v>
      </c>
    </row>
    <row r="36" spans="1:5" ht="21.75" customHeight="1" hidden="1">
      <c r="A36" s="40" t="s">
        <v>128</v>
      </c>
      <c r="B36" s="41" t="s">
        <v>42</v>
      </c>
      <c r="C36" s="64">
        <v>50000</v>
      </c>
      <c r="D36" s="64">
        <v>10000</v>
      </c>
      <c r="E36" s="64">
        <v>50000</v>
      </c>
    </row>
    <row r="37" spans="1:5" ht="21.75" customHeight="1" hidden="1">
      <c r="A37" s="42" t="s">
        <v>43</v>
      </c>
      <c r="B37" s="43" t="s">
        <v>189</v>
      </c>
      <c r="C37" s="444">
        <f>C38</f>
        <v>0</v>
      </c>
      <c r="D37" s="444">
        <f>D38</f>
        <v>0</v>
      </c>
      <c r="E37" s="444">
        <f>E38</f>
        <v>0</v>
      </c>
    </row>
    <row r="38" spans="1:5" ht="21.75" customHeight="1" hidden="1">
      <c r="A38" s="40" t="s">
        <v>470</v>
      </c>
      <c r="B38" s="41" t="s">
        <v>471</v>
      </c>
      <c r="C38" s="64">
        <v>0</v>
      </c>
      <c r="D38" s="64">
        <v>0</v>
      </c>
      <c r="E38" s="64">
        <v>0</v>
      </c>
    </row>
    <row r="39" spans="1:5" ht="30" customHeight="1">
      <c r="A39" s="45" t="s">
        <v>184</v>
      </c>
      <c r="B39" s="46" t="s">
        <v>45</v>
      </c>
      <c r="C39" s="67">
        <f>C7+C15+C18+C24+C33+C35+C37</f>
        <v>341543502</v>
      </c>
      <c r="D39" s="67">
        <f>D7+D15+D18+D24+D33+D35+D37</f>
        <v>306235971</v>
      </c>
      <c r="E39" s="67">
        <f>E7+E15+E18+E24+E33+E35+E37</f>
        <v>395726604</v>
      </c>
    </row>
    <row r="40" spans="1:5" ht="21.75" customHeight="1">
      <c r="A40" s="42" t="s">
        <v>46</v>
      </c>
      <c r="B40" s="43" t="s">
        <v>47</v>
      </c>
      <c r="C40" s="63">
        <f>SUM(C41:C44)</f>
        <v>88071346</v>
      </c>
      <c r="D40" s="63">
        <f>SUM(D41:D44)</f>
        <v>92560091</v>
      </c>
      <c r="E40" s="63">
        <f>SUM(E41:E44)</f>
        <v>129122434</v>
      </c>
    </row>
    <row r="41" spans="1:5" ht="21.75" customHeight="1">
      <c r="A41" s="40" t="s">
        <v>530</v>
      </c>
      <c r="B41" s="41" t="s">
        <v>531</v>
      </c>
      <c r="C41" s="423">
        <v>0</v>
      </c>
      <c r="D41" s="64">
        <v>0</v>
      </c>
      <c r="E41" s="64">
        <v>50000000</v>
      </c>
    </row>
    <row r="42" spans="1:5" ht="26.25" customHeight="1">
      <c r="A42" s="40" t="s">
        <v>529</v>
      </c>
      <c r="B42" s="41" t="s">
        <v>656</v>
      </c>
      <c r="C42" s="70">
        <v>0</v>
      </c>
      <c r="D42" s="64">
        <v>0</v>
      </c>
      <c r="E42" s="64">
        <v>25000000</v>
      </c>
    </row>
    <row r="43" spans="1:5" ht="21.75" customHeight="1">
      <c r="A43" s="40" t="s">
        <v>48</v>
      </c>
      <c r="B43" s="41" t="s">
        <v>566</v>
      </c>
      <c r="C43" s="423">
        <v>88071346</v>
      </c>
      <c r="D43" s="64">
        <v>88071346</v>
      </c>
      <c r="E43" s="64">
        <v>54122434</v>
      </c>
    </row>
    <row r="44" spans="1:5" ht="21.75" customHeight="1">
      <c r="A44" s="40" t="s">
        <v>271</v>
      </c>
      <c r="B44" s="41" t="s">
        <v>272</v>
      </c>
      <c r="C44" s="70">
        <v>0</v>
      </c>
      <c r="D44" s="64">
        <v>4488745</v>
      </c>
      <c r="E44" s="64">
        <v>0</v>
      </c>
    </row>
    <row r="45" spans="1:5" s="25" customFormat="1" ht="37.5" customHeight="1" thickBot="1">
      <c r="A45" s="47" t="s">
        <v>129</v>
      </c>
      <c r="B45" s="48" t="s">
        <v>49</v>
      </c>
      <c r="C45" s="68">
        <f>C39+C40</f>
        <v>429614848</v>
      </c>
      <c r="D45" s="68">
        <f>D39+D40</f>
        <v>398796062</v>
      </c>
      <c r="E45" s="68">
        <f>E39+E40</f>
        <v>524849038</v>
      </c>
    </row>
    <row r="46" spans="1:5" ht="15.75" thickTop="1">
      <c r="A46" s="2"/>
      <c r="B46" s="2"/>
      <c r="C46" s="2"/>
      <c r="D46" s="2"/>
      <c r="E46" s="2"/>
    </row>
  </sheetData>
  <sheetProtection/>
  <mergeCells count="5">
    <mergeCell ref="A1:E1"/>
    <mergeCell ref="A2:E2"/>
    <mergeCell ref="D3:E3"/>
    <mergeCell ref="D4:E4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140625" style="0" customWidth="1"/>
    <col min="2" max="2" width="53.28125" style="0" customWidth="1"/>
    <col min="3" max="5" width="16.7109375" style="0" customWidth="1"/>
  </cols>
  <sheetData>
    <row r="1" spans="1:5" ht="30" customHeight="1">
      <c r="A1" s="721" t="s">
        <v>188</v>
      </c>
      <c r="B1" s="721"/>
      <c r="C1" s="721"/>
      <c r="D1" s="721"/>
      <c r="E1" s="721"/>
    </row>
    <row r="2" spans="1:5" ht="18" customHeight="1">
      <c r="A2" s="722" t="s">
        <v>443</v>
      </c>
      <c r="B2" s="722"/>
      <c r="C2" s="722"/>
      <c r="D2" s="722"/>
      <c r="E2" s="722"/>
    </row>
    <row r="3" spans="1:5" ht="19.5" customHeight="1">
      <c r="A3" s="24"/>
      <c r="B3" s="22"/>
      <c r="C3" s="21"/>
      <c r="D3" s="723"/>
      <c r="E3" s="723"/>
    </row>
    <row r="4" spans="1:5" ht="15.75" customHeight="1" thickBot="1">
      <c r="A4" s="700" t="s">
        <v>690</v>
      </c>
      <c r="B4" s="700"/>
      <c r="C4" s="23"/>
      <c r="D4" s="724" t="s">
        <v>423</v>
      </c>
      <c r="E4" s="724"/>
    </row>
    <row r="5" spans="1:5" ht="38.25" customHeight="1" thickBot="1" thickTop="1">
      <c r="A5" s="73" t="s">
        <v>0</v>
      </c>
      <c r="B5" s="74" t="s">
        <v>1</v>
      </c>
      <c r="C5" s="53" t="s">
        <v>527</v>
      </c>
      <c r="D5" s="53" t="s">
        <v>528</v>
      </c>
      <c r="E5" s="53" t="s">
        <v>526</v>
      </c>
    </row>
    <row r="6" spans="1:5" ht="12.75" customHeight="1" thickTop="1">
      <c r="A6" s="76" t="s">
        <v>93</v>
      </c>
      <c r="B6" s="77" t="s">
        <v>94</v>
      </c>
      <c r="C6" s="77" t="s">
        <v>95</v>
      </c>
      <c r="D6" s="77" t="s">
        <v>96</v>
      </c>
      <c r="E6" s="77" t="s">
        <v>97</v>
      </c>
    </row>
    <row r="7" spans="1:5" s="27" customFormat="1" ht="21.75" customHeight="1">
      <c r="A7" s="49" t="s">
        <v>50</v>
      </c>
      <c r="B7" s="50" t="s">
        <v>51</v>
      </c>
      <c r="C7" s="69">
        <f>C8+C15</f>
        <v>47206036</v>
      </c>
      <c r="D7" s="69">
        <f>D8+D15</f>
        <v>52933858</v>
      </c>
      <c r="E7" s="69">
        <f>E8+E15</f>
        <v>56870226</v>
      </c>
    </row>
    <row r="8" spans="1:5" s="26" customFormat="1" ht="21.75" customHeight="1">
      <c r="A8" s="40" t="s">
        <v>52</v>
      </c>
      <c r="B8" s="41" t="s">
        <v>53</v>
      </c>
      <c r="C8" s="64">
        <f>SUM(C9:C14)</f>
        <v>36766036</v>
      </c>
      <c r="D8" s="64">
        <f>SUM(D9:D14)</f>
        <v>37997431</v>
      </c>
      <c r="E8" s="64">
        <f>SUM(E9:E14)</f>
        <v>42530100</v>
      </c>
    </row>
    <row r="9" spans="1:5" s="26" customFormat="1" ht="22.5" customHeight="1" hidden="1">
      <c r="A9" s="40" t="s">
        <v>135</v>
      </c>
      <c r="B9" s="41" t="s">
        <v>54</v>
      </c>
      <c r="C9" s="64">
        <v>33575000</v>
      </c>
      <c r="D9" s="64">
        <v>34069113</v>
      </c>
      <c r="E9" s="64">
        <v>38900000</v>
      </c>
    </row>
    <row r="10" spans="1:5" s="26" customFormat="1" ht="22.5" customHeight="1" hidden="1">
      <c r="A10" s="40" t="s">
        <v>191</v>
      </c>
      <c r="B10" s="41" t="s">
        <v>192</v>
      </c>
      <c r="C10" s="64">
        <v>0</v>
      </c>
      <c r="D10" s="64">
        <v>25189</v>
      </c>
      <c r="E10" s="64">
        <v>0</v>
      </c>
    </row>
    <row r="11" spans="1:5" s="26" customFormat="1" ht="21.75" customHeight="1" hidden="1">
      <c r="A11" s="40" t="s">
        <v>136</v>
      </c>
      <c r="B11" s="41" t="s">
        <v>55</v>
      </c>
      <c r="C11" s="64">
        <v>2095036</v>
      </c>
      <c r="D11" s="64">
        <v>2129587</v>
      </c>
      <c r="E11" s="64">
        <v>2352100</v>
      </c>
    </row>
    <row r="12" spans="1:5" s="26" customFormat="1" ht="21.75" customHeight="1" hidden="1">
      <c r="A12" s="40" t="s">
        <v>137</v>
      </c>
      <c r="B12" s="41" t="s">
        <v>56</v>
      </c>
      <c r="C12" s="66">
        <v>36000</v>
      </c>
      <c r="D12" s="64">
        <v>35490</v>
      </c>
      <c r="E12" s="64">
        <v>40000</v>
      </c>
    </row>
    <row r="13" spans="1:5" s="26" customFormat="1" ht="21.75" customHeight="1" hidden="1">
      <c r="A13" s="40" t="s">
        <v>138</v>
      </c>
      <c r="B13" s="41" t="s">
        <v>57</v>
      </c>
      <c r="C13" s="66">
        <v>510000</v>
      </c>
      <c r="D13" s="64">
        <v>456450</v>
      </c>
      <c r="E13" s="64">
        <v>738000</v>
      </c>
    </row>
    <row r="14" spans="1:5" s="26" customFormat="1" ht="21.75" customHeight="1" hidden="1">
      <c r="A14" s="40" t="s">
        <v>139</v>
      </c>
      <c r="B14" s="41" t="s">
        <v>58</v>
      </c>
      <c r="C14" s="66">
        <v>550000</v>
      </c>
      <c r="D14" s="64">
        <v>1281602</v>
      </c>
      <c r="E14" s="64">
        <v>500000</v>
      </c>
    </row>
    <row r="15" spans="1:5" s="26" customFormat="1" ht="21.75" customHeight="1">
      <c r="A15" s="40" t="s">
        <v>59</v>
      </c>
      <c r="B15" s="41" t="s">
        <v>60</v>
      </c>
      <c r="C15" s="64">
        <f>SUM(C16:C18)</f>
        <v>10440000</v>
      </c>
      <c r="D15" s="64">
        <f>SUM(D16:D18)</f>
        <v>14936427</v>
      </c>
      <c r="E15" s="64">
        <f>SUM(E16:E18)</f>
        <v>14340126</v>
      </c>
    </row>
    <row r="16" spans="1:5" s="26" customFormat="1" ht="21.75" customHeight="1" hidden="1">
      <c r="A16" s="40" t="s">
        <v>140</v>
      </c>
      <c r="B16" s="41" t="s">
        <v>61</v>
      </c>
      <c r="C16" s="64">
        <v>7800000</v>
      </c>
      <c r="D16" s="64">
        <v>7718359</v>
      </c>
      <c r="E16" s="64">
        <v>9600000</v>
      </c>
    </row>
    <row r="17" spans="1:5" s="26" customFormat="1" ht="28.5" customHeight="1" hidden="1">
      <c r="A17" s="40" t="s">
        <v>141</v>
      </c>
      <c r="B17" s="41" t="s">
        <v>62</v>
      </c>
      <c r="C17" s="64">
        <v>2140000</v>
      </c>
      <c r="D17" s="64">
        <v>5262863</v>
      </c>
      <c r="E17" s="64">
        <v>3080126</v>
      </c>
    </row>
    <row r="18" spans="1:5" s="26" customFormat="1" ht="21.75" customHeight="1" hidden="1">
      <c r="A18" s="40" t="s">
        <v>142</v>
      </c>
      <c r="B18" s="41" t="s">
        <v>63</v>
      </c>
      <c r="C18" s="64">
        <v>500000</v>
      </c>
      <c r="D18" s="64">
        <v>1955205</v>
      </c>
      <c r="E18" s="64">
        <v>1660000</v>
      </c>
    </row>
    <row r="19" spans="1:5" s="27" customFormat="1" ht="34.5" customHeight="1">
      <c r="A19" s="42" t="s">
        <v>64</v>
      </c>
      <c r="B19" s="44" t="s">
        <v>161</v>
      </c>
      <c r="C19" s="63">
        <v>11598180</v>
      </c>
      <c r="D19" s="63">
        <v>10533024</v>
      </c>
      <c r="E19" s="63">
        <v>10675480</v>
      </c>
    </row>
    <row r="20" spans="1:5" s="27" customFormat="1" ht="21.75" customHeight="1">
      <c r="A20" s="42" t="s">
        <v>65</v>
      </c>
      <c r="B20" s="43" t="s">
        <v>66</v>
      </c>
      <c r="C20" s="67">
        <f>C21+C24+C27+C34+C35</f>
        <v>42555558</v>
      </c>
      <c r="D20" s="67">
        <f>D21+D24+D27+D34+D35</f>
        <v>56666006</v>
      </c>
      <c r="E20" s="67">
        <f>E21+E24+E27+E34+E35</f>
        <v>66524323</v>
      </c>
    </row>
    <row r="21" spans="1:5" s="26" customFormat="1" ht="21.75" customHeight="1">
      <c r="A21" s="40" t="s">
        <v>67</v>
      </c>
      <c r="B21" s="41" t="s">
        <v>68</v>
      </c>
      <c r="C21" s="64">
        <f>SUM(C22:C23)</f>
        <v>5516627</v>
      </c>
      <c r="D21" s="64">
        <f>SUM(D22:D23)</f>
        <v>8042345</v>
      </c>
      <c r="E21" s="64">
        <f>SUM(E22:E23)</f>
        <v>8335000</v>
      </c>
    </row>
    <row r="22" spans="1:5" s="26" customFormat="1" ht="21.75" customHeight="1" hidden="1">
      <c r="A22" s="40" t="s">
        <v>147</v>
      </c>
      <c r="B22" s="41" t="s">
        <v>149</v>
      </c>
      <c r="C22" s="64">
        <v>900000</v>
      </c>
      <c r="D22" s="64">
        <v>926459</v>
      </c>
      <c r="E22" s="64">
        <v>860000</v>
      </c>
    </row>
    <row r="23" spans="1:5" s="26" customFormat="1" ht="21.75" customHeight="1" hidden="1">
      <c r="A23" s="40" t="s">
        <v>148</v>
      </c>
      <c r="B23" s="41" t="s">
        <v>150</v>
      </c>
      <c r="C23" s="64">
        <v>4616627</v>
      </c>
      <c r="D23" s="64">
        <v>7115886</v>
      </c>
      <c r="E23" s="64">
        <v>7475000</v>
      </c>
    </row>
    <row r="24" spans="1:5" s="26" customFormat="1" ht="21.75" customHeight="1">
      <c r="A24" s="40" t="s">
        <v>69</v>
      </c>
      <c r="B24" s="41" t="s">
        <v>70</v>
      </c>
      <c r="C24" s="64">
        <f>SUM(C25:C26)</f>
        <v>605000</v>
      </c>
      <c r="D24" s="64">
        <f>SUM(D25:D26)</f>
        <v>771788</v>
      </c>
      <c r="E24" s="64">
        <f>SUM(E25:E26)</f>
        <v>795000</v>
      </c>
    </row>
    <row r="25" spans="1:5" s="26" customFormat="1" ht="21.75" customHeight="1" hidden="1">
      <c r="A25" s="40" t="s">
        <v>143</v>
      </c>
      <c r="B25" s="41" t="s">
        <v>145</v>
      </c>
      <c r="C25" s="64">
        <v>140000</v>
      </c>
      <c r="D25" s="64">
        <v>310670</v>
      </c>
      <c r="E25" s="64">
        <v>285000</v>
      </c>
    </row>
    <row r="26" spans="1:5" s="26" customFormat="1" ht="21.75" customHeight="1" hidden="1">
      <c r="A26" s="40" t="s">
        <v>144</v>
      </c>
      <c r="B26" s="41" t="s">
        <v>146</v>
      </c>
      <c r="C26" s="64">
        <v>465000</v>
      </c>
      <c r="D26" s="64">
        <v>461118</v>
      </c>
      <c r="E26" s="64">
        <v>510000</v>
      </c>
    </row>
    <row r="27" spans="1:5" s="26" customFormat="1" ht="21.75" customHeight="1">
      <c r="A27" s="40" t="s">
        <v>71</v>
      </c>
      <c r="B27" s="41" t="s">
        <v>72</v>
      </c>
      <c r="C27" s="64">
        <f>SUM(C28:C33)</f>
        <v>26230331</v>
      </c>
      <c r="D27" s="64">
        <f>SUM(D28:D33)</f>
        <v>36766766</v>
      </c>
      <c r="E27" s="64">
        <f>SUM(E28:E33)</f>
        <v>43418329</v>
      </c>
    </row>
    <row r="28" spans="1:5" s="26" customFormat="1" ht="21.75" customHeight="1" hidden="1">
      <c r="A28" s="40" t="s">
        <v>151</v>
      </c>
      <c r="B28" s="65" t="s">
        <v>73</v>
      </c>
      <c r="C28" s="64">
        <v>7575000</v>
      </c>
      <c r="D28" s="64">
        <v>6450406</v>
      </c>
      <c r="E28" s="64">
        <v>7130000</v>
      </c>
    </row>
    <row r="29" spans="1:5" s="26" customFormat="1" ht="21.75" customHeight="1" hidden="1">
      <c r="A29" s="40" t="s">
        <v>152</v>
      </c>
      <c r="B29" s="65" t="s">
        <v>153</v>
      </c>
      <c r="C29" s="64">
        <v>430000</v>
      </c>
      <c r="D29" s="64">
        <v>448675</v>
      </c>
      <c r="E29" s="64">
        <v>400000</v>
      </c>
    </row>
    <row r="30" spans="1:5" s="26" customFormat="1" ht="21.75" customHeight="1" hidden="1">
      <c r="A30" s="40" t="s">
        <v>154</v>
      </c>
      <c r="B30" s="41" t="s">
        <v>155</v>
      </c>
      <c r="C30" s="64">
        <v>1760000</v>
      </c>
      <c r="D30" s="64">
        <v>2523702</v>
      </c>
      <c r="E30" s="64">
        <v>1980000</v>
      </c>
    </row>
    <row r="31" spans="1:5" s="26" customFormat="1" ht="21.75" customHeight="1" hidden="1">
      <c r="A31" s="40" t="s">
        <v>426</v>
      </c>
      <c r="B31" s="41" t="s">
        <v>427</v>
      </c>
      <c r="C31" s="64">
        <v>705000</v>
      </c>
      <c r="D31" s="64">
        <v>571556</v>
      </c>
      <c r="E31" s="64">
        <v>705000</v>
      </c>
    </row>
    <row r="32" spans="1:5" s="26" customFormat="1" ht="21.75" customHeight="1" hidden="1">
      <c r="A32" s="40" t="s">
        <v>156</v>
      </c>
      <c r="B32" s="41" t="s">
        <v>158</v>
      </c>
      <c r="C32" s="64">
        <v>10020331</v>
      </c>
      <c r="D32" s="64">
        <v>19468393</v>
      </c>
      <c r="E32" s="64">
        <v>24983828</v>
      </c>
    </row>
    <row r="33" spans="1:5" s="26" customFormat="1" ht="21.75" customHeight="1" hidden="1">
      <c r="A33" s="40" t="s">
        <v>157</v>
      </c>
      <c r="B33" s="41" t="s">
        <v>74</v>
      </c>
      <c r="C33" s="64">
        <v>5740000</v>
      </c>
      <c r="D33" s="64">
        <v>7304034</v>
      </c>
      <c r="E33" s="64">
        <v>8219501</v>
      </c>
    </row>
    <row r="34" spans="1:5" s="26" customFormat="1" ht="21.75" customHeight="1">
      <c r="A34" s="691" t="s">
        <v>75</v>
      </c>
      <c r="B34" s="692" t="s">
        <v>76</v>
      </c>
      <c r="C34" s="70">
        <v>500000</v>
      </c>
      <c r="D34" s="70">
        <v>676782</v>
      </c>
      <c r="E34" s="70">
        <v>500000</v>
      </c>
    </row>
    <row r="35" spans="1:5" s="26" customFormat="1" ht="21.75" customHeight="1">
      <c r="A35" s="40" t="s">
        <v>77</v>
      </c>
      <c r="B35" s="41" t="s">
        <v>78</v>
      </c>
      <c r="C35" s="64">
        <f>SUM(C36:C38)</f>
        <v>9703600</v>
      </c>
      <c r="D35" s="64">
        <f>SUM(D36:D38)</f>
        <v>10408325</v>
      </c>
      <c r="E35" s="64">
        <f>SUM(E36:E38)</f>
        <v>13475994</v>
      </c>
    </row>
    <row r="36" spans="1:5" s="26" customFormat="1" ht="21.75" customHeight="1" hidden="1">
      <c r="A36" s="40" t="s">
        <v>159</v>
      </c>
      <c r="B36" s="41" t="s">
        <v>437</v>
      </c>
      <c r="C36" s="388">
        <v>7553600</v>
      </c>
      <c r="D36" s="388">
        <v>7627783</v>
      </c>
      <c r="E36" s="388">
        <v>11745994</v>
      </c>
    </row>
    <row r="37" spans="1:5" s="26" customFormat="1" ht="21.75" customHeight="1" hidden="1">
      <c r="A37" s="40" t="s">
        <v>458</v>
      </c>
      <c r="B37" s="41" t="s">
        <v>459</v>
      </c>
      <c r="C37" s="64">
        <v>100000</v>
      </c>
      <c r="D37" s="388">
        <v>750000</v>
      </c>
      <c r="E37" s="64">
        <v>0</v>
      </c>
    </row>
    <row r="38" spans="1:5" s="26" customFormat="1" ht="21.75" customHeight="1" hidden="1">
      <c r="A38" s="40" t="s">
        <v>160</v>
      </c>
      <c r="B38" s="41" t="s">
        <v>79</v>
      </c>
      <c r="C38" s="64">
        <v>2050000</v>
      </c>
      <c r="D38" s="388">
        <v>2030542</v>
      </c>
      <c r="E38" s="388">
        <v>1730000</v>
      </c>
    </row>
    <row r="39" spans="1:5" s="27" customFormat="1" ht="21" customHeight="1">
      <c r="A39" s="42" t="s">
        <v>80</v>
      </c>
      <c r="B39" s="43" t="s">
        <v>81</v>
      </c>
      <c r="C39" s="63">
        <f>SUM(C40:C41)</f>
        <v>6315000</v>
      </c>
      <c r="D39" s="63">
        <f>SUM(D40:D41)</f>
        <v>4217690</v>
      </c>
      <c r="E39" s="63">
        <f>SUM(E40:E41)</f>
        <v>5275000</v>
      </c>
    </row>
    <row r="40" spans="1:5" s="27" customFormat="1" ht="21.75" customHeight="1">
      <c r="A40" s="40" t="s">
        <v>162</v>
      </c>
      <c r="B40" s="41" t="s">
        <v>124</v>
      </c>
      <c r="C40" s="64">
        <v>315000</v>
      </c>
      <c r="D40" s="64">
        <v>272500</v>
      </c>
      <c r="E40" s="64">
        <v>275000</v>
      </c>
    </row>
    <row r="41" spans="1:5" s="27" customFormat="1" ht="24" customHeight="1">
      <c r="A41" s="40" t="s">
        <v>164</v>
      </c>
      <c r="B41" s="41" t="s">
        <v>125</v>
      </c>
      <c r="C41" s="64">
        <v>6000000</v>
      </c>
      <c r="D41" s="64">
        <v>3945190</v>
      </c>
      <c r="E41" s="64">
        <v>5000000</v>
      </c>
    </row>
    <row r="42" spans="1:5" s="27" customFormat="1" ht="21.75" customHeight="1">
      <c r="A42" s="42" t="s">
        <v>82</v>
      </c>
      <c r="B42" s="43" t="s">
        <v>126</v>
      </c>
      <c r="C42" s="67">
        <f>SUM(C43:C47)</f>
        <v>110559819</v>
      </c>
      <c r="D42" s="67">
        <f>SUM(D43:D47)</f>
        <v>59553893</v>
      </c>
      <c r="E42" s="67">
        <f>SUM(E43:E47)</f>
        <v>62271254</v>
      </c>
    </row>
    <row r="43" spans="1:5" s="27" customFormat="1" ht="26.25" customHeight="1">
      <c r="A43" s="40" t="s">
        <v>456</v>
      </c>
      <c r="B43" s="41" t="s">
        <v>457</v>
      </c>
      <c r="C43" s="64">
        <v>433401</v>
      </c>
      <c r="D43" s="64">
        <v>433401</v>
      </c>
      <c r="E43" s="64">
        <v>1281825</v>
      </c>
    </row>
    <row r="44" spans="1:5" s="27" customFormat="1" ht="21.75" customHeight="1">
      <c r="A44" s="40" t="s">
        <v>165</v>
      </c>
      <c r="B44" s="41" t="s">
        <v>193</v>
      </c>
      <c r="C44" s="64">
        <v>47503395</v>
      </c>
      <c r="D44" s="64">
        <v>50584554</v>
      </c>
      <c r="E44" s="64">
        <v>47492866</v>
      </c>
    </row>
    <row r="45" spans="1:5" s="27" customFormat="1" ht="30.75" customHeight="1">
      <c r="A45" s="40" t="s">
        <v>166</v>
      </c>
      <c r="B45" s="41" t="s">
        <v>167</v>
      </c>
      <c r="C45" s="64">
        <v>50000</v>
      </c>
      <c r="D45" s="64">
        <v>100000</v>
      </c>
      <c r="E45" s="64">
        <v>50000</v>
      </c>
    </row>
    <row r="46" spans="1:5" s="27" customFormat="1" ht="21.75" customHeight="1">
      <c r="A46" s="40" t="s">
        <v>431</v>
      </c>
      <c r="B46" s="41" t="s">
        <v>168</v>
      </c>
      <c r="C46" s="64">
        <v>4693429</v>
      </c>
      <c r="D46" s="64">
        <v>8435938</v>
      </c>
      <c r="E46" s="64">
        <v>3870580</v>
      </c>
    </row>
    <row r="47" spans="1:5" s="27" customFormat="1" ht="21.75" customHeight="1">
      <c r="A47" s="40" t="s">
        <v>264</v>
      </c>
      <c r="B47" s="41" t="s">
        <v>265</v>
      </c>
      <c r="C47" s="64">
        <v>57879594</v>
      </c>
      <c r="D47" s="64">
        <v>0</v>
      </c>
      <c r="E47" s="64">
        <v>9575983</v>
      </c>
    </row>
    <row r="48" spans="1:5" s="27" customFormat="1" ht="21.75" customHeight="1">
      <c r="A48" s="42" t="s">
        <v>83</v>
      </c>
      <c r="B48" s="43" t="s">
        <v>84</v>
      </c>
      <c r="C48" s="67">
        <f>SUM(C49:C51)</f>
        <v>38100000</v>
      </c>
      <c r="D48" s="67">
        <f>SUM(D49:D51)</f>
        <v>39058972</v>
      </c>
      <c r="E48" s="67">
        <f>SUM(E49:E51)</f>
        <v>4350000</v>
      </c>
    </row>
    <row r="49" spans="1:5" s="27" customFormat="1" ht="21.75" customHeight="1" hidden="1">
      <c r="A49" s="40" t="s">
        <v>169</v>
      </c>
      <c r="B49" s="41" t="s">
        <v>172</v>
      </c>
      <c r="C49" s="64">
        <v>27559055</v>
      </c>
      <c r="D49" s="64">
        <v>7628620</v>
      </c>
      <c r="E49" s="64">
        <v>0</v>
      </c>
    </row>
    <row r="50" spans="1:5" s="26" customFormat="1" ht="21.75" customHeight="1" hidden="1">
      <c r="A50" s="40" t="s">
        <v>170</v>
      </c>
      <c r="B50" s="41" t="s">
        <v>173</v>
      </c>
      <c r="C50" s="70">
        <v>2441180</v>
      </c>
      <c r="D50" s="70">
        <v>23882615</v>
      </c>
      <c r="E50" s="70">
        <v>3427953</v>
      </c>
    </row>
    <row r="51" spans="1:5" s="27" customFormat="1" ht="21.75" customHeight="1" hidden="1">
      <c r="A51" s="40" t="s">
        <v>171</v>
      </c>
      <c r="B51" s="41" t="s">
        <v>174</v>
      </c>
      <c r="C51" s="64">
        <v>8099765</v>
      </c>
      <c r="D51" s="64">
        <v>7547737</v>
      </c>
      <c r="E51" s="64">
        <v>922047</v>
      </c>
    </row>
    <row r="52" spans="1:5" s="27" customFormat="1" ht="21.75" customHeight="1">
      <c r="A52" s="42" t="s">
        <v>85</v>
      </c>
      <c r="B52" s="43" t="s">
        <v>86</v>
      </c>
      <c r="C52" s="67">
        <f>SUM(C53:C54)</f>
        <v>95154097</v>
      </c>
      <c r="D52" s="67">
        <f>SUM(D53:D54)</f>
        <v>5628763</v>
      </c>
      <c r="E52" s="67">
        <f>SUM(E53:E54)</f>
        <v>209473000</v>
      </c>
    </row>
    <row r="53" spans="1:5" s="27" customFormat="1" ht="21.75" customHeight="1" hidden="1">
      <c r="A53" s="40" t="s">
        <v>175</v>
      </c>
      <c r="B53" s="41" t="s">
        <v>177</v>
      </c>
      <c r="C53" s="64">
        <v>74924194</v>
      </c>
      <c r="D53" s="64">
        <v>4523698</v>
      </c>
      <c r="E53" s="64">
        <v>164939370</v>
      </c>
    </row>
    <row r="54" spans="1:5" s="27" customFormat="1" ht="21.75" customHeight="1" hidden="1">
      <c r="A54" s="40" t="s">
        <v>176</v>
      </c>
      <c r="B54" s="41" t="s">
        <v>178</v>
      </c>
      <c r="C54" s="64">
        <v>20229903</v>
      </c>
      <c r="D54" s="64">
        <v>1105065</v>
      </c>
      <c r="E54" s="64">
        <v>44533630</v>
      </c>
    </row>
    <row r="55" spans="1:5" s="27" customFormat="1" ht="21.75" customHeight="1">
      <c r="A55" s="42" t="s">
        <v>87</v>
      </c>
      <c r="B55" s="43" t="s">
        <v>180</v>
      </c>
      <c r="C55" s="63">
        <f>C56</f>
        <v>550000</v>
      </c>
      <c r="D55" s="63">
        <f>D56</f>
        <v>39131351</v>
      </c>
      <c r="E55" s="63">
        <f>E56</f>
        <v>500000</v>
      </c>
    </row>
    <row r="56" spans="1:5" s="27" customFormat="1" ht="21.75" customHeight="1">
      <c r="A56" s="40" t="s">
        <v>446</v>
      </c>
      <c r="B56" s="41" t="s">
        <v>447</v>
      </c>
      <c r="C56" s="64">
        <v>550000</v>
      </c>
      <c r="D56" s="64">
        <v>39131351</v>
      </c>
      <c r="E56" s="64">
        <v>500000</v>
      </c>
    </row>
    <row r="57" spans="1:5" s="28" customFormat="1" ht="36" customHeight="1">
      <c r="A57" s="482" t="s">
        <v>183</v>
      </c>
      <c r="B57" s="72" t="s">
        <v>88</v>
      </c>
      <c r="C57" s="141">
        <f>C7+C19+C20+C39+C42+C48+C52+C55</f>
        <v>352038690</v>
      </c>
      <c r="D57" s="141">
        <f>D7+D19+D20+D39+D42+D48+D52+D55</f>
        <v>267723557</v>
      </c>
      <c r="E57" s="141">
        <f>E7+E19+E20+E39+E42+E48+E52+E55</f>
        <v>415939283</v>
      </c>
    </row>
    <row r="58" spans="1:5" s="26" customFormat="1" ht="21.75" customHeight="1">
      <c r="A58" s="482" t="s">
        <v>89</v>
      </c>
      <c r="B58" s="72" t="s">
        <v>90</v>
      </c>
      <c r="C58" s="67">
        <f>SUM(C59:C61)</f>
        <v>77576158</v>
      </c>
      <c r="D58" s="67">
        <f>SUM(D59:D61)</f>
        <v>76950071</v>
      </c>
      <c r="E58" s="67">
        <f>SUM(E59:E61)</f>
        <v>108909755</v>
      </c>
    </row>
    <row r="59" spans="1:5" s="26" customFormat="1" ht="21.75" customHeight="1">
      <c r="A59" s="40" t="s">
        <v>533</v>
      </c>
      <c r="B59" s="41" t="s">
        <v>657</v>
      </c>
      <c r="C59" s="64">
        <v>0</v>
      </c>
      <c r="D59" s="64">
        <v>0</v>
      </c>
      <c r="E59" s="64">
        <v>25000000</v>
      </c>
    </row>
    <row r="60" spans="1:5" s="26" customFormat="1" ht="21.75" customHeight="1">
      <c r="A60" s="40" t="s">
        <v>194</v>
      </c>
      <c r="B60" s="41" t="s">
        <v>195</v>
      </c>
      <c r="C60" s="64">
        <v>4276181</v>
      </c>
      <c r="D60" s="64">
        <v>4276181</v>
      </c>
      <c r="E60" s="64">
        <v>4488745</v>
      </c>
    </row>
    <row r="61" spans="1:5" s="28" customFormat="1" ht="30.75" customHeight="1">
      <c r="A61" s="40" t="s">
        <v>179</v>
      </c>
      <c r="B61" s="41" t="s">
        <v>91</v>
      </c>
      <c r="C61" s="64">
        <v>73299977</v>
      </c>
      <c r="D61" s="64">
        <v>72673890</v>
      </c>
      <c r="E61" s="64">
        <v>79421010</v>
      </c>
    </row>
    <row r="62" spans="1:5" ht="30" thickBot="1">
      <c r="A62" s="483" t="s">
        <v>185</v>
      </c>
      <c r="B62" s="484" t="s">
        <v>92</v>
      </c>
      <c r="C62" s="142">
        <f>C57+C58</f>
        <v>429614848</v>
      </c>
      <c r="D62" s="142">
        <f>D57+D58</f>
        <v>344673628</v>
      </c>
      <c r="E62" s="142">
        <f>E57+E58</f>
        <v>524849038</v>
      </c>
    </row>
    <row r="63" spans="1:2" ht="13.5" thickTop="1">
      <c r="A63" s="1"/>
      <c r="B63" s="1"/>
    </row>
  </sheetData>
  <sheetProtection/>
  <mergeCells count="5">
    <mergeCell ref="A1:E1"/>
    <mergeCell ref="A2:E2"/>
    <mergeCell ref="D3:E3"/>
    <mergeCell ref="D4:E4"/>
    <mergeCell ref="A4:B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140625" style="18" customWidth="1"/>
    <col min="2" max="2" width="46.28125" style="18" customWidth="1"/>
    <col min="3" max="5" width="16.7109375" style="18" customWidth="1"/>
    <col min="6" max="6" width="17.57421875" style="18" customWidth="1"/>
  </cols>
  <sheetData>
    <row r="1" spans="1:3" ht="12.75">
      <c r="A1" s="17"/>
      <c r="B1" s="17"/>
      <c r="C1" s="17"/>
    </row>
    <row r="2" spans="1:6" s="26" customFormat="1" ht="12.75">
      <c r="A2" s="725" t="s">
        <v>429</v>
      </c>
      <c r="B2" s="725"/>
      <c r="C2" s="725"/>
      <c r="D2" s="725"/>
      <c r="E2" s="725"/>
      <c r="F2" s="30"/>
    </row>
    <row r="3" spans="1:6" s="26" customFormat="1" ht="12.75">
      <c r="A3" s="725"/>
      <c r="B3" s="725"/>
      <c r="C3" s="725"/>
      <c r="D3" s="725"/>
      <c r="E3" s="725"/>
      <c r="F3" s="30"/>
    </row>
    <row r="4" spans="1:6" s="26" customFormat="1" ht="20.25">
      <c r="A4" s="725" t="s">
        <v>443</v>
      </c>
      <c r="B4" s="725"/>
      <c r="C4" s="725"/>
      <c r="D4" s="725"/>
      <c r="E4" s="725"/>
      <c r="F4" s="30"/>
    </row>
    <row r="5" spans="1:6" s="26" customFormat="1" ht="20.25">
      <c r="A5" s="500"/>
      <c r="B5" s="500"/>
      <c r="C5" s="500"/>
      <c r="D5" s="500"/>
      <c r="E5" s="500"/>
      <c r="F5" s="30"/>
    </row>
    <row r="6" spans="1:5" ht="20.25">
      <c r="A6" s="19"/>
      <c r="B6" s="82"/>
      <c r="C6" s="82"/>
      <c r="D6" s="29"/>
      <c r="E6" s="410"/>
    </row>
    <row r="7" spans="1:5" ht="21" customHeight="1" thickBot="1">
      <c r="A7" s="700" t="s">
        <v>689</v>
      </c>
      <c r="B7" s="700"/>
      <c r="C7" s="20"/>
      <c r="D7" s="726" t="s">
        <v>423</v>
      </c>
      <c r="E7" s="726"/>
    </row>
    <row r="8" spans="1:6" ht="45" customHeight="1" thickBot="1" thickTop="1">
      <c r="A8" s="51" t="s">
        <v>0</v>
      </c>
      <c r="B8" s="52" t="s">
        <v>428</v>
      </c>
      <c r="C8" s="143" t="s">
        <v>534</v>
      </c>
      <c r="D8" s="52" t="s">
        <v>535</v>
      </c>
      <c r="E8" s="395" t="s">
        <v>536</v>
      </c>
      <c r="F8"/>
    </row>
    <row r="9" spans="1:6" ht="15" customHeight="1" thickTop="1">
      <c r="A9" s="76" t="s">
        <v>93</v>
      </c>
      <c r="B9" s="77" t="s">
        <v>94</v>
      </c>
      <c r="C9" s="77" t="s">
        <v>95</v>
      </c>
      <c r="D9" s="77" t="s">
        <v>96</v>
      </c>
      <c r="E9" s="485" t="s">
        <v>97</v>
      </c>
      <c r="F9"/>
    </row>
    <row r="10" spans="1:5" ht="15" customHeight="1">
      <c r="A10" s="54" t="s">
        <v>2</v>
      </c>
      <c r="B10" s="55" t="s">
        <v>303</v>
      </c>
      <c r="C10" s="411">
        <f>C11</f>
        <v>12066452</v>
      </c>
      <c r="D10" s="411">
        <f>D11</f>
        <v>15791142</v>
      </c>
      <c r="E10" s="486">
        <f>E11</f>
        <v>12223327</v>
      </c>
    </row>
    <row r="11" spans="1:5" ht="15" customHeight="1">
      <c r="A11" s="34" t="s">
        <v>10</v>
      </c>
      <c r="B11" s="31" t="s">
        <v>304</v>
      </c>
      <c r="C11" s="412">
        <v>12066452</v>
      </c>
      <c r="D11" s="412">
        <v>15791142</v>
      </c>
      <c r="E11" s="487">
        <v>12223327</v>
      </c>
    </row>
    <row r="12" spans="1:5" ht="15" customHeight="1">
      <c r="A12" s="54" t="s">
        <v>25</v>
      </c>
      <c r="B12" s="55" t="s">
        <v>26</v>
      </c>
      <c r="C12" s="413">
        <f>SUM(C13:C18)</f>
        <v>16023000</v>
      </c>
      <c r="D12" s="413">
        <f>SUM(D13:D18)</f>
        <v>18842288</v>
      </c>
      <c r="E12" s="486">
        <f>SUM(E13:E18)</f>
        <v>19081000</v>
      </c>
    </row>
    <row r="13" spans="1:5" ht="15" customHeight="1">
      <c r="A13" s="40" t="s">
        <v>27</v>
      </c>
      <c r="B13" s="41" t="s">
        <v>127</v>
      </c>
      <c r="C13" s="414">
        <v>7100000</v>
      </c>
      <c r="D13" s="412">
        <v>8336480</v>
      </c>
      <c r="E13" s="487">
        <v>8500000</v>
      </c>
    </row>
    <row r="14" spans="1:5" ht="15" customHeight="1">
      <c r="A14" s="40" t="s">
        <v>430</v>
      </c>
      <c r="B14" s="41" t="s">
        <v>268</v>
      </c>
      <c r="C14" s="414">
        <v>20000</v>
      </c>
      <c r="D14" s="412">
        <v>18228</v>
      </c>
      <c r="E14" s="487">
        <v>20000</v>
      </c>
    </row>
    <row r="15" spans="1:5" ht="15" customHeight="1">
      <c r="A15" s="40" t="s">
        <v>30</v>
      </c>
      <c r="B15" s="41" t="s">
        <v>448</v>
      </c>
      <c r="C15" s="414">
        <v>5500000</v>
      </c>
      <c r="D15" s="412">
        <v>6482287</v>
      </c>
      <c r="E15" s="487">
        <v>6500000</v>
      </c>
    </row>
    <row r="16" spans="1:5" ht="15" customHeight="1">
      <c r="A16" s="40" t="s">
        <v>32</v>
      </c>
      <c r="B16" s="41" t="s">
        <v>449</v>
      </c>
      <c r="C16" s="414">
        <v>3402000</v>
      </c>
      <c r="D16" s="412">
        <v>4001100</v>
      </c>
      <c r="E16" s="487">
        <v>4050000</v>
      </c>
    </row>
    <row r="17" spans="1:5" ht="15" customHeight="1">
      <c r="A17" s="40" t="s">
        <v>34</v>
      </c>
      <c r="B17" s="41" t="s">
        <v>35</v>
      </c>
      <c r="C17" s="412">
        <v>1000</v>
      </c>
      <c r="D17" s="412">
        <v>16</v>
      </c>
      <c r="E17" s="487">
        <v>1000</v>
      </c>
    </row>
    <row r="18" spans="1:5" ht="15" customHeight="1">
      <c r="A18" s="40" t="s">
        <v>466</v>
      </c>
      <c r="B18" s="41" t="s">
        <v>37</v>
      </c>
      <c r="C18" s="412">
        <v>0</v>
      </c>
      <c r="D18" s="412">
        <v>4177</v>
      </c>
      <c r="E18" s="487">
        <v>10000</v>
      </c>
    </row>
    <row r="19" spans="1:5" ht="15" customHeight="1">
      <c r="A19" s="54" t="s">
        <v>38</v>
      </c>
      <c r="B19" s="55" t="s">
        <v>39</v>
      </c>
      <c r="C19" s="411">
        <f>C20</f>
        <v>15000</v>
      </c>
      <c r="D19" s="411">
        <f>D20</f>
        <v>0</v>
      </c>
      <c r="E19" s="486">
        <f>E20</f>
        <v>0</v>
      </c>
    </row>
    <row r="20" spans="1:5" ht="15" customHeight="1">
      <c r="A20" s="34" t="s">
        <v>450</v>
      </c>
      <c r="B20" s="31" t="s">
        <v>451</v>
      </c>
      <c r="C20" s="412">
        <v>15000</v>
      </c>
      <c r="D20" s="412">
        <v>0</v>
      </c>
      <c r="E20" s="487">
        <v>0</v>
      </c>
    </row>
    <row r="21" spans="1:5" ht="15" customHeight="1">
      <c r="A21" s="42" t="s">
        <v>44</v>
      </c>
      <c r="B21" s="43" t="s">
        <v>45</v>
      </c>
      <c r="C21" s="415">
        <f>C10+C12+C19</f>
        <v>28104452</v>
      </c>
      <c r="D21" s="415">
        <f>D10+D12+D19</f>
        <v>34633430</v>
      </c>
      <c r="E21" s="488">
        <f>E10+E12+E19</f>
        <v>31304327</v>
      </c>
    </row>
    <row r="22" spans="1:5" ht="15" customHeight="1">
      <c r="A22" s="42"/>
      <c r="B22" s="43"/>
      <c r="C22" s="415"/>
      <c r="D22" s="416"/>
      <c r="E22" s="489"/>
    </row>
    <row r="23" spans="1:5" ht="15" customHeight="1">
      <c r="A23" s="54" t="s">
        <v>46</v>
      </c>
      <c r="B23" s="55" t="s">
        <v>47</v>
      </c>
      <c r="C23" s="413">
        <f>SUM(C24:C25)</f>
        <v>75461456</v>
      </c>
      <c r="D23" s="417">
        <f>SUM(D24:D25)</f>
        <v>71576241</v>
      </c>
      <c r="E23" s="490">
        <f>SUM(E24:E25)</f>
        <v>70222222</v>
      </c>
    </row>
    <row r="24" spans="1:5" ht="15" customHeight="1">
      <c r="A24" s="40" t="s">
        <v>48</v>
      </c>
      <c r="B24" s="41" t="s">
        <v>566</v>
      </c>
      <c r="C24" s="414">
        <v>2161479</v>
      </c>
      <c r="D24" s="412">
        <v>2161479</v>
      </c>
      <c r="E24" s="487">
        <v>445712</v>
      </c>
    </row>
    <row r="25" spans="1:5" ht="15" customHeight="1">
      <c r="A25" s="34" t="s">
        <v>181</v>
      </c>
      <c r="B25" s="31" t="s">
        <v>182</v>
      </c>
      <c r="C25" s="418">
        <v>73299977</v>
      </c>
      <c r="D25" s="412">
        <v>69414762</v>
      </c>
      <c r="E25" s="487">
        <v>69776510</v>
      </c>
    </row>
    <row r="26" spans="1:5" ht="15" customHeight="1">
      <c r="A26" s="34"/>
      <c r="B26" s="31"/>
      <c r="C26" s="418"/>
      <c r="D26" s="412"/>
      <c r="E26" s="487"/>
    </row>
    <row r="27" spans="1:5" ht="15" customHeight="1" thickBot="1">
      <c r="A27" s="47" t="s">
        <v>452</v>
      </c>
      <c r="B27" s="48" t="s">
        <v>49</v>
      </c>
      <c r="C27" s="419">
        <f>C23+C21</f>
        <v>103565908</v>
      </c>
      <c r="D27" s="420">
        <f>D21+D23</f>
        <v>106209671</v>
      </c>
      <c r="E27" s="421">
        <f>E21+E23</f>
        <v>101526549</v>
      </c>
    </row>
    <row r="28" spans="1:6" ht="15" customHeight="1" thickTop="1">
      <c r="A28" s="35"/>
      <c r="B28" s="35"/>
      <c r="C28" s="389"/>
      <c r="D28" s="390"/>
      <c r="E28" s="390"/>
      <c r="F28"/>
    </row>
    <row r="29" spans="1:6" ht="15" customHeight="1" thickBot="1">
      <c r="A29" s="36"/>
      <c r="B29" s="37"/>
      <c r="C29" s="391"/>
      <c r="D29" s="392"/>
      <c r="E29" s="392"/>
      <c r="F29"/>
    </row>
    <row r="30" spans="1:6" ht="45.75" customHeight="1" thickBot="1" thickTop="1">
      <c r="A30" s="51" t="s">
        <v>0</v>
      </c>
      <c r="B30" s="52" t="s">
        <v>455</v>
      </c>
      <c r="C30" s="143" t="s">
        <v>534</v>
      </c>
      <c r="D30" s="52" t="s">
        <v>535</v>
      </c>
      <c r="E30" s="395" t="s">
        <v>536</v>
      </c>
      <c r="F30"/>
    </row>
    <row r="31" spans="1:5" ht="15" customHeight="1" thickTop="1">
      <c r="A31" s="76" t="s">
        <v>93</v>
      </c>
      <c r="B31" s="77" t="s">
        <v>94</v>
      </c>
      <c r="C31" s="393" t="s">
        <v>95</v>
      </c>
      <c r="D31" s="393" t="s">
        <v>96</v>
      </c>
      <c r="E31" s="396" t="s">
        <v>97</v>
      </c>
    </row>
    <row r="32" spans="1:5" ht="15" customHeight="1">
      <c r="A32" s="54" t="s">
        <v>50</v>
      </c>
      <c r="B32" s="55" t="s">
        <v>51</v>
      </c>
      <c r="C32" s="397">
        <f>SUM(C33:C34)</f>
        <v>56933600</v>
      </c>
      <c r="D32" s="397">
        <f>SUM(D33:D34)</f>
        <v>59094079</v>
      </c>
      <c r="E32" s="398">
        <f>SUM(E33:E34)</f>
        <v>57315000</v>
      </c>
    </row>
    <row r="33" spans="1:5" ht="15" customHeight="1">
      <c r="A33" s="40" t="s">
        <v>52</v>
      </c>
      <c r="B33" s="41" t="s">
        <v>53</v>
      </c>
      <c r="C33" s="399">
        <v>56883600</v>
      </c>
      <c r="D33" s="146">
        <v>57010833</v>
      </c>
      <c r="E33" s="400">
        <v>57265000</v>
      </c>
    </row>
    <row r="34" spans="1:5" ht="15" customHeight="1">
      <c r="A34" s="40" t="s">
        <v>59</v>
      </c>
      <c r="B34" s="41" t="s">
        <v>60</v>
      </c>
      <c r="C34" s="399">
        <v>50000</v>
      </c>
      <c r="D34" s="146">
        <v>2083246</v>
      </c>
      <c r="E34" s="400">
        <v>50000</v>
      </c>
    </row>
    <row r="35" spans="1:5" ht="30.75" customHeight="1">
      <c r="A35" s="54" t="s">
        <v>64</v>
      </c>
      <c r="B35" s="56" t="s">
        <v>161</v>
      </c>
      <c r="C35" s="401">
        <v>11858308</v>
      </c>
      <c r="D35" s="145">
        <v>11692068</v>
      </c>
      <c r="E35" s="402">
        <v>10700000</v>
      </c>
    </row>
    <row r="36" spans="1:5" ht="15" customHeight="1">
      <c r="A36" s="54" t="s">
        <v>65</v>
      </c>
      <c r="B36" s="55" t="s">
        <v>66</v>
      </c>
      <c r="C36" s="397">
        <f>SUM(C37:C41)</f>
        <v>34520000</v>
      </c>
      <c r="D36" s="145">
        <f>SUM(D37:D41)</f>
        <v>34822245</v>
      </c>
      <c r="E36" s="402">
        <f>SUM(E37:E41)</f>
        <v>33383549</v>
      </c>
    </row>
    <row r="37" spans="1:5" ht="15" customHeight="1">
      <c r="A37" s="40" t="s">
        <v>67</v>
      </c>
      <c r="B37" s="41" t="s">
        <v>68</v>
      </c>
      <c r="C37" s="399">
        <f>80000+19400000</f>
        <v>19480000</v>
      </c>
      <c r="D37" s="146">
        <f>66890+20484102</f>
        <v>20550992</v>
      </c>
      <c r="E37" s="400">
        <f>60000+19763549</f>
        <v>19823549</v>
      </c>
    </row>
    <row r="38" spans="1:5" ht="15" customHeight="1">
      <c r="A38" s="40" t="s">
        <v>69</v>
      </c>
      <c r="B38" s="41" t="s">
        <v>70</v>
      </c>
      <c r="C38" s="399">
        <f>1000000+250000</f>
        <v>1250000</v>
      </c>
      <c r="D38" s="146">
        <f>829951+204278</f>
        <v>1034229</v>
      </c>
      <c r="E38" s="400">
        <f>790000+200000</f>
        <v>990000</v>
      </c>
    </row>
    <row r="39" spans="1:5" ht="15" customHeight="1">
      <c r="A39" s="40" t="s">
        <v>71</v>
      </c>
      <c r="B39" s="41" t="s">
        <v>72</v>
      </c>
      <c r="C39" s="399">
        <f>3500000+1000000+20000+570000+1200000</f>
        <v>6290000</v>
      </c>
      <c r="D39" s="146">
        <f>3291548+224440+18840+1030000+1149707</f>
        <v>5714535</v>
      </c>
      <c r="E39" s="400">
        <f>3300000+120000+20000+1110000+1100000</f>
        <v>5650000</v>
      </c>
    </row>
    <row r="40" spans="1:5" ht="15" customHeight="1">
      <c r="A40" s="40" t="s">
        <v>75</v>
      </c>
      <c r="B40" s="41" t="s">
        <v>76</v>
      </c>
      <c r="C40" s="399">
        <v>600000</v>
      </c>
      <c r="D40" s="146">
        <v>639964</v>
      </c>
      <c r="E40" s="400">
        <v>650000</v>
      </c>
    </row>
    <row r="41" spans="1:5" ht="15" customHeight="1">
      <c r="A41" s="40" t="s">
        <v>77</v>
      </c>
      <c r="B41" s="41" t="s">
        <v>78</v>
      </c>
      <c r="C41" s="399">
        <f>5850000+1000000+50000</f>
        <v>6900000</v>
      </c>
      <c r="D41" s="146">
        <f>6131025+658000+93500</f>
        <v>6882525</v>
      </c>
      <c r="E41" s="400">
        <f>5500000+700000+70000</f>
        <v>6270000</v>
      </c>
    </row>
    <row r="42" spans="1:5" ht="15" customHeight="1">
      <c r="A42" s="38" t="s">
        <v>82</v>
      </c>
      <c r="B42" s="39" t="s">
        <v>126</v>
      </c>
      <c r="C42" s="403">
        <f>C43</f>
        <v>0</v>
      </c>
      <c r="D42" s="403">
        <f>D43</f>
        <v>75066</v>
      </c>
      <c r="E42" s="402">
        <f>E43</f>
        <v>0</v>
      </c>
    </row>
    <row r="43" spans="1:5" ht="15" customHeight="1">
      <c r="A43" s="40" t="s">
        <v>431</v>
      </c>
      <c r="B43" s="41" t="s">
        <v>537</v>
      </c>
      <c r="C43" s="399">
        <v>0</v>
      </c>
      <c r="D43" s="146">
        <v>75066</v>
      </c>
      <c r="E43" s="400">
        <v>0</v>
      </c>
    </row>
    <row r="44" spans="1:5" ht="15" customHeight="1">
      <c r="A44" s="38" t="s">
        <v>274</v>
      </c>
      <c r="B44" s="39" t="s">
        <v>84</v>
      </c>
      <c r="C44" s="403">
        <f>SUM(C45:C46)</f>
        <v>254000</v>
      </c>
      <c r="D44" s="403">
        <f>SUM(D45:D46)</f>
        <v>80501</v>
      </c>
      <c r="E44" s="445">
        <f>SUM(E45:E46)</f>
        <v>128000</v>
      </c>
    </row>
    <row r="45" spans="1:5" ht="15" customHeight="1">
      <c r="A45" s="40" t="s">
        <v>170</v>
      </c>
      <c r="B45" s="41" t="s">
        <v>275</v>
      </c>
      <c r="C45" s="399">
        <v>200000</v>
      </c>
      <c r="D45" s="146">
        <v>63386</v>
      </c>
      <c r="E45" s="400">
        <v>100000</v>
      </c>
    </row>
    <row r="46" spans="1:5" ht="15" customHeight="1">
      <c r="A46" s="40" t="s">
        <v>171</v>
      </c>
      <c r="B46" s="41" t="s">
        <v>276</v>
      </c>
      <c r="C46" s="399">
        <v>54000</v>
      </c>
      <c r="D46" s="146">
        <v>17115</v>
      </c>
      <c r="E46" s="400">
        <v>28000</v>
      </c>
    </row>
    <row r="47" spans="1:5" ht="15" customHeight="1" thickBot="1">
      <c r="A47" s="47" t="s">
        <v>453</v>
      </c>
      <c r="B47" s="48" t="s">
        <v>92</v>
      </c>
      <c r="C47" s="404">
        <f>C32+C35+C36+C44+C42</f>
        <v>103565908</v>
      </c>
      <c r="D47" s="404">
        <f>D32+D35+D36+D44+D42</f>
        <v>105763959</v>
      </c>
      <c r="E47" s="421">
        <f>E32+E35+E36+E44+E42</f>
        <v>101526549</v>
      </c>
    </row>
    <row r="48" spans="1:6" ht="16.5" thickTop="1">
      <c r="A48" s="35"/>
      <c r="B48" s="35"/>
      <c r="C48" s="35"/>
      <c r="D48" s="33"/>
      <c r="E48" s="33"/>
      <c r="F48" s="85"/>
    </row>
    <row r="49" spans="1:6" ht="16.5" thickBot="1">
      <c r="A49" s="30"/>
      <c r="B49" s="32"/>
      <c r="C49" s="32"/>
      <c r="D49" s="32"/>
      <c r="F49" s="85"/>
    </row>
    <row r="50" spans="1:5" ht="15" thickBot="1">
      <c r="A50" s="86" t="s">
        <v>436</v>
      </c>
      <c r="B50" s="83"/>
      <c r="C50" s="144"/>
      <c r="D50" s="144"/>
      <c r="E50" s="84">
        <v>18</v>
      </c>
    </row>
    <row r="51" spans="1:5" ht="15" thickBot="1">
      <c r="A51" s="86" t="s">
        <v>196</v>
      </c>
      <c r="B51" s="83"/>
      <c r="C51" s="144"/>
      <c r="D51" s="144"/>
      <c r="E51" s="84">
        <v>0</v>
      </c>
    </row>
  </sheetData>
  <sheetProtection/>
  <mergeCells count="4">
    <mergeCell ref="A2:E3"/>
    <mergeCell ref="A4:E4"/>
    <mergeCell ref="D7:E7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18" customWidth="1"/>
    <col min="2" max="2" width="52.57421875" style="18" customWidth="1"/>
    <col min="3" max="4" width="16.7109375" style="18" hidden="1" customWidth="1"/>
    <col min="5" max="5" width="17.00390625" style="18" customWidth="1"/>
    <col min="6" max="6" width="15.8515625" style="18" hidden="1" customWidth="1"/>
    <col min="7" max="7" width="16.7109375" style="18" hidden="1" customWidth="1"/>
    <col min="8" max="8" width="16.00390625" style="18" customWidth="1"/>
    <col min="9" max="9" width="16.28125" style="18" customWidth="1"/>
    <col min="10" max="10" width="17.57421875" style="18" customWidth="1"/>
    <col min="11" max="16384" width="9.140625" style="585" customWidth="1"/>
  </cols>
  <sheetData>
    <row r="1" spans="1:6" ht="12.75">
      <c r="A1" s="17"/>
      <c r="B1" s="17"/>
      <c r="C1" s="17"/>
      <c r="F1" s="17"/>
    </row>
    <row r="2" spans="1:10" s="586" customFormat="1" ht="20.25" customHeight="1">
      <c r="A2" s="725" t="s">
        <v>556</v>
      </c>
      <c r="B2" s="725"/>
      <c r="C2" s="725"/>
      <c r="D2" s="725"/>
      <c r="E2" s="725"/>
      <c r="F2" s="725"/>
      <c r="G2" s="725"/>
      <c r="H2" s="725"/>
      <c r="I2" s="725"/>
      <c r="J2" s="30"/>
    </row>
    <row r="3" spans="1:10" s="586" customFormat="1" ht="20.25" customHeight="1">
      <c r="A3" s="725"/>
      <c r="B3" s="725"/>
      <c r="C3" s="725"/>
      <c r="D3" s="725"/>
      <c r="E3" s="725"/>
      <c r="F3" s="725"/>
      <c r="G3" s="725"/>
      <c r="H3" s="725"/>
      <c r="I3" s="725"/>
      <c r="J3" s="30"/>
    </row>
    <row r="4" spans="1:10" s="586" customFormat="1" ht="20.25">
      <c r="A4" s="725" t="s">
        <v>443</v>
      </c>
      <c r="B4" s="725"/>
      <c r="C4" s="725"/>
      <c r="D4" s="725"/>
      <c r="E4" s="725"/>
      <c r="F4" s="725"/>
      <c r="G4" s="725"/>
      <c r="H4" s="725"/>
      <c r="I4" s="725"/>
      <c r="J4" s="30"/>
    </row>
    <row r="5" spans="1:10" s="586" customFormat="1" ht="20.25">
      <c r="A5" s="500"/>
      <c r="B5" s="500"/>
      <c r="C5" s="500"/>
      <c r="D5" s="500"/>
      <c r="E5" s="500"/>
      <c r="F5" s="500"/>
      <c r="G5" s="500"/>
      <c r="H5" s="500"/>
      <c r="I5" s="500"/>
      <c r="J5" s="30"/>
    </row>
    <row r="6" spans="1:9" ht="21" customHeight="1" thickBot="1">
      <c r="A6" s="700" t="s">
        <v>688</v>
      </c>
      <c r="B6" s="700"/>
      <c r="C6" s="20"/>
      <c r="D6" s="726"/>
      <c r="E6" s="726"/>
      <c r="F6" s="20"/>
      <c r="G6" s="519" t="s">
        <v>423</v>
      </c>
      <c r="H6" s="519"/>
      <c r="I6" s="519" t="s">
        <v>423</v>
      </c>
    </row>
    <row r="7" spans="1:10" ht="45" customHeight="1" thickBot="1" thickTop="1">
      <c r="A7" s="587" t="s">
        <v>0</v>
      </c>
      <c r="B7" s="588" t="s">
        <v>428</v>
      </c>
      <c r="C7" s="589" t="s">
        <v>472</v>
      </c>
      <c r="D7" s="588" t="s">
        <v>473</v>
      </c>
      <c r="E7" s="588" t="s">
        <v>559</v>
      </c>
      <c r="F7" s="590" t="s">
        <v>557</v>
      </c>
      <c r="G7" s="588" t="s">
        <v>558</v>
      </c>
      <c r="H7" s="588" t="s">
        <v>535</v>
      </c>
      <c r="I7" s="588" t="s">
        <v>526</v>
      </c>
      <c r="J7" s="585"/>
    </row>
    <row r="8" spans="1:10" ht="15" customHeight="1" thickTop="1">
      <c r="A8" s="591" t="s">
        <v>93</v>
      </c>
      <c r="B8" s="592" t="s">
        <v>94</v>
      </c>
      <c r="C8" s="592" t="s">
        <v>95</v>
      </c>
      <c r="D8" s="592" t="s">
        <v>96</v>
      </c>
      <c r="E8" s="592" t="s">
        <v>95</v>
      </c>
      <c r="F8" s="593" t="s">
        <v>96</v>
      </c>
      <c r="G8" s="592" t="s">
        <v>97</v>
      </c>
      <c r="H8" s="592" t="s">
        <v>96</v>
      </c>
      <c r="I8" s="592" t="s">
        <v>97</v>
      </c>
      <c r="J8" s="585"/>
    </row>
    <row r="9" spans="1:9" ht="19.5" customHeight="1">
      <c r="A9" s="594" t="s">
        <v>25</v>
      </c>
      <c r="B9" s="595" t="s">
        <v>26</v>
      </c>
      <c r="C9" s="596">
        <f aca="true" t="shared" si="0" ref="C9:I9">SUM(C10:C10)</f>
        <v>8300000</v>
      </c>
      <c r="D9" s="596">
        <f t="shared" si="0"/>
        <v>7278483</v>
      </c>
      <c r="E9" s="597">
        <f t="shared" si="0"/>
        <v>50000</v>
      </c>
      <c r="F9" s="597">
        <f t="shared" si="0"/>
        <v>0</v>
      </c>
      <c r="G9" s="597">
        <f t="shared" si="0"/>
        <v>50000</v>
      </c>
      <c r="H9" s="597">
        <f t="shared" si="0"/>
        <v>1260</v>
      </c>
      <c r="I9" s="597">
        <f t="shared" si="0"/>
        <v>5000</v>
      </c>
    </row>
    <row r="10" spans="1:9" ht="16.5" customHeight="1">
      <c r="A10" s="598" t="s">
        <v>466</v>
      </c>
      <c r="B10" s="599" t="s">
        <v>37</v>
      </c>
      <c r="C10" s="600">
        <v>8300000</v>
      </c>
      <c r="D10" s="601">
        <v>7278483</v>
      </c>
      <c r="E10" s="601">
        <v>50000</v>
      </c>
      <c r="F10" s="602">
        <v>0</v>
      </c>
      <c r="G10" s="601">
        <f>E10+F10</f>
        <v>50000</v>
      </c>
      <c r="H10" s="601">
        <v>1260</v>
      </c>
      <c r="I10" s="601">
        <v>5000</v>
      </c>
    </row>
    <row r="11" spans="1:9" ht="15" customHeight="1">
      <c r="A11" s="603" t="s">
        <v>44</v>
      </c>
      <c r="B11" s="604" t="s">
        <v>45</v>
      </c>
      <c r="C11" s="605" t="e">
        <f>#REF!+C9+#REF!</f>
        <v>#REF!</v>
      </c>
      <c r="D11" s="605" t="e">
        <f>#REF!+D9+#REF!</f>
        <v>#REF!</v>
      </c>
      <c r="E11" s="605">
        <f>E9</f>
        <v>50000</v>
      </c>
      <c r="F11" s="605">
        <f>F9</f>
        <v>0</v>
      </c>
      <c r="G11" s="605">
        <f>G9</f>
        <v>50000</v>
      </c>
      <c r="H11" s="605">
        <f>H9</f>
        <v>1260</v>
      </c>
      <c r="I11" s="605">
        <f>I9</f>
        <v>5000</v>
      </c>
    </row>
    <row r="12" spans="1:9" ht="15" customHeight="1">
      <c r="A12" s="594" t="s">
        <v>46</v>
      </c>
      <c r="B12" s="595" t="s">
        <v>47</v>
      </c>
      <c r="C12" s="596">
        <f aca="true" t="shared" si="1" ref="C12:H12">SUM(C14:C14)</f>
        <v>66914644</v>
      </c>
      <c r="D12" s="606">
        <f t="shared" si="1"/>
        <v>66919069</v>
      </c>
      <c r="E12" s="606">
        <f t="shared" si="1"/>
        <v>3046000</v>
      </c>
      <c r="F12" s="606">
        <f t="shared" si="1"/>
        <v>0</v>
      </c>
      <c r="G12" s="606">
        <f t="shared" si="1"/>
        <v>3046000</v>
      </c>
      <c r="H12" s="606">
        <f t="shared" si="1"/>
        <v>3259128</v>
      </c>
      <c r="I12" s="606">
        <f>SUM(I13:I14)</f>
        <v>9755213</v>
      </c>
    </row>
    <row r="13" spans="1:9" ht="15" customHeight="1">
      <c r="A13" s="34" t="s">
        <v>48</v>
      </c>
      <c r="B13" s="31" t="s">
        <v>566</v>
      </c>
      <c r="C13" s="607">
        <v>66914644</v>
      </c>
      <c r="D13" s="601">
        <v>66919069</v>
      </c>
      <c r="E13" s="601">
        <v>0</v>
      </c>
      <c r="F13" s="608">
        <v>0</v>
      </c>
      <c r="G13" s="601">
        <f>E13+F13</f>
        <v>0</v>
      </c>
      <c r="H13" s="601">
        <v>0</v>
      </c>
      <c r="I13" s="601">
        <v>110713</v>
      </c>
    </row>
    <row r="14" spans="1:9" ht="15" customHeight="1">
      <c r="A14" s="34" t="s">
        <v>181</v>
      </c>
      <c r="B14" s="31" t="s">
        <v>182</v>
      </c>
      <c r="C14" s="607">
        <v>66914644</v>
      </c>
      <c r="D14" s="601">
        <v>66919069</v>
      </c>
      <c r="E14" s="601">
        <f>2494167+551833</f>
        <v>3046000</v>
      </c>
      <c r="F14" s="608">
        <v>0</v>
      </c>
      <c r="G14" s="601">
        <f>E14+F14</f>
        <v>3046000</v>
      </c>
      <c r="H14" s="601">
        <v>3259128</v>
      </c>
      <c r="I14" s="601">
        <v>9644500</v>
      </c>
    </row>
    <row r="15" spans="1:9" ht="15" customHeight="1" thickBot="1">
      <c r="A15" s="609" t="s">
        <v>452</v>
      </c>
      <c r="B15" s="610" t="s">
        <v>49</v>
      </c>
      <c r="C15" s="611" t="e">
        <f>C12+C11</f>
        <v>#REF!</v>
      </c>
      <c r="D15" s="612" t="e">
        <f aca="true" t="shared" si="2" ref="D15:I15">D11+D12</f>
        <v>#REF!</v>
      </c>
      <c r="E15" s="612">
        <f t="shared" si="2"/>
        <v>3096000</v>
      </c>
      <c r="F15" s="612">
        <f t="shared" si="2"/>
        <v>0</v>
      </c>
      <c r="G15" s="612">
        <f t="shared" si="2"/>
        <v>3096000</v>
      </c>
      <c r="H15" s="612">
        <f t="shared" si="2"/>
        <v>3260388</v>
      </c>
      <c r="I15" s="612">
        <f t="shared" si="2"/>
        <v>9760213</v>
      </c>
    </row>
    <row r="16" spans="1:10" ht="15" customHeight="1" thickTop="1">
      <c r="A16" s="613"/>
      <c r="B16" s="613"/>
      <c r="C16" s="614"/>
      <c r="D16" s="390"/>
      <c r="E16" s="390"/>
      <c r="F16" s="614"/>
      <c r="G16" s="390"/>
      <c r="H16" s="390"/>
      <c r="I16" s="390"/>
      <c r="J16" s="585"/>
    </row>
    <row r="17" spans="1:10" ht="15" customHeight="1" thickBot="1">
      <c r="A17" s="36"/>
      <c r="B17" s="37"/>
      <c r="C17" s="391"/>
      <c r="D17" s="392"/>
      <c r="E17" s="392"/>
      <c r="F17" s="391"/>
      <c r="G17" s="392"/>
      <c r="H17" s="392"/>
      <c r="I17" s="392"/>
      <c r="J17" s="585"/>
    </row>
    <row r="18" spans="1:10" ht="45.75" customHeight="1" thickBot="1" thickTop="1">
      <c r="A18" s="587" t="s">
        <v>0</v>
      </c>
      <c r="B18" s="588" t="s">
        <v>455</v>
      </c>
      <c r="C18" s="589" t="s">
        <v>472</v>
      </c>
      <c r="D18" s="588" t="s">
        <v>473</v>
      </c>
      <c r="E18" s="588" t="s">
        <v>559</v>
      </c>
      <c r="F18" s="590" t="s">
        <v>557</v>
      </c>
      <c r="G18" s="588" t="s">
        <v>558</v>
      </c>
      <c r="H18" s="588" t="s">
        <v>535</v>
      </c>
      <c r="I18" s="588" t="s">
        <v>526</v>
      </c>
      <c r="J18" s="585"/>
    </row>
    <row r="19" spans="1:9" ht="15" customHeight="1" thickTop="1">
      <c r="A19" s="591" t="s">
        <v>93</v>
      </c>
      <c r="B19" s="592" t="s">
        <v>94</v>
      </c>
      <c r="C19" s="615" t="s">
        <v>95</v>
      </c>
      <c r="D19" s="615" t="s">
        <v>96</v>
      </c>
      <c r="E19" s="615" t="s">
        <v>95</v>
      </c>
      <c r="F19" s="616" t="s">
        <v>96</v>
      </c>
      <c r="G19" s="615" t="s">
        <v>97</v>
      </c>
      <c r="H19" s="615" t="s">
        <v>96</v>
      </c>
      <c r="I19" s="615" t="s">
        <v>97</v>
      </c>
    </row>
    <row r="20" spans="1:9" ht="15" customHeight="1">
      <c r="A20" s="594" t="s">
        <v>50</v>
      </c>
      <c r="B20" s="595" t="s">
        <v>51</v>
      </c>
      <c r="C20" s="617">
        <f>SUM(C21:C21)</f>
        <v>46560245</v>
      </c>
      <c r="D20" s="617">
        <f>SUM(D21:D21)</f>
        <v>47741858</v>
      </c>
      <c r="E20" s="618">
        <f>SUM(E21:E22)</f>
        <v>2325000</v>
      </c>
      <c r="F20" s="618">
        <f>SUM(F21:F22)</f>
        <v>1960000</v>
      </c>
      <c r="G20" s="618">
        <f>SUM(G21:G22)</f>
        <v>4285000</v>
      </c>
      <c r="H20" s="618">
        <f>SUM(H21:H22)</f>
        <v>2382633</v>
      </c>
      <c r="I20" s="618">
        <f>SUM(I21:I22)</f>
        <v>6793245</v>
      </c>
    </row>
    <row r="21" spans="1:9" ht="15" customHeight="1">
      <c r="A21" s="598" t="s">
        <v>52</v>
      </c>
      <c r="B21" s="599" t="s">
        <v>53</v>
      </c>
      <c r="C21" s="619">
        <v>46560245</v>
      </c>
      <c r="D21" s="146">
        <v>47741858</v>
      </c>
      <c r="E21" s="146">
        <f>2325000</f>
        <v>2325000</v>
      </c>
      <c r="F21" s="620">
        <v>980000</v>
      </c>
      <c r="G21" s="146">
        <f>E21+F21</f>
        <v>3305000</v>
      </c>
      <c r="H21" s="146">
        <v>2382633</v>
      </c>
      <c r="I21" s="146">
        <v>6783245</v>
      </c>
    </row>
    <row r="22" spans="1:9" ht="15" customHeight="1">
      <c r="A22" s="598" t="s">
        <v>59</v>
      </c>
      <c r="B22" s="599" t="s">
        <v>60</v>
      </c>
      <c r="C22" s="619">
        <v>46560245</v>
      </c>
      <c r="D22" s="146">
        <v>47741858</v>
      </c>
      <c r="E22" s="146">
        <v>0</v>
      </c>
      <c r="F22" s="620">
        <v>980000</v>
      </c>
      <c r="G22" s="146">
        <f>E22+F22</f>
        <v>980000</v>
      </c>
      <c r="H22" s="146">
        <v>0</v>
      </c>
      <c r="I22" s="146">
        <v>10000</v>
      </c>
    </row>
    <row r="23" spans="1:9" ht="30.75" customHeight="1">
      <c r="A23" s="594" t="s">
        <v>64</v>
      </c>
      <c r="B23" s="621" t="s">
        <v>161</v>
      </c>
      <c r="C23" s="622">
        <v>10838079</v>
      </c>
      <c r="D23" s="145">
        <v>10716052</v>
      </c>
      <c r="E23" s="145">
        <v>471000</v>
      </c>
      <c r="F23" s="623">
        <v>566196</v>
      </c>
      <c r="G23" s="145">
        <f>E23+F23</f>
        <v>1037196</v>
      </c>
      <c r="H23" s="145">
        <v>442927</v>
      </c>
      <c r="I23" s="145">
        <v>1400000</v>
      </c>
    </row>
    <row r="24" spans="1:9" ht="15" customHeight="1">
      <c r="A24" s="594" t="s">
        <v>65</v>
      </c>
      <c r="B24" s="595" t="s">
        <v>66</v>
      </c>
      <c r="C24" s="617">
        <f aca="true" t="shared" si="3" ref="C24:I24">SUM(C25:C29)</f>
        <v>31920000</v>
      </c>
      <c r="D24" s="145">
        <f t="shared" si="3"/>
        <v>29393152</v>
      </c>
      <c r="E24" s="145">
        <f t="shared" si="3"/>
        <v>300000</v>
      </c>
      <c r="F24" s="145">
        <f t="shared" si="3"/>
        <v>428286</v>
      </c>
      <c r="G24" s="145">
        <f t="shared" si="3"/>
        <v>728286</v>
      </c>
      <c r="H24" s="145">
        <f t="shared" si="3"/>
        <v>273315</v>
      </c>
      <c r="I24" s="145">
        <f t="shared" si="3"/>
        <v>1365000</v>
      </c>
    </row>
    <row r="25" spans="1:9" ht="15" customHeight="1">
      <c r="A25" s="598" t="s">
        <v>67</v>
      </c>
      <c r="B25" s="599" t="s">
        <v>68</v>
      </c>
      <c r="C25" s="619">
        <v>18790000</v>
      </c>
      <c r="D25" s="146">
        <v>18211785</v>
      </c>
      <c r="E25" s="146">
        <v>100000</v>
      </c>
      <c r="F25" s="620">
        <v>304522</v>
      </c>
      <c r="G25" s="146">
        <f>E25+F25</f>
        <v>404522</v>
      </c>
      <c r="H25" s="146">
        <v>132265</v>
      </c>
      <c r="I25" s="146">
        <v>400000</v>
      </c>
    </row>
    <row r="26" spans="1:9" ht="15" customHeight="1">
      <c r="A26" s="598" t="s">
        <v>69</v>
      </c>
      <c r="B26" s="599" t="s">
        <v>70</v>
      </c>
      <c r="C26" s="619">
        <v>1360000</v>
      </c>
      <c r="D26" s="146">
        <v>1167083</v>
      </c>
      <c r="E26" s="146">
        <v>20000</v>
      </c>
      <c r="F26" s="620">
        <v>0</v>
      </c>
      <c r="G26" s="146">
        <f>E26+F26</f>
        <v>20000</v>
      </c>
      <c r="H26" s="146">
        <v>0</v>
      </c>
      <c r="I26" s="146">
        <v>90000</v>
      </c>
    </row>
    <row r="27" spans="1:9" ht="15" customHeight="1">
      <c r="A27" s="598" t="s">
        <v>71</v>
      </c>
      <c r="B27" s="599" t="s">
        <v>72</v>
      </c>
      <c r="C27" s="619">
        <v>5390000</v>
      </c>
      <c r="D27" s="146">
        <v>5302314</v>
      </c>
      <c r="E27" s="146">
        <v>120000</v>
      </c>
      <c r="F27" s="620">
        <v>23659</v>
      </c>
      <c r="G27" s="146">
        <f>E27+F27</f>
        <v>143659</v>
      </c>
      <c r="H27" s="146">
        <v>67117</v>
      </c>
      <c r="I27" s="146">
        <v>570000</v>
      </c>
    </row>
    <row r="28" spans="1:9" ht="15" customHeight="1">
      <c r="A28" s="598" t="s">
        <v>75</v>
      </c>
      <c r="B28" s="599" t="s">
        <v>76</v>
      </c>
      <c r="C28" s="619">
        <v>600000</v>
      </c>
      <c r="D28" s="146">
        <v>547444</v>
      </c>
      <c r="E28" s="146">
        <v>10000</v>
      </c>
      <c r="F28" s="620">
        <v>0</v>
      </c>
      <c r="G28" s="146">
        <f>E28+F28</f>
        <v>10000</v>
      </c>
      <c r="H28" s="146">
        <v>0</v>
      </c>
      <c r="I28" s="146">
        <v>25000</v>
      </c>
    </row>
    <row r="29" spans="1:9" ht="15" customHeight="1">
      <c r="A29" s="598" t="s">
        <v>77</v>
      </c>
      <c r="B29" s="599" t="s">
        <v>78</v>
      </c>
      <c r="C29" s="619">
        <v>5780000</v>
      </c>
      <c r="D29" s="146">
        <v>4164526</v>
      </c>
      <c r="E29" s="146">
        <v>50000</v>
      </c>
      <c r="F29" s="620">
        <v>100105</v>
      </c>
      <c r="G29" s="146">
        <f>E29+F29</f>
        <v>150105</v>
      </c>
      <c r="H29" s="146">
        <v>73933</v>
      </c>
      <c r="I29" s="146">
        <v>280000</v>
      </c>
    </row>
    <row r="30" spans="1:9" ht="15" customHeight="1">
      <c r="A30" s="624" t="s">
        <v>560</v>
      </c>
      <c r="B30" s="625" t="s">
        <v>126</v>
      </c>
      <c r="C30" s="626">
        <f>SUM(C31:C32)</f>
        <v>686200</v>
      </c>
      <c r="D30" s="626">
        <f>SUM(D31:D32)</f>
        <v>1335253</v>
      </c>
      <c r="E30" s="626">
        <f>E31</f>
        <v>0</v>
      </c>
      <c r="F30" s="626">
        <f>F31</f>
        <v>0</v>
      </c>
      <c r="G30" s="626">
        <f>G31</f>
        <v>0</v>
      </c>
      <c r="H30" s="626">
        <f>H31</f>
        <v>0</v>
      </c>
      <c r="I30" s="626">
        <f>I31</f>
        <v>137968</v>
      </c>
    </row>
    <row r="31" spans="1:9" ht="15" customHeight="1">
      <c r="A31" s="598" t="s">
        <v>165</v>
      </c>
      <c r="B31" s="599" t="s">
        <v>561</v>
      </c>
      <c r="C31" s="619">
        <v>200000</v>
      </c>
      <c r="D31" s="146">
        <v>572951</v>
      </c>
      <c r="E31" s="146">
        <v>0</v>
      </c>
      <c r="F31" s="620">
        <v>0</v>
      </c>
      <c r="G31" s="146">
        <f>E31+F31</f>
        <v>0</v>
      </c>
      <c r="H31" s="620">
        <v>0</v>
      </c>
      <c r="I31" s="146">
        <v>137968</v>
      </c>
    </row>
    <row r="32" spans="1:9" ht="15" customHeight="1">
      <c r="A32" s="624" t="s">
        <v>274</v>
      </c>
      <c r="B32" s="625" t="s">
        <v>84</v>
      </c>
      <c r="C32" s="626">
        <f aca="true" t="shared" si="4" ref="C32:I32">SUM(C33:C34)</f>
        <v>486200</v>
      </c>
      <c r="D32" s="626">
        <f t="shared" si="4"/>
        <v>762302</v>
      </c>
      <c r="E32" s="626">
        <f t="shared" si="4"/>
        <v>0</v>
      </c>
      <c r="F32" s="627">
        <f t="shared" si="4"/>
        <v>0</v>
      </c>
      <c r="G32" s="626">
        <f t="shared" si="4"/>
        <v>0</v>
      </c>
      <c r="H32" s="627">
        <f t="shared" si="4"/>
        <v>50800</v>
      </c>
      <c r="I32" s="626">
        <f t="shared" si="4"/>
        <v>64000</v>
      </c>
    </row>
    <row r="33" spans="1:9" ht="15" customHeight="1">
      <c r="A33" s="598" t="s">
        <v>170</v>
      </c>
      <c r="B33" s="599" t="s">
        <v>275</v>
      </c>
      <c r="C33" s="619">
        <v>200000</v>
      </c>
      <c r="D33" s="146">
        <v>572951</v>
      </c>
      <c r="E33" s="146">
        <v>0</v>
      </c>
      <c r="F33" s="620">
        <v>0</v>
      </c>
      <c r="G33" s="146">
        <f>E33+F33</f>
        <v>0</v>
      </c>
      <c r="H33" s="620">
        <v>40000</v>
      </c>
      <c r="I33" s="146">
        <v>50000</v>
      </c>
    </row>
    <row r="34" spans="1:9" ht="15" customHeight="1">
      <c r="A34" s="598" t="s">
        <v>171</v>
      </c>
      <c r="B34" s="599" t="s">
        <v>276</v>
      </c>
      <c r="C34" s="619">
        <v>286200</v>
      </c>
      <c r="D34" s="146">
        <v>189351</v>
      </c>
      <c r="E34" s="146">
        <v>0</v>
      </c>
      <c r="F34" s="620">
        <v>0</v>
      </c>
      <c r="G34" s="146">
        <f>E34+F34</f>
        <v>0</v>
      </c>
      <c r="H34" s="620">
        <v>10800</v>
      </c>
      <c r="I34" s="146">
        <v>14000</v>
      </c>
    </row>
    <row r="35" spans="1:9" ht="15" customHeight="1" thickBot="1">
      <c r="A35" s="609" t="s">
        <v>453</v>
      </c>
      <c r="B35" s="610" t="s">
        <v>92</v>
      </c>
      <c r="C35" s="628" t="e">
        <f>C20+C23+C24+#REF!</f>
        <v>#REF!</v>
      </c>
      <c r="D35" s="147" t="e">
        <f>D20++#REF!+D23+D24</f>
        <v>#REF!</v>
      </c>
      <c r="E35" s="147">
        <f>E20+E23+E24+E30</f>
        <v>3096000</v>
      </c>
      <c r="F35" s="147">
        <f>F20+F23+F24+F30</f>
        <v>2954482</v>
      </c>
      <c r="G35" s="147">
        <f>G20+G23+G24+G30</f>
        <v>6050482</v>
      </c>
      <c r="H35" s="147">
        <f>H20+H23+H24+H30+H32</f>
        <v>3149675</v>
      </c>
      <c r="I35" s="147">
        <f>I20+I23+I24+I30+I32</f>
        <v>9760213</v>
      </c>
    </row>
    <row r="36" spans="1:10" ht="16.5" thickTop="1">
      <c r="A36" s="613"/>
      <c r="B36" s="613"/>
      <c r="C36" s="613"/>
      <c r="D36" s="33"/>
      <c r="E36" s="33"/>
      <c r="F36" s="613"/>
      <c r="G36" s="33"/>
      <c r="H36" s="33"/>
      <c r="I36" s="33"/>
      <c r="J36" s="629"/>
    </row>
    <row r="37" spans="1:10" ht="16.5" thickBot="1">
      <c r="A37" s="30"/>
      <c r="B37" s="32"/>
      <c r="C37" s="32"/>
      <c r="D37" s="32"/>
      <c r="F37" s="629"/>
      <c r="G37" s="585"/>
      <c r="H37" s="585"/>
      <c r="J37" s="585"/>
    </row>
    <row r="38" spans="1:10" ht="15" thickBot="1">
      <c r="A38" s="630" t="s">
        <v>436</v>
      </c>
      <c r="B38" s="631"/>
      <c r="C38" s="632"/>
      <c r="D38" s="632"/>
      <c r="E38" s="633">
        <v>2.5</v>
      </c>
      <c r="G38" s="585"/>
      <c r="H38" s="585"/>
      <c r="I38" s="585"/>
      <c r="J38" s="585"/>
    </row>
    <row r="39" spans="1:5" s="18" customFormat="1" ht="15" thickBot="1">
      <c r="A39" s="630" t="s">
        <v>196</v>
      </c>
      <c r="B39" s="631"/>
      <c r="C39" s="632"/>
      <c r="D39" s="632"/>
      <c r="E39" s="634">
        <v>0</v>
      </c>
    </row>
    <row r="40" ht="12.75">
      <c r="J40" s="585"/>
    </row>
    <row r="41" ht="12.75">
      <c r="J41" s="585"/>
    </row>
  </sheetData>
  <sheetProtection/>
  <mergeCells count="4">
    <mergeCell ref="A2:I3"/>
    <mergeCell ref="A4:I4"/>
    <mergeCell ref="A6:B6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view="pageBreakPreview" zoomScale="90" zoomScaleSheetLayoutView="90" zoomScalePageLayoutView="0" workbookViewId="0" topLeftCell="A1">
      <selection activeCell="A4" sqref="A4:A5"/>
    </sheetView>
  </sheetViews>
  <sheetFormatPr defaultColWidth="9.140625" defaultRowHeight="12.75"/>
  <cols>
    <col min="1" max="1" width="76.7109375" style="253" customWidth="1"/>
    <col min="2" max="2" width="10.7109375" style="253" hidden="1" customWidth="1"/>
    <col min="3" max="3" width="11.28125" style="253" hidden="1" customWidth="1"/>
    <col min="4" max="4" width="15.28125" style="253" hidden="1" customWidth="1"/>
    <col min="5" max="5" width="10.7109375" style="253" hidden="1" customWidth="1"/>
    <col min="6" max="6" width="11.28125" style="253" hidden="1" customWidth="1"/>
    <col min="7" max="7" width="16.28125" style="253" hidden="1" customWidth="1"/>
    <col min="8" max="8" width="10.7109375" style="253" hidden="1" customWidth="1"/>
    <col min="9" max="9" width="11.28125" style="253" hidden="1" customWidth="1"/>
    <col min="10" max="10" width="16.28125" style="253" hidden="1" customWidth="1"/>
    <col min="11" max="11" width="10.7109375" style="253" customWidth="1"/>
    <col min="12" max="12" width="11.28125" style="253" customWidth="1"/>
    <col min="13" max="13" width="16.28125" style="253" customWidth="1"/>
    <col min="14" max="14" width="10.7109375" style="253" hidden="1" customWidth="1"/>
    <col min="15" max="15" width="11.28125" style="253" hidden="1" customWidth="1"/>
    <col min="16" max="16" width="16.28125" style="253" hidden="1" customWidth="1"/>
    <col min="17" max="17" width="16.28125" style="550" hidden="1" customWidth="1"/>
    <col min="18" max="18" width="10.7109375" style="253" hidden="1" customWidth="1"/>
    <col min="19" max="19" width="11.28125" style="253" hidden="1" customWidth="1"/>
    <col min="20" max="20" width="16.28125" style="253" hidden="1" customWidth="1"/>
    <col min="21" max="21" width="16.28125" style="550" hidden="1" customWidth="1"/>
    <col min="22" max="22" width="10.7109375" style="253" customWidth="1"/>
    <col min="23" max="23" width="11.28125" style="253" customWidth="1"/>
    <col min="24" max="24" width="16.28125" style="253" customWidth="1"/>
    <col min="25" max="25" width="16.28125" style="550" customWidth="1"/>
    <col min="26" max="26" width="10.7109375" style="253" customWidth="1"/>
    <col min="27" max="27" width="11.28125" style="253" customWidth="1"/>
    <col min="28" max="28" width="16.28125" style="253" customWidth="1"/>
    <col min="29" max="29" width="16.28125" style="550" customWidth="1"/>
    <col min="30" max="16384" width="9.140625" style="215" customWidth="1"/>
  </cols>
  <sheetData>
    <row r="1" spans="1:29" ht="23.25" customHeight="1">
      <c r="A1" s="730" t="s">
        <v>545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</row>
    <row r="2" spans="1:29" ht="12.75" customHeight="1">
      <c r="A2" s="375"/>
      <c r="B2" s="375"/>
      <c r="C2" s="375"/>
      <c r="D2" s="376"/>
      <c r="E2" s="375"/>
      <c r="F2" s="375"/>
      <c r="G2" s="376"/>
      <c r="H2" s="375"/>
      <c r="I2" s="375"/>
      <c r="J2" s="376"/>
      <c r="K2" s="375"/>
      <c r="L2" s="375"/>
      <c r="M2" s="376"/>
      <c r="N2" s="375"/>
      <c r="O2" s="375"/>
      <c r="P2" s="376"/>
      <c r="Q2" s="522"/>
      <c r="R2" s="375"/>
      <c r="S2" s="375"/>
      <c r="T2" s="376"/>
      <c r="U2" s="522"/>
      <c r="V2" s="375"/>
      <c r="W2" s="375"/>
      <c r="X2" s="376"/>
      <c r="Y2" s="377"/>
      <c r="Z2" s="375"/>
      <c r="AA2" s="375"/>
      <c r="AB2" s="376"/>
      <c r="AC2" s="377"/>
    </row>
    <row r="3" spans="1:29" ht="15.75" thickBot="1">
      <c r="A3" s="700" t="s">
        <v>687</v>
      </c>
      <c r="B3" s="700"/>
      <c r="C3" s="739"/>
      <c r="D3" s="739"/>
      <c r="F3" s="739"/>
      <c r="G3" s="739"/>
      <c r="I3" s="739"/>
      <c r="J3" s="739"/>
      <c r="L3" s="734"/>
      <c r="M3" s="734"/>
      <c r="O3" s="734"/>
      <c r="P3" s="734"/>
      <c r="Q3" s="523"/>
      <c r="S3" s="734"/>
      <c r="T3" s="734"/>
      <c r="U3" s="523"/>
      <c r="W3" s="734"/>
      <c r="X3" s="734"/>
      <c r="Y3" s="58"/>
      <c r="AA3" s="734"/>
      <c r="AB3" s="734"/>
      <c r="AC3" s="58" t="s">
        <v>435</v>
      </c>
    </row>
    <row r="4" spans="1:29" ht="14.25">
      <c r="A4" s="735" t="s">
        <v>314</v>
      </c>
      <c r="B4" s="737" t="s">
        <v>454</v>
      </c>
      <c r="C4" s="732"/>
      <c r="D4" s="738"/>
      <c r="E4" s="737" t="s">
        <v>476</v>
      </c>
      <c r="F4" s="732"/>
      <c r="G4" s="733"/>
      <c r="H4" s="731" t="s">
        <v>474</v>
      </c>
      <c r="I4" s="732"/>
      <c r="J4" s="733"/>
      <c r="K4" s="731" t="s">
        <v>475</v>
      </c>
      <c r="L4" s="732"/>
      <c r="M4" s="733"/>
      <c r="N4" s="731" t="s">
        <v>538</v>
      </c>
      <c r="O4" s="732"/>
      <c r="P4" s="733"/>
      <c r="Q4" s="727" t="s">
        <v>539</v>
      </c>
      <c r="R4" s="731" t="s">
        <v>540</v>
      </c>
      <c r="S4" s="732"/>
      <c r="T4" s="733"/>
      <c r="U4" s="727" t="s">
        <v>541</v>
      </c>
      <c r="V4" s="731" t="s">
        <v>542</v>
      </c>
      <c r="W4" s="732"/>
      <c r="X4" s="733"/>
      <c r="Y4" s="727" t="s">
        <v>543</v>
      </c>
      <c r="Z4" s="731" t="s">
        <v>546</v>
      </c>
      <c r="AA4" s="732"/>
      <c r="AB4" s="733"/>
      <c r="AC4" s="727" t="s">
        <v>544</v>
      </c>
    </row>
    <row r="5" spans="1:29" s="216" customFormat="1" ht="28.5">
      <c r="A5" s="736"/>
      <c r="B5" s="218" t="s">
        <v>315</v>
      </c>
      <c r="C5" s="218" t="s">
        <v>316</v>
      </c>
      <c r="D5" s="219" t="s">
        <v>350</v>
      </c>
      <c r="E5" s="218" t="s">
        <v>315</v>
      </c>
      <c r="F5" s="218" t="s">
        <v>316</v>
      </c>
      <c r="G5" s="446" t="s">
        <v>350</v>
      </c>
      <c r="H5" s="463" t="s">
        <v>315</v>
      </c>
      <c r="I5" s="218" t="s">
        <v>316</v>
      </c>
      <c r="J5" s="446" t="s">
        <v>350</v>
      </c>
      <c r="K5" s="463" t="s">
        <v>315</v>
      </c>
      <c r="L5" s="218" t="s">
        <v>316</v>
      </c>
      <c r="M5" s="563" t="s">
        <v>350</v>
      </c>
      <c r="N5" s="463" t="s">
        <v>315</v>
      </c>
      <c r="O5" s="218" t="s">
        <v>316</v>
      </c>
      <c r="P5" s="563" t="s">
        <v>350</v>
      </c>
      <c r="Q5" s="728"/>
      <c r="R5" s="463" t="s">
        <v>315</v>
      </c>
      <c r="S5" s="218" t="s">
        <v>316</v>
      </c>
      <c r="T5" s="563" t="s">
        <v>350</v>
      </c>
      <c r="U5" s="728"/>
      <c r="V5" s="463" t="s">
        <v>315</v>
      </c>
      <c r="W5" s="218" t="s">
        <v>316</v>
      </c>
      <c r="X5" s="563" t="s">
        <v>350</v>
      </c>
      <c r="Y5" s="728"/>
      <c r="Z5" s="463" t="s">
        <v>315</v>
      </c>
      <c r="AA5" s="218" t="s">
        <v>316</v>
      </c>
      <c r="AB5" s="563" t="s">
        <v>350</v>
      </c>
      <c r="AC5" s="728"/>
    </row>
    <row r="6" spans="1:29" ht="14.25">
      <c r="A6" s="564"/>
      <c r="B6" s="220"/>
      <c r="C6" s="221" t="s">
        <v>317</v>
      </c>
      <c r="D6" s="222" t="s">
        <v>318</v>
      </c>
      <c r="E6" s="220"/>
      <c r="F6" s="221" t="s">
        <v>317</v>
      </c>
      <c r="G6" s="447" t="s">
        <v>318</v>
      </c>
      <c r="H6" s="464"/>
      <c r="I6" s="221" t="s">
        <v>317</v>
      </c>
      <c r="J6" s="447" t="s">
        <v>318</v>
      </c>
      <c r="K6" s="564"/>
      <c r="L6" s="221" t="s">
        <v>317</v>
      </c>
      <c r="M6" s="447" t="s">
        <v>552</v>
      </c>
      <c r="N6" s="564"/>
      <c r="O6" s="221" t="s">
        <v>317</v>
      </c>
      <c r="P6" s="447" t="s">
        <v>318</v>
      </c>
      <c r="Q6" s="729"/>
      <c r="R6" s="564"/>
      <c r="S6" s="221" t="s">
        <v>317</v>
      </c>
      <c r="T6" s="447" t="s">
        <v>318</v>
      </c>
      <c r="U6" s="729"/>
      <c r="V6" s="564"/>
      <c r="W6" s="221" t="s">
        <v>317</v>
      </c>
      <c r="X6" s="447" t="s">
        <v>552</v>
      </c>
      <c r="Y6" s="729"/>
      <c r="Z6" s="564"/>
      <c r="AA6" s="221" t="s">
        <v>317</v>
      </c>
      <c r="AB6" s="447" t="s">
        <v>552</v>
      </c>
      <c r="AC6" s="729"/>
    </row>
    <row r="7" spans="1:29" ht="15">
      <c r="A7" s="565" t="s">
        <v>341</v>
      </c>
      <c r="B7" s="223"/>
      <c r="C7" s="223"/>
      <c r="D7" s="224"/>
      <c r="E7" s="223"/>
      <c r="F7" s="223"/>
      <c r="G7" s="448"/>
      <c r="H7" s="465"/>
      <c r="I7" s="223"/>
      <c r="J7" s="448"/>
      <c r="K7" s="465"/>
      <c r="L7" s="223"/>
      <c r="M7" s="448"/>
      <c r="N7" s="465"/>
      <c r="O7" s="223"/>
      <c r="P7" s="448"/>
      <c r="Q7" s="524"/>
      <c r="R7" s="465"/>
      <c r="S7" s="223"/>
      <c r="T7" s="448"/>
      <c r="U7" s="524"/>
      <c r="V7" s="465"/>
      <c r="W7" s="223"/>
      <c r="X7" s="448"/>
      <c r="Y7" s="524"/>
      <c r="Z7" s="465"/>
      <c r="AA7" s="223"/>
      <c r="AB7" s="448"/>
      <c r="AC7" s="552"/>
    </row>
    <row r="8" spans="1:29" ht="15">
      <c r="A8" s="566" t="s">
        <v>333</v>
      </c>
      <c r="B8" s="225">
        <v>11.14</v>
      </c>
      <c r="C8" s="226">
        <v>4580000</v>
      </c>
      <c r="D8" s="227">
        <f>B8*C8</f>
        <v>51021200</v>
      </c>
      <c r="E8" s="225">
        <v>11.14</v>
      </c>
      <c r="F8" s="226">
        <v>4580000</v>
      </c>
      <c r="G8" s="449">
        <f>E8*F8</f>
        <v>51021200</v>
      </c>
      <c r="H8" s="466">
        <v>11.14</v>
      </c>
      <c r="I8" s="226">
        <v>4580000</v>
      </c>
      <c r="J8" s="449">
        <f>H8*I8</f>
        <v>51021200</v>
      </c>
      <c r="K8" s="466">
        <v>11.14</v>
      </c>
      <c r="L8" s="226">
        <v>4580000</v>
      </c>
      <c r="M8" s="449">
        <f>K8*L8</f>
        <v>51021200</v>
      </c>
      <c r="N8" s="466">
        <v>11.14</v>
      </c>
      <c r="O8" s="226">
        <v>4580000</v>
      </c>
      <c r="P8" s="449">
        <f>N8*O8</f>
        <v>51021200</v>
      </c>
      <c r="Q8" s="525">
        <v>0</v>
      </c>
      <c r="R8" s="466">
        <v>11.14</v>
      </c>
      <c r="S8" s="226">
        <v>4580000</v>
      </c>
      <c r="T8" s="449">
        <f>R8*S8</f>
        <v>51021200</v>
      </c>
      <c r="U8" s="525"/>
      <c r="V8" s="466">
        <v>11.14</v>
      </c>
      <c r="W8" s="226">
        <v>4580000</v>
      </c>
      <c r="X8" s="449">
        <f>V8*W8</f>
        <v>51021200</v>
      </c>
      <c r="Y8" s="525"/>
      <c r="Z8" s="466">
        <v>11.14</v>
      </c>
      <c r="AA8" s="226">
        <v>4580000</v>
      </c>
      <c r="AB8" s="449">
        <f>Z8*AA8</f>
        <v>51021200</v>
      </c>
      <c r="AC8" s="553">
        <f>AB8-X8</f>
        <v>0</v>
      </c>
    </row>
    <row r="9" spans="1:29" ht="15.75">
      <c r="A9" s="566" t="s">
        <v>338</v>
      </c>
      <c r="B9" s="225"/>
      <c r="C9" s="226"/>
      <c r="D9" s="254">
        <v>44562190</v>
      </c>
      <c r="E9" s="225"/>
      <c r="F9" s="226"/>
      <c r="G9" s="450">
        <v>41241986</v>
      </c>
      <c r="H9" s="466"/>
      <c r="I9" s="226"/>
      <c r="J9" s="450">
        <v>41241986</v>
      </c>
      <c r="K9" s="466"/>
      <c r="L9" s="226"/>
      <c r="M9" s="450">
        <v>44635962</v>
      </c>
      <c r="N9" s="466"/>
      <c r="O9" s="226"/>
      <c r="P9" s="450">
        <v>44635962</v>
      </c>
      <c r="Q9" s="526"/>
      <c r="R9" s="466"/>
      <c r="S9" s="226"/>
      <c r="T9" s="450">
        <v>44635962</v>
      </c>
      <c r="U9" s="526"/>
      <c r="V9" s="466"/>
      <c r="W9" s="226"/>
      <c r="X9" s="450">
        <v>44635962</v>
      </c>
      <c r="Y9" s="526"/>
      <c r="Z9" s="466"/>
      <c r="AA9" s="226"/>
      <c r="AB9" s="450">
        <v>40177294</v>
      </c>
      <c r="AC9" s="553">
        <f aca="true" t="shared" si="0" ref="AC9:AC27">AB9-X9</f>
        <v>-4458668</v>
      </c>
    </row>
    <row r="10" spans="1:29" ht="15">
      <c r="A10" s="566" t="s">
        <v>319</v>
      </c>
      <c r="B10" s="226"/>
      <c r="C10" s="226"/>
      <c r="D10" s="227">
        <f>D12+D14+D16+D18</f>
        <v>8546248</v>
      </c>
      <c r="E10" s="226"/>
      <c r="F10" s="226"/>
      <c r="G10" s="449">
        <f>G12+G14+G16+G18</f>
        <v>8482248</v>
      </c>
      <c r="H10" s="467"/>
      <c r="I10" s="226"/>
      <c r="J10" s="449">
        <f>J12+J14+J16+J18</f>
        <v>8482248</v>
      </c>
      <c r="K10" s="467"/>
      <c r="L10" s="226"/>
      <c r="M10" s="449">
        <f>M12+M14+M16+M18</f>
        <v>8482248</v>
      </c>
      <c r="N10" s="467"/>
      <c r="O10" s="226"/>
      <c r="P10" s="449">
        <f>P12+P14+P16+P18</f>
        <v>8482248</v>
      </c>
      <c r="Q10" s="525"/>
      <c r="R10" s="467"/>
      <c r="S10" s="226"/>
      <c r="T10" s="449">
        <f>T12+T14+T16+T18</f>
        <v>8482248</v>
      </c>
      <c r="U10" s="525"/>
      <c r="V10" s="467"/>
      <c r="W10" s="226"/>
      <c r="X10" s="449">
        <f>X12+X14+X16+X18</f>
        <v>8482248</v>
      </c>
      <c r="Y10" s="525"/>
      <c r="Z10" s="467"/>
      <c r="AA10" s="226"/>
      <c r="AB10" s="449">
        <f>AB12+AB14+AB16+AB18</f>
        <v>8482248</v>
      </c>
      <c r="AC10" s="553">
        <f t="shared" si="0"/>
        <v>0</v>
      </c>
    </row>
    <row r="11" spans="1:29" ht="15.75">
      <c r="A11" s="566" t="s">
        <v>339</v>
      </c>
      <c r="B11" s="226"/>
      <c r="C11" s="226"/>
      <c r="D11" s="254">
        <v>0</v>
      </c>
      <c r="E11" s="226"/>
      <c r="F11" s="226"/>
      <c r="G11" s="450">
        <v>0</v>
      </c>
      <c r="H11" s="467"/>
      <c r="I11" s="226"/>
      <c r="J11" s="450">
        <v>0</v>
      </c>
      <c r="K11" s="467"/>
      <c r="L11" s="226"/>
      <c r="M11" s="450">
        <v>0</v>
      </c>
      <c r="N11" s="467"/>
      <c r="O11" s="226"/>
      <c r="P11" s="450">
        <v>0</v>
      </c>
      <c r="Q11" s="526"/>
      <c r="R11" s="467"/>
      <c r="S11" s="226"/>
      <c r="T11" s="450">
        <v>0</v>
      </c>
      <c r="U11" s="526"/>
      <c r="V11" s="467"/>
      <c r="W11" s="226"/>
      <c r="X11" s="450">
        <v>0</v>
      </c>
      <c r="Y11" s="526"/>
      <c r="Z11" s="467"/>
      <c r="AA11" s="226"/>
      <c r="AB11" s="450">
        <v>0</v>
      </c>
      <c r="AC11" s="553">
        <f t="shared" si="0"/>
        <v>0</v>
      </c>
    </row>
    <row r="12" spans="1:29" ht="15">
      <c r="A12" s="567" t="s">
        <v>320</v>
      </c>
      <c r="B12" s="228"/>
      <c r="C12" s="229"/>
      <c r="D12" s="231">
        <v>3447580</v>
      </c>
      <c r="E12" s="228"/>
      <c r="F12" s="229"/>
      <c r="G12" s="451">
        <v>3447580</v>
      </c>
      <c r="H12" s="468"/>
      <c r="I12" s="229"/>
      <c r="J12" s="451">
        <v>3447580</v>
      </c>
      <c r="K12" s="468"/>
      <c r="L12" s="229"/>
      <c r="M12" s="451">
        <v>3447580</v>
      </c>
      <c r="N12" s="468"/>
      <c r="O12" s="229"/>
      <c r="P12" s="451">
        <v>3447580</v>
      </c>
      <c r="Q12" s="527"/>
      <c r="R12" s="468"/>
      <c r="S12" s="229"/>
      <c r="T12" s="451">
        <v>3447580</v>
      </c>
      <c r="U12" s="527"/>
      <c r="V12" s="468"/>
      <c r="W12" s="229"/>
      <c r="X12" s="451">
        <v>3447580</v>
      </c>
      <c r="Y12" s="527"/>
      <c r="Z12" s="468"/>
      <c r="AA12" s="229"/>
      <c r="AB12" s="451">
        <v>3447580</v>
      </c>
      <c r="AC12" s="553">
        <f t="shared" si="0"/>
        <v>0</v>
      </c>
    </row>
    <row r="13" spans="1:29" ht="15">
      <c r="A13" s="567" t="s">
        <v>334</v>
      </c>
      <c r="B13" s="228"/>
      <c r="C13" s="229"/>
      <c r="D13" s="231">
        <v>0</v>
      </c>
      <c r="E13" s="228"/>
      <c r="F13" s="229"/>
      <c r="G13" s="451">
        <v>0</v>
      </c>
      <c r="H13" s="468"/>
      <c r="I13" s="229"/>
      <c r="J13" s="451">
        <v>0</v>
      </c>
      <c r="K13" s="468"/>
      <c r="L13" s="229"/>
      <c r="M13" s="451">
        <v>0</v>
      </c>
      <c r="N13" s="468"/>
      <c r="O13" s="229"/>
      <c r="P13" s="451">
        <v>0</v>
      </c>
      <c r="Q13" s="527"/>
      <c r="R13" s="468"/>
      <c r="S13" s="229"/>
      <c r="T13" s="451">
        <v>0</v>
      </c>
      <c r="U13" s="527"/>
      <c r="V13" s="468"/>
      <c r="W13" s="229"/>
      <c r="X13" s="451">
        <v>0</v>
      </c>
      <c r="Y13" s="527"/>
      <c r="Z13" s="468"/>
      <c r="AA13" s="229"/>
      <c r="AB13" s="451">
        <v>0</v>
      </c>
      <c r="AC13" s="553">
        <f t="shared" si="0"/>
        <v>0</v>
      </c>
    </row>
    <row r="14" spans="1:29" ht="15">
      <c r="A14" s="567" t="s">
        <v>321</v>
      </c>
      <c r="B14" s="230"/>
      <c r="C14" s="230"/>
      <c r="D14" s="231">
        <v>2688000</v>
      </c>
      <c r="E14" s="230"/>
      <c r="F14" s="230"/>
      <c r="G14" s="451">
        <v>2624000</v>
      </c>
      <c r="H14" s="469"/>
      <c r="I14" s="230"/>
      <c r="J14" s="451">
        <v>2624000</v>
      </c>
      <c r="K14" s="469"/>
      <c r="L14" s="230"/>
      <c r="M14" s="451">
        <v>2624000</v>
      </c>
      <c r="N14" s="469"/>
      <c r="O14" s="230"/>
      <c r="P14" s="451">
        <v>2624000</v>
      </c>
      <c r="Q14" s="527"/>
      <c r="R14" s="469"/>
      <c r="S14" s="230"/>
      <c r="T14" s="451">
        <v>2624000</v>
      </c>
      <c r="U14" s="527"/>
      <c r="V14" s="469"/>
      <c r="W14" s="230"/>
      <c r="X14" s="451">
        <v>2624000</v>
      </c>
      <c r="Y14" s="527"/>
      <c r="Z14" s="469"/>
      <c r="AA14" s="230"/>
      <c r="AB14" s="451">
        <v>2624000</v>
      </c>
      <c r="AC14" s="553">
        <f t="shared" si="0"/>
        <v>0</v>
      </c>
    </row>
    <row r="15" spans="1:29" ht="15">
      <c r="A15" s="567" t="s">
        <v>335</v>
      </c>
      <c r="B15" s="230"/>
      <c r="C15" s="230"/>
      <c r="D15" s="231">
        <v>0</v>
      </c>
      <c r="E15" s="230"/>
      <c r="F15" s="230"/>
      <c r="G15" s="451">
        <v>0</v>
      </c>
      <c r="H15" s="469"/>
      <c r="I15" s="230"/>
      <c r="J15" s="451">
        <v>0</v>
      </c>
      <c r="K15" s="469"/>
      <c r="L15" s="230"/>
      <c r="M15" s="451">
        <v>0</v>
      </c>
      <c r="N15" s="469"/>
      <c r="O15" s="230"/>
      <c r="P15" s="451">
        <v>0</v>
      </c>
      <c r="Q15" s="527"/>
      <c r="R15" s="469"/>
      <c r="S15" s="230"/>
      <c r="T15" s="451">
        <v>0</v>
      </c>
      <c r="U15" s="527"/>
      <c r="V15" s="469"/>
      <c r="W15" s="230"/>
      <c r="X15" s="451">
        <v>0</v>
      </c>
      <c r="Y15" s="527"/>
      <c r="Z15" s="469"/>
      <c r="AA15" s="230"/>
      <c r="AB15" s="451">
        <v>0</v>
      </c>
      <c r="AC15" s="553">
        <f t="shared" si="0"/>
        <v>0</v>
      </c>
    </row>
    <row r="16" spans="1:29" ht="15">
      <c r="A16" s="567" t="s">
        <v>322</v>
      </c>
      <c r="B16" s="230"/>
      <c r="C16" s="230"/>
      <c r="D16" s="231">
        <v>1184868</v>
      </c>
      <c r="E16" s="230"/>
      <c r="F16" s="230"/>
      <c r="G16" s="451">
        <v>1184868</v>
      </c>
      <c r="H16" s="469"/>
      <c r="I16" s="230"/>
      <c r="J16" s="451">
        <v>1184868</v>
      </c>
      <c r="K16" s="469"/>
      <c r="L16" s="230"/>
      <c r="M16" s="451">
        <v>1184868</v>
      </c>
      <c r="N16" s="469"/>
      <c r="O16" s="230"/>
      <c r="P16" s="451">
        <v>1184868</v>
      </c>
      <c r="Q16" s="527"/>
      <c r="R16" s="469"/>
      <c r="S16" s="230"/>
      <c r="T16" s="451">
        <v>1184868</v>
      </c>
      <c r="U16" s="527"/>
      <c r="V16" s="469"/>
      <c r="W16" s="230"/>
      <c r="X16" s="451">
        <v>1184868</v>
      </c>
      <c r="Y16" s="527"/>
      <c r="Z16" s="469"/>
      <c r="AA16" s="230"/>
      <c r="AB16" s="451">
        <v>1184868</v>
      </c>
      <c r="AC16" s="553">
        <f t="shared" si="0"/>
        <v>0</v>
      </c>
    </row>
    <row r="17" spans="1:29" ht="15">
      <c r="A17" s="567" t="s">
        <v>336</v>
      </c>
      <c r="B17" s="230"/>
      <c r="C17" s="230"/>
      <c r="D17" s="231">
        <v>0</v>
      </c>
      <c r="E17" s="230"/>
      <c r="F17" s="230"/>
      <c r="G17" s="451">
        <v>0</v>
      </c>
      <c r="H17" s="469"/>
      <c r="I17" s="230"/>
      <c r="J17" s="451">
        <v>0</v>
      </c>
      <c r="K17" s="469"/>
      <c r="L17" s="230"/>
      <c r="M17" s="451">
        <v>0</v>
      </c>
      <c r="N17" s="469"/>
      <c r="O17" s="230"/>
      <c r="P17" s="451">
        <v>0</v>
      </c>
      <c r="Q17" s="527"/>
      <c r="R17" s="469"/>
      <c r="S17" s="230"/>
      <c r="T17" s="451">
        <v>0</v>
      </c>
      <c r="U17" s="527"/>
      <c r="V17" s="469"/>
      <c r="W17" s="230"/>
      <c r="X17" s="451">
        <v>0</v>
      </c>
      <c r="Y17" s="527"/>
      <c r="Z17" s="469"/>
      <c r="AA17" s="230"/>
      <c r="AB17" s="451">
        <v>0</v>
      </c>
      <c r="AC17" s="553">
        <f t="shared" si="0"/>
        <v>0</v>
      </c>
    </row>
    <row r="18" spans="1:29" ht="15">
      <c r="A18" s="567" t="s">
        <v>323</v>
      </c>
      <c r="B18" s="230"/>
      <c r="C18" s="230"/>
      <c r="D18" s="231">
        <v>1225800</v>
      </c>
      <c r="E18" s="230"/>
      <c r="F18" s="230"/>
      <c r="G18" s="451">
        <v>1225800</v>
      </c>
      <c r="H18" s="469"/>
      <c r="I18" s="230"/>
      <c r="J18" s="451">
        <v>1225800</v>
      </c>
      <c r="K18" s="469"/>
      <c r="L18" s="230"/>
      <c r="M18" s="451">
        <v>1225800</v>
      </c>
      <c r="N18" s="469"/>
      <c r="O18" s="230"/>
      <c r="P18" s="451">
        <v>1225800</v>
      </c>
      <c r="Q18" s="527"/>
      <c r="R18" s="469"/>
      <c r="S18" s="230"/>
      <c r="T18" s="451">
        <v>1225800</v>
      </c>
      <c r="U18" s="527"/>
      <c r="V18" s="469"/>
      <c r="W18" s="230"/>
      <c r="X18" s="451">
        <v>1225800</v>
      </c>
      <c r="Y18" s="527"/>
      <c r="Z18" s="469"/>
      <c r="AA18" s="230"/>
      <c r="AB18" s="451">
        <v>1225800</v>
      </c>
      <c r="AC18" s="553">
        <f t="shared" si="0"/>
        <v>0</v>
      </c>
    </row>
    <row r="19" spans="1:29" ht="15">
      <c r="A19" s="567" t="s">
        <v>337</v>
      </c>
      <c r="B19" s="230"/>
      <c r="C19" s="230"/>
      <c r="D19" s="231">
        <v>0</v>
      </c>
      <c r="E19" s="230"/>
      <c r="F19" s="230"/>
      <c r="G19" s="451">
        <v>0</v>
      </c>
      <c r="H19" s="469"/>
      <c r="I19" s="230"/>
      <c r="J19" s="451">
        <v>0</v>
      </c>
      <c r="K19" s="469"/>
      <c r="L19" s="230"/>
      <c r="M19" s="451">
        <v>0</v>
      </c>
      <c r="N19" s="469"/>
      <c r="O19" s="230"/>
      <c r="P19" s="451">
        <v>0</v>
      </c>
      <c r="Q19" s="527"/>
      <c r="R19" s="469"/>
      <c r="S19" s="230"/>
      <c r="T19" s="451">
        <v>0</v>
      </c>
      <c r="U19" s="527"/>
      <c r="V19" s="469"/>
      <c r="W19" s="230"/>
      <c r="X19" s="451">
        <v>0</v>
      </c>
      <c r="Y19" s="527"/>
      <c r="Z19" s="469"/>
      <c r="AA19" s="230"/>
      <c r="AB19" s="451">
        <v>0</v>
      </c>
      <c r="AC19" s="553">
        <f t="shared" si="0"/>
        <v>0</v>
      </c>
    </row>
    <row r="20" spans="1:29" ht="15">
      <c r="A20" s="566" t="s">
        <v>324</v>
      </c>
      <c r="B20" s="232"/>
      <c r="C20" s="232"/>
      <c r="D20" s="233">
        <v>3500000</v>
      </c>
      <c r="E20" s="232"/>
      <c r="F20" s="232"/>
      <c r="G20" s="452">
        <v>3500000</v>
      </c>
      <c r="H20" s="470"/>
      <c r="I20" s="232"/>
      <c r="J20" s="452">
        <v>3500000</v>
      </c>
      <c r="K20" s="470"/>
      <c r="L20" s="232"/>
      <c r="M20" s="452">
        <v>3500000</v>
      </c>
      <c r="N20" s="470"/>
      <c r="O20" s="232"/>
      <c r="P20" s="452">
        <v>3500000</v>
      </c>
      <c r="Q20" s="528"/>
      <c r="R20" s="470"/>
      <c r="S20" s="232"/>
      <c r="T20" s="452">
        <v>3500000</v>
      </c>
      <c r="U20" s="528"/>
      <c r="V20" s="470"/>
      <c r="W20" s="232"/>
      <c r="X20" s="452">
        <v>3500000</v>
      </c>
      <c r="Y20" s="528"/>
      <c r="Z20" s="470"/>
      <c r="AA20" s="232"/>
      <c r="AB20" s="452">
        <v>3500000</v>
      </c>
      <c r="AC20" s="553">
        <f t="shared" si="0"/>
        <v>0</v>
      </c>
    </row>
    <row r="21" spans="1:29" ht="14.25" customHeight="1">
      <c r="A21" s="566" t="s">
        <v>340</v>
      </c>
      <c r="B21" s="232"/>
      <c r="C21" s="232"/>
      <c r="D21" s="255">
        <v>0</v>
      </c>
      <c r="E21" s="232"/>
      <c r="F21" s="232"/>
      <c r="G21" s="453">
        <v>0</v>
      </c>
      <c r="H21" s="470"/>
      <c r="I21" s="232"/>
      <c r="J21" s="453">
        <v>0</v>
      </c>
      <c r="K21" s="470"/>
      <c r="L21" s="232"/>
      <c r="M21" s="453">
        <v>0</v>
      </c>
      <c r="N21" s="470"/>
      <c r="O21" s="232"/>
      <c r="P21" s="453">
        <v>0</v>
      </c>
      <c r="Q21" s="529"/>
      <c r="R21" s="470"/>
      <c r="S21" s="232"/>
      <c r="T21" s="453">
        <v>0</v>
      </c>
      <c r="U21" s="529"/>
      <c r="V21" s="470"/>
      <c r="W21" s="232"/>
      <c r="X21" s="453">
        <v>0</v>
      </c>
      <c r="Y21" s="529"/>
      <c r="Z21" s="470"/>
      <c r="AA21" s="232"/>
      <c r="AB21" s="453">
        <v>0</v>
      </c>
      <c r="AC21" s="553">
        <f t="shared" si="0"/>
        <v>0</v>
      </c>
    </row>
    <row r="22" spans="1:29" ht="15">
      <c r="A22" s="566" t="s">
        <v>432</v>
      </c>
      <c r="B22" s="232"/>
      <c r="C22" s="232"/>
      <c r="D22" s="233">
        <v>7650</v>
      </c>
      <c r="E22" s="232"/>
      <c r="F22" s="232"/>
      <c r="G22" s="452">
        <v>7650</v>
      </c>
      <c r="H22" s="470"/>
      <c r="I22" s="232"/>
      <c r="J22" s="452">
        <v>7650</v>
      </c>
      <c r="K22" s="470"/>
      <c r="L22" s="232"/>
      <c r="M22" s="452">
        <v>7650</v>
      </c>
      <c r="N22" s="470"/>
      <c r="O22" s="232"/>
      <c r="P22" s="452">
        <v>7650</v>
      </c>
      <c r="Q22" s="528"/>
      <c r="R22" s="470"/>
      <c r="S22" s="232"/>
      <c r="T22" s="452">
        <v>7650</v>
      </c>
      <c r="U22" s="528"/>
      <c r="V22" s="470"/>
      <c r="W22" s="232"/>
      <c r="X22" s="452">
        <v>7650</v>
      </c>
      <c r="Y22" s="528"/>
      <c r="Z22" s="470"/>
      <c r="AA22" s="232"/>
      <c r="AB22" s="452">
        <v>7650</v>
      </c>
      <c r="AC22" s="553">
        <f t="shared" si="0"/>
        <v>0</v>
      </c>
    </row>
    <row r="23" spans="1:29" ht="14.25" customHeight="1">
      <c r="A23" s="566" t="s">
        <v>433</v>
      </c>
      <c r="B23" s="232"/>
      <c r="C23" s="232"/>
      <c r="D23" s="255">
        <v>0</v>
      </c>
      <c r="E23" s="232"/>
      <c r="F23" s="232"/>
      <c r="G23" s="453">
        <v>0</v>
      </c>
      <c r="H23" s="470"/>
      <c r="I23" s="232"/>
      <c r="J23" s="453">
        <v>0</v>
      </c>
      <c r="K23" s="470"/>
      <c r="L23" s="232"/>
      <c r="M23" s="453">
        <v>0</v>
      </c>
      <c r="N23" s="470"/>
      <c r="O23" s="232"/>
      <c r="P23" s="453">
        <v>0</v>
      </c>
      <c r="Q23" s="529"/>
      <c r="R23" s="470"/>
      <c r="S23" s="232"/>
      <c r="T23" s="453">
        <v>0</v>
      </c>
      <c r="U23" s="529"/>
      <c r="V23" s="470"/>
      <c r="W23" s="232"/>
      <c r="X23" s="453">
        <v>0</v>
      </c>
      <c r="Y23" s="529"/>
      <c r="Z23" s="470"/>
      <c r="AA23" s="232"/>
      <c r="AB23" s="453">
        <v>0</v>
      </c>
      <c r="AC23" s="553">
        <f t="shared" si="0"/>
        <v>0</v>
      </c>
    </row>
    <row r="24" spans="1:29" ht="14.25" customHeight="1">
      <c r="A24" s="566" t="s">
        <v>325</v>
      </c>
      <c r="B24" s="232"/>
      <c r="C24" s="232"/>
      <c r="D24" s="233">
        <v>58900</v>
      </c>
      <c r="E24" s="232"/>
      <c r="F24" s="232"/>
      <c r="G24" s="452">
        <v>18000</v>
      </c>
      <c r="H24" s="470"/>
      <c r="I24" s="232"/>
      <c r="J24" s="452">
        <v>18000</v>
      </c>
      <c r="K24" s="470"/>
      <c r="L24" s="232"/>
      <c r="M24" s="452">
        <v>0</v>
      </c>
      <c r="N24" s="470"/>
      <c r="O24" s="232"/>
      <c r="P24" s="452">
        <v>0</v>
      </c>
      <c r="Q24" s="528"/>
      <c r="R24" s="470"/>
      <c r="S24" s="232"/>
      <c r="T24" s="452">
        <v>0</v>
      </c>
      <c r="U24" s="528"/>
      <c r="V24" s="470"/>
      <c r="W24" s="232"/>
      <c r="X24" s="452">
        <v>0</v>
      </c>
      <c r="Y24" s="528"/>
      <c r="Z24" s="470"/>
      <c r="AA24" s="232"/>
      <c r="AB24" s="452">
        <v>0</v>
      </c>
      <c r="AC24" s="553">
        <f t="shared" si="0"/>
        <v>0</v>
      </c>
    </row>
    <row r="25" spans="1:29" ht="14.25" customHeight="1">
      <c r="A25" s="566" t="s">
        <v>326</v>
      </c>
      <c r="B25" s="232"/>
      <c r="C25" s="232"/>
      <c r="D25" s="255">
        <v>0</v>
      </c>
      <c r="E25" s="232"/>
      <c r="F25" s="232"/>
      <c r="G25" s="453">
        <v>0</v>
      </c>
      <c r="H25" s="470"/>
      <c r="I25" s="232"/>
      <c r="J25" s="453">
        <v>0</v>
      </c>
      <c r="K25" s="470"/>
      <c r="L25" s="232"/>
      <c r="M25" s="453">
        <v>0</v>
      </c>
      <c r="N25" s="470"/>
      <c r="O25" s="232"/>
      <c r="P25" s="453">
        <v>0</v>
      </c>
      <c r="Q25" s="529"/>
      <c r="R25" s="470"/>
      <c r="S25" s="232"/>
      <c r="T25" s="453">
        <v>0</v>
      </c>
      <c r="U25" s="529"/>
      <c r="V25" s="470"/>
      <c r="W25" s="232"/>
      <c r="X25" s="453">
        <v>0</v>
      </c>
      <c r="Y25" s="529"/>
      <c r="Z25" s="470"/>
      <c r="AA25" s="232"/>
      <c r="AB25" s="453">
        <v>0</v>
      </c>
      <c r="AC25" s="553">
        <f t="shared" si="0"/>
        <v>0</v>
      </c>
    </row>
    <row r="26" spans="1:29" ht="14.25" customHeight="1">
      <c r="A26" s="566" t="s">
        <v>327</v>
      </c>
      <c r="B26" s="232"/>
      <c r="C26" s="232"/>
      <c r="D26" s="233">
        <f>D8-D9+D10+D20+D24+D22</f>
        <v>18571808</v>
      </c>
      <c r="E26" s="232"/>
      <c r="F26" s="232"/>
      <c r="G26" s="452">
        <f>G8-G9+G10+G20+G22+G24</f>
        <v>21787112</v>
      </c>
      <c r="H26" s="470"/>
      <c r="I26" s="232"/>
      <c r="J26" s="452">
        <f>J8-J9+J10+J20+J22+J24</f>
        <v>21787112</v>
      </c>
      <c r="K26" s="470"/>
      <c r="L26" s="232"/>
      <c r="M26" s="452">
        <f>M8-M9+M10+M20+M22+M24</f>
        <v>18375136</v>
      </c>
      <c r="N26" s="470"/>
      <c r="O26" s="232"/>
      <c r="P26" s="452">
        <f>P8-P9+P10+P20+P22+P24</f>
        <v>18375136</v>
      </c>
      <c r="Q26" s="528"/>
      <c r="R26" s="470"/>
      <c r="S26" s="232"/>
      <c r="T26" s="452">
        <f>T8-T9+T10+T20+T22+T24</f>
        <v>18375136</v>
      </c>
      <c r="U26" s="528"/>
      <c r="V26" s="470"/>
      <c r="W26" s="232"/>
      <c r="X26" s="452">
        <f>X8-X9+X10+X20+X22+X24</f>
        <v>18375136</v>
      </c>
      <c r="Y26" s="528"/>
      <c r="Z26" s="470"/>
      <c r="AA26" s="232"/>
      <c r="AB26" s="452">
        <f>AB8-AB9+AB10+AB20+AB22+AB24</f>
        <v>22833804</v>
      </c>
      <c r="AC26" s="554"/>
    </row>
    <row r="27" spans="1:29" ht="14.25" customHeight="1">
      <c r="A27" s="566" t="s">
        <v>555</v>
      </c>
      <c r="B27" s="232"/>
      <c r="C27" s="232"/>
      <c r="D27" s="233">
        <v>213233</v>
      </c>
      <c r="E27" s="232"/>
      <c r="F27" s="232"/>
      <c r="G27" s="452">
        <v>0</v>
      </c>
      <c r="H27" s="470"/>
      <c r="I27" s="232"/>
      <c r="J27" s="452">
        <v>0</v>
      </c>
      <c r="K27" s="470"/>
      <c r="L27" s="232"/>
      <c r="M27" s="452">
        <v>169702</v>
      </c>
      <c r="N27" s="470"/>
      <c r="O27" s="232"/>
      <c r="P27" s="452">
        <v>169702</v>
      </c>
      <c r="Q27" s="528"/>
      <c r="R27" s="470"/>
      <c r="S27" s="232"/>
      <c r="T27" s="452">
        <v>169702</v>
      </c>
      <c r="U27" s="528"/>
      <c r="V27" s="470"/>
      <c r="W27" s="232"/>
      <c r="X27" s="452">
        <v>169702</v>
      </c>
      <c r="Y27" s="528"/>
      <c r="Z27" s="470"/>
      <c r="AA27" s="232"/>
      <c r="AB27" s="452">
        <v>0</v>
      </c>
      <c r="AC27" s="554">
        <f t="shared" si="0"/>
        <v>-169702</v>
      </c>
    </row>
    <row r="28" spans="1:29" ht="15">
      <c r="A28" s="568" t="s">
        <v>347</v>
      </c>
      <c r="B28" s="234"/>
      <c r="C28" s="234"/>
      <c r="D28" s="235">
        <f>D9+D27</f>
        <v>44775423</v>
      </c>
      <c r="E28" s="234"/>
      <c r="F28" s="234"/>
      <c r="G28" s="454">
        <f>G9+G11+G27</f>
        <v>41241986</v>
      </c>
      <c r="H28" s="471"/>
      <c r="I28" s="234"/>
      <c r="J28" s="454">
        <f>J9+J11+J27</f>
        <v>41241986</v>
      </c>
      <c r="K28" s="471"/>
      <c r="L28" s="234"/>
      <c r="M28" s="454">
        <f>M9+M11+M27</f>
        <v>44805664</v>
      </c>
      <c r="N28" s="471"/>
      <c r="O28" s="234"/>
      <c r="P28" s="454">
        <f>P9+P11+P27</f>
        <v>44805664</v>
      </c>
      <c r="Q28" s="530">
        <f>P28-M28</f>
        <v>0</v>
      </c>
      <c r="R28" s="471"/>
      <c r="S28" s="234"/>
      <c r="T28" s="454">
        <f>T9+T11+T27</f>
        <v>44805664</v>
      </c>
      <c r="U28" s="530">
        <v>0</v>
      </c>
      <c r="V28" s="471"/>
      <c r="W28" s="234"/>
      <c r="X28" s="454">
        <f>X9+X11+X27</f>
        <v>44805664</v>
      </c>
      <c r="Y28" s="530">
        <v>0</v>
      </c>
      <c r="Z28" s="471"/>
      <c r="AA28" s="234"/>
      <c r="AB28" s="454">
        <f>AB9+AB11+AB27</f>
        <v>40177294</v>
      </c>
      <c r="AC28" s="555">
        <f>AB28-X28</f>
        <v>-4628370</v>
      </c>
    </row>
    <row r="29" spans="1:29" ht="15">
      <c r="A29" s="566" t="s">
        <v>328</v>
      </c>
      <c r="B29" s="226"/>
      <c r="C29" s="226"/>
      <c r="D29" s="227"/>
      <c r="E29" s="226"/>
      <c r="F29" s="226"/>
      <c r="G29" s="449"/>
      <c r="H29" s="467"/>
      <c r="I29" s="226"/>
      <c r="J29" s="449"/>
      <c r="K29" s="467"/>
      <c r="L29" s="226"/>
      <c r="M29" s="449"/>
      <c r="N29" s="467"/>
      <c r="O29" s="226"/>
      <c r="P29" s="449"/>
      <c r="Q29" s="525"/>
      <c r="R29" s="467"/>
      <c r="S29" s="226"/>
      <c r="T29" s="449"/>
      <c r="U29" s="525"/>
      <c r="V29" s="467"/>
      <c r="W29" s="226"/>
      <c r="X29" s="449"/>
      <c r="Y29" s="525"/>
      <c r="Z29" s="467"/>
      <c r="AA29" s="226"/>
      <c r="AB29" s="449"/>
      <c r="AC29" s="554"/>
    </row>
    <row r="30" spans="1:29" ht="15">
      <c r="A30" s="566" t="s">
        <v>553</v>
      </c>
      <c r="B30" s="226"/>
      <c r="C30" s="226"/>
      <c r="D30" s="227"/>
      <c r="E30" s="226"/>
      <c r="F30" s="226"/>
      <c r="G30" s="449"/>
      <c r="H30" s="467"/>
      <c r="I30" s="226"/>
      <c r="J30" s="449"/>
      <c r="K30" s="467"/>
      <c r="L30" s="226"/>
      <c r="M30" s="449"/>
      <c r="N30" s="467"/>
      <c r="O30" s="226"/>
      <c r="P30" s="449"/>
      <c r="Q30" s="525"/>
      <c r="R30" s="467"/>
      <c r="S30" s="226"/>
      <c r="T30" s="449"/>
      <c r="U30" s="525"/>
      <c r="V30" s="467"/>
      <c r="W30" s="226"/>
      <c r="X30" s="449"/>
      <c r="Y30" s="525"/>
      <c r="Z30" s="467"/>
      <c r="AA30" s="226"/>
      <c r="AB30" s="449"/>
      <c r="AC30" s="554"/>
    </row>
    <row r="31" spans="1:29" ht="15">
      <c r="A31" s="567" t="s">
        <v>342</v>
      </c>
      <c r="B31" s="236">
        <v>6.8</v>
      </c>
      <c r="C31" s="237">
        <v>4308000</v>
      </c>
      <c r="D31" s="238">
        <v>29294400</v>
      </c>
      <c r="E31" s="236">
        <v>5.87777</v>
      </c>
      <c r="F31" s="237">
        <v>4469900</v>
      </c>
      <c r="G31" s="455">
        <v>26223413</v>
      </c>
      <c r="H31" s="472">
        <v>6.3</v>
      </c>
      <c r="I31" s="237">
        <v>4469900</v>
      </c>
      <c r="J31" s="455">
        <v>28309366</v>
      </c>
      <c r="K31" s="472">
        <v>6.2</v>
      </c>
      <c r="L31" s="237">
        <v>4419000</v>
      </c>
      <c r="M31" s="455">
        <f>K31*L31*8/12</f>
        <v>18265200</v>
      </c>
      <c r="N31" s="472">
        <v>6.2</v>
      </c>
      <c r="O31" s="237">
        <v>4419000</v>
      </c>
      <c r="P31" s="455">
        <f>N31*O31*8/12</f>
        <v>18265200</v>
      </c>
      <c r="Q31" s="531">
        <v>0</v>
      </c>
      <c r="R31" s="472">
        <v>6.3</v>
      </c>
      <c r="S31" s="237">
        <v>4419000</v>
      </c>
      <c r="T31" s="455">
        <f>R31*S31*8/12</f>
        <v>18559800</v>
      </c>
      <c r="U31" s="531">
        <f>T31-P31</f>
        <v>294600</v>
      </c>
      <c r="V31" s="472">
        <v>6.3</v>
      </c>
      <c r="W31" s="237">
        <v>4419000</v>
      </c>
      <c r="X31" s="455">
        <f>V31*W31*8/12</f>
        <v>18559800</v>
      </c>
      <c r="Y31" s="531">
        <f>X31-M31</f>
        <v>294600</v>
      </c>
      <c r="Z31" s="472">
        <v>6.4</v>
      </c>
      <c r="AA31" s="237">
        <v>4371500</v>
      </c>
      <c r="AB31" s="455">
        <f>Z31*AA31*8/12</f>
        <v>18651733.333333332</v>
      </c>
      <c r="AC31" s="553">
        <f>AB31-X31</f>
        <v>91933.33333333209</v>
      </c>
    </row>
    <row r="32" spans="1:29" ht="15">
      <c r="A32" s="569" t="s">
        <v>343</v>
      </c>
      <c r="B32" s="230">
        <v>4</v>
      </c>
      <c r="C32" s="237">
        <v>1800000</v>
      </c>
      <c r="D32" s="238">
        <f>B32*C32</f>
        <v>7200000</v>
      </c>
      <c r="E32" s="230">
        <v>4</v>
      </c>
      <c r="F32" s="237">
        <v>1800000</v>
      </c>
      <c r="G32" s="455">
        <f aca="true" t="shared" si="1" ref="G32:G42">E32*F32</f>
        <v>7200000</v>
      </c>
      <c r="H32" s="469">
        <v>4</v>
      </c>
      <c r="I32" s="237">
        <v>1800000</v>
      </c>
      <c r="J32" s="455">
        <f>H32*I32</f>
        <v>7200000</v>
      </c>
      <c r="K32" s="469">
        <v>4</v>
      </c>
      <c r="L32" s="237">
        <v>2205000</v>
      </c>
      <c r="M32" s="455">
        <f>K32*L32*8/12</f>
        <v>5880000</v>
      </c>
      <c r="N32" s="469">
        <v>4</v>
      </c>
      <c r="O32" s="237">
        <v>2205000</v>
      </c>
      <c r="P32" s="455">
        <f>N32*O32*8/12</f>
        <v>5880000</v>
      </c>
      <c r="Q32" s="531">
        <v>0</v>
      </c>
      <c r="R32" s="469">
        <v>4</v>
      </c>
      <c r="S32" s="237">
        <v>2205000</v>
      </c>
      <c r="T32" s="455">
        <f>R32*S32*8/12</f>
        <v>5880000</v>
      </c>
      <c r="U32" s="531">
        <f aca="true" t="shared" si="2" ref="U32:U42">T32-P32</f>
        <v>0</v>
      </c>
      <c r="V32" s="532">
        <v>3.8</v>
      </c>
      <c r="W32" s="237">
        <v>2205000</v>
      </c>
      <c r="X32" s="455">
        <f>V32*W32*8/12</f>
        <v>5586000</v>
      </c>
      <c r="Y32" s="531">
        <f aca="true" t="shared" si="3" ref="Y32:Y55">X32-M32</f>
        <v>-294000</v>
      </c>
      <c r="Z32" s="532">
        <v>4</v>
      </c>
      <c r="AA32" s="237">
        <v>2205000</v>
      </c>
      <c r="AB32" s="455">
        <f>Z32*AA32*8/12</f>
        <v>5880000</v>
      </c>
      <c r="AC32" s="553">
        <f aca="true" t="shared" si="4" ref="AC32:AC42">AB32-X32</f>
        <v>294000</v>
      </c>
    </row>
    <row r="33" spans="1:29" ht="15" hidden="1">
      <c r="A33" s="567" t="s">
        <v>344</v>
      </c>
      <c r="B33" s="236">
        <v>6.4</v>
      </c>
      <c r="C33" s="237">
        <v>35000</v>
      </c>
      <c r="D33" s="238">
        <f>B33*C33</f>
        <v>224000</v>
      </c>
      <c r="E33" s="236">
        <v>4.8</v>
      </c>
      <c r="F33" s="237">
        <v>38200</v>
      </c>
      <c r="G33" s="455">
        <f t="shared" si="1"/>
        <v>183360</v>
      </c>
      <c r="H33" s="472">
        <v>6.2</v>
      </c>
      <c r="I33" s="237">
        <v>38200</v>
      </c>
      <c r="J33" s="455">
        <f>H33*I33</f>
        <v>236840</v>
      </c>
      <c r="K33" s="472">
        <v>0</v>
      </c>
      <c r="L33" s="237">
        <v>0</v>
      </c>
      <c r="M33" s="455">
        <f>K33*L33*8/12</f>
        <v>0</v>
      </c>
      <c r="N33" s="472">
        <v>0</v>
      </c>
      <c r="O33" s="237">
        <v>0</v>
      </c>
      <c r="P33" s="455">
        <f>N33*O33*8/12</f>
        <v>0</v>
      </c>
      <c r="Q33" s="531">
        <v>0</v>
      </c>
      <c r="R33" s="472">
        <v>0</v>
      </c>
      <c r="S33" s="237">
        <v>0</v>
      </c>
      <c r="T33" s="455">
        <f>R33*S33*8/12</f>
        <v>0</v>
      </c>
      <c r="U33" s="531">
        <f t="shared" si="2"/>
        <v>0</v>
      </c>
      <c r="V33" s="472">
        <v>0</v>
      </c>
      <c r="W33" s="237">
        <v>0</v>
      </c>
      <c r="X33" s="455">
        <f>V33*W33*8/12</f>
        <v>0</v>
      </c>
      <c r="Y33" s="531">
        <f t="shared" si="3"/>
        <v>0</v>
      </c>
      <c r="Z33" s="472">
        <v>0</v>
      </c>
      <c r="AA33" s="237">
        <v>0</v>
      </c>
      <c r="AB33" s="455">
        <f>Z33*AA33*8/12</f>
        <v>0</v>
      </c>
      <c r="AC33" s="553">
        <f t="shared" si="4"/>
        <v>0</v>
      </c>
    </row>
    <row r="34" spans="1:29" ht="15">
      <c r="A34" s="570" t="s">
        <v>329</v>
      </c>
      <c r="B34" s="239">
        <v>68.7</v>
      </c>
      <c r="C34" s="239">
        <v>80000</v>
      </c>
      <c r="D34" s="240">
        <v>5493334</v>
      </c>
      <c r="E34" s="239">
        <v>59</v>
      </c>
      <c r="F34" s="239">
        <v>81700</v>
      </c>
      <c r="G34" s="456">
        <f t="shared" si="1"/>
        <v>4820300</v>
      </c>
      <c r="H34" s="473">
        <v>63.7</v>
      </c>
      <c r="I34" s="239">
        <v>81700</v>
      </c>
      <c r="J34" s="456">
        <v>5201567</v>
      </c>
      <c r="K34" s="473">
        <v>63</v>
      </c>
      <c r="L34" s="239">
        <v>81700</v>
      </c>
      <c r="M34" s="455">
        <f>K34*L34*8/12</f>
        <v>3431400</v>
      </c>
      <c r="N34" s="473">
        <v>63</v>
      </c>
      <c r="O34" s="239">
        <v>81700</v>
      </c>
      <c r="P34" s="455">
        <f>N34*O34*8/12</f>
        <v>3431400</v>
      </c>
      <c r="Q34" s="533">
        <v>0</v>
      </c>
      <c r="R34" s="473">
        <v>64</v>
      </c>
      <c r="S34" s="239">
        <v>81700</v>
      </c>
      <c r="T34" s="455">
        <f>R34*S34*8/12</f>
        <v>3485866.6666666665</v>
      </c>
      <c r="U34" s="531">
        <f t="shared" si="2"/>
        <v>54466.66666666651</v>
      </c>
      <c r="V34" s="473">
        <v>64</v>
      </c>
      <c r="W34" s="239">
        <v>81700</v>
      </c>
      <c r="X34" s="455">
        <f>V34*W34*8/12</f>
        <v>3485866.6666666665</v>
      </c>
      <c r="Y34" s="531">
        <f t="shared" si="3"/>
        <v>54466.66666666651</v>
      </c>
      <c r="Z34" s="473">
        <v>64</v>
      </c>
      <c r="AA34" s="239">
        <v>97400</v>
      </c>
      <c r="AB34" s="455">
        <f>Z34*AA34*8/12</f>
        <v>4155733.3333333335</v>
      </c>
      <c r="AC34" s="553">
        <f t="shared" si="4"/>
        <v>669866.666666667</v>
      </c>
    </row>
    <row r="35" spans="1:29" ht="15">
      <c r="A35" s="571" t="s">
        <v>554</v>
      </c>
      <c r="B35" s="534"/>
      <c r="C35" s="534"/>
      <c r="D35" s="535"/>
      <c r="E35" s="534"/>
      <c r="F35" s="534"/>
      <c r="G35" s="536"/>
      <c r="H35" s="537"/>
      <c r="I35" s="534"/>
      <c r="J35" s="536"/>
      <c r="K35" s="537"/>
      <c r="L35" s="534"/>
      <c r="M35" s="536"/>
      <c r="N35" s="537"/>
      <c r="O35" s="534"/>
      <c r="P35" s="536"/>
      <c r="Q35" s="538"/>
      <c r="R35" s="537"/>
      <c r="S35" s="534"/>
      <c r="T35" s="536"/>
      <c r="U35" s="531">
        <f t="shared" si="2"/>
        <v>0</v>
      </c>
      <c r="V35" s="537"/>
      <c r="W35" s="534"/>
      <c r="X35" s="536"/>
      <c r="Y35" s="531">
        <f t="shared" si="3"/>
        <v>0</v>
      </c>
      <c r="Z35" s="537"/>
      <c r="AA35" s="534"/>
      <c r="AB35" s="536"/>
      <c r="AC35" s="553">
        <f t="shared" si="4"/>
        <v>0</v>
      </c>
    </row>
    <row r="36" spans="1:29" ht="15">
      <c r="A36" s="567" t="s">
        <v>342</v>
      </c>
      <c r="B36" s="236">
        <v>6.8</v>
      </c>
      <c r="C36" s="237">
        <v>4308000</v>
      </c>
      <c r="D36" s="238">
        <v>29294400</v>
      </c>
      <c r="E36" s="236">
        <v>5.87777</v>
      </c>
      <c r="F36" s="237">
        <v>4469900</v>
      </c>
      <c r="G36" s="455">
        <v>26223413</v>
      </c>
      <c r="H36" s="472">
        <v>6.3</v>
      </c>
      <c r="I36" s="237">
        <v>4469900</v>
      </c>
      <c r="J36" s="455">
        <v>28309366</v>
      </c>
      <c r="K36" s="472">
        <v>5.3</v>
      </c>
      <c r="L36" s="237">
        <v>4419000</v>
      </c>
      <c r="M36" s="455">
        <f>K36*L36*4/12</f>
        <v>7806900</v>
      </c>
      <c r="N36" s="472">
        <v>5.3</v>
      </c>
      <c r="O36" s="237">
        <v>4419000</v>
      </c>
      <c r="P36" s="455">
        <f>N36*O36*4/12</f>
        <v>7806900</v>
      </c>
      <c r="Q36" s="531">
        <v>0</v>
      </c>
      <c r="R36" s="472">
        <v>6.4</v>
      </c>
      <c r="S36" s="237">
        <v>4419000</v>
      </c>
      <c r="T36" s="455">
        <f>R36*S36*4/12</f>
        <v>9427200</v>
      </c>
      <c r="U36" s="531">
        <f t="shared" si="2"/>
        <v>1620300</v>
      </c>
      <c r="V36" s="472">
        <v>6.4</v>
      </c>
      <c r="W36" s="237">
        <v>4419000</v>
      </c>
      <c r="X36" s="455">
        <f>V36*W36*4/12</f>
        <v>9427200</v>
      </c>
      <c r="Y36" s="531">
        <f t="shared" si="3"/>
        <v>1620300</v>
      </c>
      <c r="Z36" s="472">
        <v>5.4</v>
      </c>
      <c r="AA36" s="237">
        <v>4371500</v>
      </c>
      <c r="AB36" s="455">
        <f>Z36*AA36*4/12</f>
        <v>7868700</v>
      </c>
      <c r="AC36" s="553">
        <f t="shared" si="4"/>
        <v>-1558500</v>
      </c>
    </row>
    <row r="37" spans="1:29" ht="15">
      <c r="A37" s="569" t="s">
        <v>343</v>
      </c>
      <c r="B37" s="230">
        <v>4</v>
      </c>
      <c r="C37" s="237">
        <v>1800000</v>
      </c>
      <c r="D37" s="238">
        <f>B37*C37</f>
        <v>7200000</v>
      </c>
      <c r="E37" s="230">
        <v>4</v>
      </c>
      <c r="F37" s="237">
        <v>1800000</v>
      </c>
      <c r="G37" s="455">
        <f>E37*F37</f>
        <v>7200000</v>
      </c>
      <c r="H37" s="469">
        <v>4</v>
      </c>
      <c r="I37" s="237">
        <v>1800000</v>
      </c>
      <c r="J37" s="455">
        <f>H37*I37</f>
        <v>7200000</v>
      </c>
      <c r="K37" s="469">
        <v>4</v>
      </c>
      <c r="L37" s="237">
        <v>2205000</v>
      </c>
      <c r="M37" s="455">
        <f>K37*L37*4/12</f>
        <v>2940000</v>
      </c>
      <c r="N37" s="469">
        <v>4</v>
      </c>
      <c r="O37" s="237">
        <v>2205000</v>
      </c>
      <c r="P37" s="455">
        <f>N37*O37*4/12</f>
        <v>2940000</v>
      </c>
      <c r="Q37" s="531">
        <v>0</v>
      </c>
      <c r="R37" s="469">
        <v>4</v>
      </c>
      <c r="S37" s="237">
        <v>2205000</v>
      </c>
      <c r="T37" s="455">
        <f>R37*S37*4/12</f>
        <v>2940000</v>
      </c>
      <c r="U37" s="531">
        <f t="shared" si="2"/>
        <v>0</v>
      </c>
      <c r="V37" s="532">
        <v>3.5</v>
      </c>
      <c r="W37" s="237">
        <v>2205000</v>
      </c>
      <c r="X37" s="455">
        <f>V37*W37*4/12</f>
        <v>2572500</v>
      </c>
      <c r="Y37" s="531">
        <f t="shared" si="3"/>
        <v>-367500</v>
      </c>
      <c r="Z37" s="532">
        <v>4</v>
      </c>
      <c r="AA37" s="237">
        <v>2205000</v>
      </c>
      <c r="AB37" s="455">
        <f>Z37*AA37*4/12</f>
        <v>2940000</v>
      </c>
      <c r="AC37" s="553">
        <f t="shared" si="4"/>
        <v>367500</v>
      </c>
    </row>
    <row r="38" spans="1:29" ht="15" hidden="1">
      <c r="A38" s="567" t="s">
        <v>344</v>
      </c>
      <c r="B38" s="236">
        <v>6.4</v>
      </c>
      <c r="C38" s="237">
        <v>35000</v>
      </c>
      <c r="D38" s="238">
        <f>B38*C38</f>
        <v>224000</v>
      </c>
      <c r="E38" s="236">
        <v>4.8</v>
      </c>
      <c r="F38" s="237">
        <v>38200</v>
      </c>
      <c r="G38" s="455">
        <f>E38*F38</f>
        <v>183360</v>
      </c>
      <c r="H38" s="472">
        <v>6.2</v>
      </c>
      <c r="I38" s="237">
        <v>38200</v>
      </c>
      <c r="J38" s="455">
        <f>H38*I38</f>
        <v>236840</v>
      </c>
      <c r="K38" s="472">
        <v>0</v>
      </c>
      <c r="L38" s="237">
        <v>0</v>
      </c>
      <c r="M38" s="455">
        <f>K38*L38*4/12</f>
        <v>0</v>
      </c>
      <c r="N38" s="472">
        <v>0</v>
      </c>
      <c r="O38" s="237">
        <v>0</v>
      </c>
      <c r="P38" s="455">
        <f>N38*O38*4/12</f>
        <v>0</v>
      </c>
      <c r="Q38" s="531">
        <v>0</v>
      </c>
      <c r="R38" s="472">
        <v>0</v>
      </c>
      <c r="S38" s="237">
        <v>0</v>
      </c>
      <c r="T38" s="455">
        <f>R38*S38*4/12</f>
        <v>0</v>
      </c>
      <c r="U38" s="531">
        <f t="shared" si="2"/>
        <v>0</v>
      </c>
      <c r="V38" s="472">
        <v>0</v>
      </c>
      <c r="W38" s="237">
        <v>0</v>
      </c>
      <c r="X38" s="455">
        <f>V38*W38*4/12</f>
        <v>0</v>
      </c>
      <c r="Y38" s="531">
        <f t="shared" si="3"/>
        <v>0</v>
      </c>
      <c r="Z38" s="472">
        <v>0</v>
      </c>
      <c r="AA38" s="237">
        <v>0</v>
      </c>
      <c r="AB38" s="455">
        <f>Z38*AA38*4/12</f>
        <v>0</v>
      </c>
      <c r="AC38" s="553">
        <f t="shared" si="4"/>
        <v>0</v>
      </c>
    </row>
    <row r="39" spans="1:29" ht="15">
      <c r="A39" s="570" t="s">
        <v>329</v>
      </c>
      <c r="B39" s="239">
        <v>68.7</v>
      </c>
      <c r="C39" s="239">
        <v>80000</v>
      </c>
      <c r="D39" s="240">
        <v>5493334</v>
      </c>
      <c r="E39" s="239">
        <v>59</v>
      </c>
      <c r="F39" s="239">
        <v>81700</v>
      </c>
      <c r="G39" s="456">
        <f>E39*F39</f>
        <v>4820300</v>
      </c>
      <c r="H39" s="473">
        <v>63.7</v>
      </c>
      <c r="I39" s="239">
        <v>81700</v>
      </c>
      <c r="J39" s="456">
        <v>5201567</v>
      </c>
      <c r="K39" s="473">
        <v>54</v>
      </c>
      <c r="L39" s="239">
        <v>81700</v>
      </c>
      <c r="M39" s="455">
        <f>K39*L39*4/12</f>
        <v>1470600</v>
      </c>
      <c r="N39" s="473">
        <v>54</v>
      </c>
      <c r="O39" s="239">
        <v>81700</v>
      </c>
      <c r="P39" s="455">
        <f>N39*O39*4/12</f>
        <v>1470600</v>
      </c>
      <c r="Q39" s="533">
        <v>0</v>
      </c>
      <c r="R39" s="473">
        <v>64</v>
      </c>
      <c r="S39" s="239">
        <v>81700</v>
      </c>
      <c r="T39" s="455">
        <f>R39*S39*4/12</f>
        <v>1742933.3333333333</v>
      </c>
      <c r="U39" s="531">
        <f t="shared" si="2"/>
        <v>272333.33333333326</v>
      </c>
      <c r="V39" s="473">
        <v>64</v>
      </c>
      <c r="W39" s="239">
        <v>81700</v>
      </c>
      <c r="X39" s="455">
        <f>V39*W39*4/12</f>
        <v>1742933.3333333333</v>
      </c>
      <c r="Y39" s="531">
        <f t="shared" si="3"/>
        <v>272333.33333333326</v>
      </c>
      <c r="Z39" s="473">
        <v>53</v>
      </c>
      <c r="AA39" s="239">
        <v>97400</v>
      </c>
      <c r="AB39" s="455">
        <f>Z39*AA39*4/12</f>
        <v>1720733.3333333333</v>
      </c>
      <c r="AC39" s="553">
        <f t="shared" si="4"/>
        <v>-22200</v>
      </c>
    </row>
    <row r="40" spans="1:29" ht="25.5">
      <c r="A40" s="572" t="s">
        <v>477</v>
      </c>
      <c r="B40" s="248">
        <v>1</v>
      </c>
      <c r="C40" s="248">
        <v>352000</v>
      </c>
      <c r="D40" s="243">
        <v>384000</v>
      </c>
      <c r="E40" s="248">
        <v>1</v>
      </c>
      <c r="F40" s="248">
        <v>418900</v>
      </c>
      <c r="G40" s="457">
        <f t="shared" si="1"/>
        <v>418900</v>
      </c>
      <c r="H40" s="474">
        <v>1</v>
      </c>
      <c r="I40" s="248">
        <v>418900</v>
      </c>
      <c r="J40" s="457">
        <f>H40*I40</f>
        <v>418900</v>
      </c>
      <c r="K40" s="474">
        <v>2</v>
      </c>
      <c r="L40" s="248">
        <v>401000</v>
      </c>
      <c r="M40" s="457">
        <f>K40*L40</f>
        <v>802000</v>
      </c>
      <c r="N40" s="474">
        <v>1</v>
      </c>
      <c r="O40" s="248">
        <v>401000</v>
      </c>
      <c r="P40" s="457">
        <f>N40*O40</f>
        <v>401000</v>
      </c>
      <c r="Q40" s="539">
        <f>P40-M40</f>
        <v>-401000</v>
      </c>
      <c r="R40" s="474">
        <v>1</v>
      </c>
      <c r="S40" s="248">
        <v>401000</v>
      </c>
      <c r="T40" s="457">
        <v>401000</v>
      </c>
      <c r="U40" s="531">
        <f t="shared" si="2"/>
        <v>0</v>
      </c>
      <c r="V40" s="474">
        <v>1</v>
      </c>
      <c r="W40" s="248">
        <v>401000</v>
      </c>
      <c r="X40" s="457">
        <f>V40*W40</f>
        <v>401000</v>
      </c>
      <c r="Y40" s="531">
        <f t="shared" si="3"/>
        <v>-401000</v>
      </c>
      <c r="Z40" s="474">
        <v>2</v>
      </c>
      <c r="AA40" s="248">
        <v>396700</v>
      </c>
      <c r="AB40" s="457">
        <f>Z40*AA40</f>
        <v>793400</v>
      </c>
      <c r="AC40" s="553">
        <f t="shared" si="4"/>
        <v>392400</v>
      </c>
    </row>
    <row r="41" spans="1:29" ht="25.5">
      <c r="A41" s="572" t="s">
        <v>478</v>
      </c>
      <c r="B41" s="248">
        <v>1</v>
      </c>
      <c r="C41" s="248">
        <v>352000</v>
      </c>
      <c r="D41" s="243">
        <v>384000</v>
      </c>
      <c r="E41" s="248">
        <v>0</v>
      </c>
      <c r="F41" s="248">
        <v>0</v>
      </c>
      <c r="G41" s="457">
        <f t="shared" si="1"/>
        <v>0</v>
      </c>
      <c r="H41" s="474">
        <v>1</v>
      </c>
      <c r="I41" s="248">
        <v>383992</v>
      </c>
      <c r="J41" s="457">
        <f>H41*I41</f>
        <v>383992</v>
      </c>
      <c r="K41" s="474">
        <v>1</v>
      </c>
      <c r="L41" s="248">
        <v>367584</v>
      </c>
      <c r="M41" s="457">
        <f>K41*L41</f>
        <v>367584</v>
      </c>
      <c r="N41" s="474">
        <v>1</v>
      </c>
      <c r="O41" s="248">
        <v>367584</v>
      </c>
      <c r="P41" s="457">
        <f>N41*O41</f>
        <v>367584</v>
      </c>
      <c r="Q41" s="539">
        <v>0</v>
      </c>
      <c r="R41" s="474">
        <v>1</v>
      </c>
      <c r="S41" s="248">
        <v>367584</v>
      </c>
      <c r="T41" s="457">
        <f>R41*S41</f>
        <v>367584</v>
      </c>
      <c r="U41" s="531">
        <f t="shared" si="2"/>
        <v>0</v>
      </c>
      <c r="V41" s="474">
        <v>1</v>
      </c>
      <c r="W41" s="248">
        <v>367584</v>
      </c>
      <c r="X41" s="457">
        <f>V41*W41</f>
        <v>367584</v>
      </c>
      <c r="Y41" s="531">
        <f t="shared" si="3"/>
        <v>0</v>
      </c>
      <c r="Z41" s="474">
        <v>0</v>
      </c>
      <c r="AA41" s="248">
        <v>363642</v>
      </c>
      <c r="AB41" s="457">
        <f>Z41*AA41</f>
        <v>0</v>
      </c>
      <c r="AC41" s="553">
        <f t="shared" si="4"/>
        <v>-367584</v>
      </c>
    </row>
    <row r="42" spans="1:29" ht="25.5">
      <c r="A42" s="572" t="s">
        <v>479</v>
      </c>
      <c r="B42" s="248">
        <v>1</v>
      </c>
      <c r="C42" s="248">
        <v>352000</v>
      </c>
      <c r="D42" s="243">
        <v>384000</v>
      </c>
      <c r="E42" s="248">
        <v>0</v>
      </c>
      <c r="F42" s="248">
        <v>0</v>
      </c>
      <c r="G42" s="457">
        <f t="shared" si="1"/>
        <v>0</v>
      </c>
      <c r="H42" s="474">
        <v>0</v>
      </c>
      <c r="I42" s="248">
        <v>0</v>
      </c>
      <c r="J42" s="457">
        <f>H42*I42</f>
        <v>0</v>
      </c>
      <c r="K42" s="474">
        <v>1</v>
      </c>
      <c r="L42" s="248">
        <v>1341084</v>
      </c>
      <c r="M42" s="457">
        <f>K42*L42</f>
        <v>1341084</v>
      </c>
      <c r="N42" s="474">
        <v>1</v>
      </c>
      <c r="O42" s="248">
        <v>1341084</v>
      </c>
      <c r="P42" s="457">
        <f>N42*O42</f>
        <v>1341084</v>
      </c>
      <c r="Q42" s="539">
        <v>0</v>
      </c>
      <c r="R42" s="474">
        <v>1</v>
      </c>
      <c r="S42" s="248">
        <v>1341084</v>
      </c>
      <c r="T42" s="457">
        <f>R42*S42</f>
        <v>1341084</v>
      </c>
      <c r="U42" s="531">
        <f t="shared" si="2"/>
        <v>0</v>
      </c>
      <c r="V42" s="474">
        <v>1</v>
      </c>
      <c r="W42" s="248">
        <v>1341084</v>
      </c>
      <c r="X42" s="457">
        <f>V42*W42</f>
        <v>1341084</v>
      </c>
      <c r="Y42" s="531">
        <f t="shared" si="3"/>
        <v>0</v>
      </c>
      <c r="Z42" s="474">
        <v>1</v>
      </c>
      <c r="AA42" s="248">
        <v>1447300</v>
      </c>
      <c r="AB42" s="457">
        <f>Z42*AA42</f>
        <v>1447300</v>
      </c>
      <c r="AC42" s="553">
        <f t="shared" si="4"/>
        <v>106216</v>
      </c>
    </row>
    <row r="43" spans="1:29" ht="15">
      <c r="A43" s="573" t="s">
        <v>346</v>
      </c>
      <c r="B43" s="241"/>
      <c r="C43" s="241"/>
      <c r="D43" s="241">
        <f>SUM(D31:D42)</f>
        <v>85575468</v>
      </c>
      <c r="E43" s="241"/>
      <c r="F43" s="241"/>
      <c r="G43" s="458">
        <f>SUM(G31:G42)</f>
        <v>77273046</v>
      </c>
      <c r="H43" s="475"/>
      <c r="I43" s="241"/>
      <c r="J43" s="458">
        <f>SUM(J31:J42)</f>
        <v>82698438</v>
      </c>
      <c r="K43" s="475"/>
      <c r="L43" s="241"/>
      <c r="M43" s="458">
        <f>SUM(M31:M42)</f>
        <v>42304768</v>
      </c>
      <c r="N43" s="475"/>
      <c r="O43" s="241"/>
      <c r="P43" s="458">
        <f>SUM(P31:P42)</f>
        <v>41903768</v>
      </c>
      <c r="Q43" s="540">
        <f>P43-M43</f>
        <v>-401000</v>
      </c>
      <c r="R43" s="475"/>
      <c r="S43" s="241"/>
      <c r="T43" s="458">
        <f>SUM(T31:T42)</f>
        <v>44145468.00000001</v>
      </c>
      <c r="U43" s="540">
        <f>SUM(U31:U42)</f>
        <v>2241700</v>
      </c>
      <c r="V43" s="475"/>
      <c r="W43" s="241"/>
      <c r="X43" s="458">
        <f>SUM(X31:X42)</f>
        <v>43483968.00000001</v>
      </c>
      <c r="Y43" s="551">
        <f t="shared" si="3"/>
        <v>1179200.0000000075</v>
      </c>
      <c r="Z43" s="475"/>
      <c r="AA43" s="241"/>
      <c r="AB43" s="458">
        <f>SUM(AB31:AB42)-1</f>
        <v>43457599</v>
      </c>
      <c r="AC43" s="556">
        <f>AB43-X43</f>
        <v>-26369.00000000745</v>
      </c>
    </row>
    <row r="44" spans="1:29" ht="15">
      <c r="A44" s="574" t="s">
        <v>330</v>
      </c>
      <c r="B44" s="242"/>
      <c r="C44" s="242"/>
      <c r="D44" s="242"/>
      <c r="E44" s="242"/>
      <c r="F44" s="242"/>
      <c r="G44" s="459"/>
      <c r="H44" s="476"/>
      <c r="I44" s="242"/>
      <c r="J44" s="459"/>
      <c r="K44" s="476"/>
      <c r="L44" s="242"/>
      <c r="M44" s="459"/>
      <c r="N44" s="476"/>
      <c r="O44" s="242"/>
      <c r="P44" s="459"/>
      <c r="Q44" s="541"/>
      <c r="R44" s="476"/>
      <c r="S44" s="242"/>
      <c r="T44" s="459"/>
      <c r="U44" s="541"/>
      <c r="V44" s="476"/>
      <c r="W44" s="242"/>
      <c r="X44" s="459"/>
      <c r="Y44" s="531"/>
      <c r="Z44" s="476"/>
      <c r="AA44" s="242"/>
      <c r="AB44" s="459"/>
      <c r="AC44" s="557"/>
    </row>
    <row r="45" spans="1:29" ht="15" hidden="1">
      <c r="A45" s="567" t="s">
        <v>331</v>
      </c>
      <c r="B45" s="243"/>
      <c r="C45" s="243"/>
      <c r="D45" s="243"/>
      <c r="E45" s="243"/>
      <c r="F45" s="243"/>
      <c r="G45" s="457"/>
      <c r="H45" s="477"/>
      <c r="I45" s="243"/>
      <c r="J45" s="457"/>
      <c r="K45" s="477"/>
      <c r="L45" s="243"/>
      <c r="M45" s="457"/>
      <c r="N45" s="477"/>
      <c r="O45" s="243"/>
      <c r="P45" s="457"/>
      <c r="Q45" s="539"/>
      <c r="R45" s="477"/>
      <c r="S45" s="243"/>
      <c r="T45" s="457"/>
      <c r="U45" s="539"/>
      <c r="V45" s="477"/>
      <c r="W45" s="243"/>
      <c r="X45" s="457"/>
      <c r="Y45" s="531">
        <f t="shared" si="3"/>
        <v>0</v>
      </c>
      <c r="Z45" s="477"/>
      <c r="AA45" s="243"/>
      <c r="AB45" s="457"/>
      <c r="AC45" s="558"/>
    </row>
    <row r="46" spans="1:29" ht="15">
      <c r="A46" s="567" t="s">
        <v>434</v>
      </c>
      <c r="B46" s="244">
        <v>2</v>
      </c>
      <c r="C46" s="245">
        <v>3000000</v>
      </c>
      <c r="D46" s="245">
        <f>B46*C46</f>
        <v>6000000</v>
      </c>
      <c r="E46" s="244">
        <v>2</v>
      </c>
      <c r="F46" s="245">
        <v>3000000</v>
      </c>
      <c r="G46" s="460">
        <f>E46*F46</f>
        <v>6000000</v>
      </c>
      <c r="H46" s="478">
        <v>2</v>
      </c>
      <c r="I46" s="245">
        <v>3000000</v>
      </c>
      <c r="J46" s="460">
        <f>H46*I46</f>
        <v>6000000</v>
      </c>
      <c r="K46" s="481">
        <v>2</v>
      </c>
      <c r="L46" s="245">
        <v>3400000</v>
      </c>
      <c r="M46" s="460">
        <f>K46*L46</f>
        <v>6800000</v>
      </c>
      <c r="N46" s="481">
        <v>2</v>
      </c>
      <c r="O46" s="245">
        <v>3400000</v>
      </c>
      <c r="P46" s="460">
        <f>N46*O46</f>
        <v>6800000</v>
      </c>
      <c r="Q46" s="542">
        <v>0</v>
      </c>
      <c r="R46" s="481">
        <v>2</v>
      </c>
      <c r="S46" s="245">
        <v>3400000</v>
      </c>
      <c r="T46" s="460">
        <f>R46*S46</f>
        <v>6800000</v>
      </c>
      <c r="U46" s="542">
        <f aca="true" t="shared" si="5" ref="U46:U51">T46-P46</f>
        <v>0</v>
      </c>
      <c r="V46" s="481">
        <v>2</v>
      </c>
      <c r="W46" s="245">
        <v>3400000</v>
      </c>
      <c r="X46" s="460">
        <f>V46*W46</f>
        <v>6800000</v>
      </c>
      <c r="Y46" s="531">
        <f t="shared" si="3"/>
        <v>0</v>
      </c>
      <c r="Z46" s="481">
        <v>2</v>
      </c>
      <c r="AA46" s="245">
        <v>3400000</v>
      </c>
      <c r="AB46" s="460">
        <f>Z46*AA46</f>
        <v>6800000</v>
      </c>
      <c r="AC46" s="559">
        <f aca="true" t="shared" si="6" ref="AC46:AC51">AB46-X46</f>
        <v>0</v>
      </c>
    </row>
    <row r="47" spans="1:29" ht="15">
      <c r="A47" s="567" t="s">
        <v>345</v>
      </c>
      <c r="B47" s="244">
        <v>4</v>
      </c>
      <c r="C47" s="245">
        <v>55360</v>
      </c>
      <c r="D47" s="245">
        <f>B47*C47</f>
        <v>221440</v>
      </c>
      <c r="E47" s="244">
        <v>4</v>
      </c>
      <c r="F47" s="245">
        <v>55360</v>
      </c>
      <c r="G47" s="460">
        <f>E47*F47</f>
        <v>221440</v>
      </c>
      <c r="H47" s="478">
        <v>1</v>
      </c>
      <c r="I47" s="245">
        <v>55360</v>
      </c>
      <c r="J47" s="460">
        <f>H47*I47</f>
        <v>55360</v>
      </c>
      <c r="K47" s="481">
        <v>2</v>
      </c>
      <c r="L47" s="245">
        <v>55360</v>
      </c>
      <c r="M47" s="460">
        <f>K47*L47</f>
        <v>110720</v>
      </c>
      <c r="N47" s="481">
        <v>2</v>
      </c>
      <c r="O47" s="245">
        <v>55360</v>
      </c>
      <c r="P47" s="460">
        <f>N47*O47</f>
        <v>110720</v>
      </c>
      <c r="Q47" s="543">
        <v>0</v>
      </c>
      <c r="R47" s="481">
        <v>2</v>
      </c>
      <c r="S47" s="245">
        <v>55360</v>
      </c>
      <c r="T47" s="460">
        <f>R47*S47</f>
        <v>110720</v>
      </c>
      <c r="U47" s="542">
        <f t="shared" si="5"/>
        <v>0</v>
      </c>
      <c r="V47" s="481">
        <v>1</v>
      </c>
      <c r="W47" s="245">
        <v>55360</v>
      </c>
      <c r="X47" s="460">
        <f>V47*W47</f>
        <v>55360</v>
      </c>
      <c r="Y47" s="531">
        <f t="shared" si="3"/>
        <v>-55360</v>
      </c>
      <c r="Z47" s="481">
        <v>1</v>
      </c>
      <c r="AA47" s="245">
        <v>55360</v>
      </c>
      <c r="AB47" s="460">
        <f>Z47*AA47</f>
        <v>55360</v>
      </c>
      <c r="AC47" s="559">
        <f t="shared" si="6"/>
        <v>0</v>
      </c>
    </row>
    <row r="48" spans="1:29" ht="15.75" customHeight="1">
      <c r="A48" s="575" t="s">
        <v>548</v>
      </c>
      <c r="B48" s="247">
        <v>6.01</v>
      </c>
      <c r="C48" s="245">
        <v>1632000</v>
      </c>
      <c r="D48" s="245">
        <f>B48*C48</f>
        <v>9808320</v>
      </c>
      <c r="E48" s="247">
        <v>6.2</v>
      </c>
      <c r="F48" s="245">
        <v>1632000</v>
      </c>
      <c r="G48" s="460">
        <f>E48*F48</f>
        <v>10118400</v>
      </c>
      <c r="H48" s="479">
        <v>5.85</v>
      </c>
      <c r="I48" s="245">
        <v>1632000</v>
      </c>
      <c r="J48" s="460">
        <f>H48*I48</f>
        <v>9547200</v>
      </c>
      <c r="K48" s="479">
        <v>6.25</v>
      </c>
      <c r="L48" s="245">
        <v>1900000</v>
      </c>
      <c r="M48" s="460">
        <f>K48*L48</f>
        <v>11875000</v>
      </c>
      <c r="N48" s="479">
        <v>6.25</v>
      </c>
      <c r="O48" s="245">
        <v>1900000</v>
      </c>
      <c r="P48" s="460">
        <f>N48*O48</f>
        <v>11875000</v>
      </c>
      <c r="Q48" s="544">
        <v>0</v>
      </c>
      <c r="R48" s="479">
        <v>6.29</v>
      </c>
      <c r="S48" s="245">
        <v>1900000</v>
      </c>
      <c r="T48" s="460">
        <f>R48*S48</f>
        <v>11951000</v>
      </c>
      <c r="U48" s="542">
        <f t="shared" si="5"/>
        <v>76000</v>
      </c>
      <c r="V48" s="479">
        <v>6</v>
      </c>
      <c r="W48" s="245">
        <v>1900000</v>
      </c>
      <c r="X48" s="460">
        <f>V48*W48</f>
        <v>11400000</v>
      </c>
      <c r="Y48" s="531">
        <f t="shared" si="3"/>
        <v>-475000</v>
      </c>
      <c r="Z48" s="479">
        <v>6.66</v>
      </c>
      <c r="AA48" s="245">
        <v>1900000</v>
      </c>
      <c r="AB48" s="460">
        <f>Z48*AA48</f>
        <v>12654000</v>
      </c>
      <c r="AC48" s="559">
        <f t="shared" si="6"/>
        <v>1254000</v>
      </c>
    </row>
    <row r="49" spans="1:29" ht="15">
      <c r="A49" s="575" t="s">
        <v>549</v>
      </c>
      <c r="B49" s="247"/>
      <c r="C49" s="246"/>
      <c r="D49" s="248">
        <v>8968984</v>
      </c>
      <c r="E49" s="247"/>
      <c r="F49" s="246"/>
      <c r="G49" s="461">
        <v>8588426</v>
      </c>
      <c r="H49" s="479"/>
      <c r="I49" s="246"/>
      <c r="J49" s="461">
        <v>8588426</v>
      </c>
      <c r="K49" s="479"/>
      <c r="L49" s="246"/>
      <c r="M49" s="461">
        <v>14106254</v>
      </c>
      <c r="N49" s="479"/>
      <c r="O49" s="246"/>
      <c r="P49" s="461">
        <v>12979254</v>
      </c>
      <c r="Q49" s="545">
        <f>P49-M49</f>
        <v>-1127000</v>
      </c>
      <c r="R49" s="479"/>
      <c r="S49" s="246"/>
      <c r="T49" s="461">
        <v>12994326</v>
      </c>
      <c r="U49" s="542">
        <f t="shared" si="5"/>
        <v>15072</v>
      </c>
      <c r="V49" s="479"/>
      <c r="W49" s="246"/>
      <c r="X49" s="461">
        <v>12994326</v>
      </c>
      <c r="Y49" s="531">
        <f t="shared" si="3"/>
        <v>-1111928</v>
      </c>
      <c r="Z49" s="479"/>
      <c r="AA49" s="246"/>
      <c r="AB49" s="461">
        <v>12347916</v>
      </c>
      <c r="AC49" s="559">
        <f t="shared" si="6"/>
        <v>-646410</v>
      </c>
    </row>
    <row r="50" spans="1:29" ht="15">
      <c r="A50" s="575" t="s">
        <v>547</v>
      </c>
      <c r="B50" s="247">
        <v>285</v>
      </c>
      <c r="C50" s="246">
        <v>445</v>
      </c>
      <c r="D50" s="248">
        <f>B50*C50</f>
        <v>126825</v>
      </c>
      <c r="E50" s="247"/>
      <c r="F50" s="246"/>
      <c r="G50" s="461"/>
      <c r="H50" s="479">
        <v>285</v>
      </c>
      <c r="I50" s="246">
        <v>674</v>
      </c>
      <c r="J50" s="461">
        <f>H50*I50</f>
        <v>192090</v>
      </c>
      <c r="K50" s="546">
        <v>0</v>
      </c>
      <c r="L50" s="246">
        <v>285</v>
      </c>
      <c r="M50" s="461">
        <v>0</v>
      </c>
      <c r="N50" s="546">
        <v>0</v>
      </c>
      <c r="O50" s="246">
        <v>285</v>
      </c>
      <c r="P50" s="461">
        <v>0</v>
      </c>
      <c r="Q50" s="545"/>
      <c r="R50" s="546">
        <v>693</v>
      </c>
      <c r="S50" s="246">
        <v>285</v>
      </c>
      <c r="T50" s="461">
        <f>R50*S50</f>
        <v>197505</v>
      </c>
      <c r="U50" s="542">
        <f t="shared" si="5"/>
        <v>197505</v>
      </c>
      <c r="V50" s="546">
        <v>644</v>
      </c>
      <c r="W50" s="246">
        <v>285</v>
      </c>
      <c r="X50" s="461">
        <f>V50*W50</f>
        <v>183540</v>
      </c>
      <c r="Y50" s="531">
        <f t="shared" si="3"/>
        <v>183540</v>
      </c>
      <c r="Z50" s="546">
        <v>0</v>
      </c>
      <c r="AA50" s="246">
        <v>285</v>
      </c>
      <c r="AB50" s="461">
        <v>0</v>
      </c>
      <c r="AC50" s="559">
        <f t="shared" si="6"/>
        <v>-183540</v>
      </c>
    </row>
    <row r="51" spans="1:29" ht="15">
      <c r="A51" s="575" t="s">
        <v>550</v>
      </c>
      <c r="B51" s="247">
        <v>285</v>
      </c>
      <c r="C51" s="246">
        <v>445</v>
      </c>
      <c r="D51" s="248">
        <f>B51*C51</f>
        <v>126825</v>
      </c>
      <c r="E51" s="247"/>
      <c r="F51" s="246"/>
      <c r="G51" s="461"/>
      <c r="H51" s="479">
        <v>285</v>
      </c>
      <c r="I51" s="246">
        <v>674</v>
      </c>
      <c r="J51" s="461">
        <f>H51*I51</f>
        <v>192090</v>
      </c>
      <c r="K51" s="546">
        <v>0</v>
      </c>
      <c r="L51" s="246">
        <v>0</v>
      </c>
      <c r="M51" s="461">
        <v>0</v>
      </c>
      <c r="N51" s="546">
        <v>0</v>
      </c>
      <c r="O51" s="246">
        <v>0</v>
      </c>
      <c r="P51" s="461">
        <v>0</v>
      </c>
      <c r="Q51" s="545">
        <v>0</v>
      </c>
      <c r="R51" s="547">
        <v>0.9</v>
      </c>
      <c r="S51" s="245">
        <v>2993000</v>
      </c>
      <c r="T51" s="461">
        <f>R51*S51</f>
        <v>2693700</v>
      </c>
      <c r="U51" s="542">
        <f t="shared" si="5"/>
        <v>2693700</v>
      </c>
      <c r="V51" s="547">
        <v>0.9</v>
      </c>
      <c r="W51" s="245">
        <v>2993000</v>
      </c>
      <c r="X51" s="461">
        <f>V51*W51</f>
        <v>2693700</v>
      </c>
      <c r="Y51" s="531">
        <f t="shared" si="3"/>
        <v>2693700</v>
      </c>
      <c r="Z51" s="547">
        <v>2.5</v>
      </c>
      <c r="AA51" s="245">
        <v>2993000</v>
      </c>
      <c r="AB51" s="461">
        <f>Z51*AA51</f>
        <v>7482500</v>
      </c>
      <c r="AC51" s="560">
        <f t="shared" si="6"/>
        <v>4788800</v>
      </c>
    </row>
    <row r="52" spans="1:29" ht="15">
      <c r="A52" s="575" t="s">
        <v>551</v>
      </c>
      <c r="B52" s="247">
        <v>285</v>
      </c>
      <c r="C52" s="246">
        <v>445</v>
      </c>
      <c r="D52" s="248">
        <f>B52*C52</f>
        <v>126825</v>
      </c>
      <c r="E52" s="247"/>
      <c r="F52" s="246"/>
      <c r="G52" s="461"/>
      <c r="H52" s="479">
        <v>285</v>
      </c>
      <c r="I52" s="246">
        <v>674</v>
      </c>
      <c r="J52" s="461">
        <f>H52*I52</f>
        <v>192090</v>
      </c>
      <c r="K52" s="546">
        <v>0</v>
      </c>
      <c r="L52" s="246">
        <v>0</v>
      </c>
      <c r="M52" s="461">
        <v>0</v>
      </c>
      <c r="N52" s="546">
        <v>0</v>
      </c>
      <c r="O52" s="246">
        <v>0</v>
      </c>
      <c r="P52" s="461">
        <v>0</v>
      </c>
      <c r="Q52" s="545">
        <v>0</v>
      </c>
      <c r="R52" s="547">
        <v>0.9</v>
      </c>
      <c r="S52" s="245">
        <v>2993000</v>
      </c>
      <c r="T52" s="461">
        <f>R52*S52</f>
        <v>2693700</v>
      </c>
      <c r="U52" s="542">
        <f>T52-P52</f>
        <v>2693700</v>
      </c>
      <c r="V52" s="547">
        <v>0</v>
      </c>
      <c r="W52" s="245">
        <v>0</v>
      </c>
      <c r="X52" s="461">
        <v>0</v>
      </c>
      <c r="Y52" s="531">
        <f>X52-M52</f>
        <v>0</v>
      </c>
      <c r="Z52" s="547"/>
      <c r="AA52" s="245">
        <v>1962000</v>
      </c>
      <c r="AB52" s="461">
        <v>1962000</v>
      </c>
      <c r="AC52" s="560">
        <f>AB52-X52</f>
        <v>1962000</v>
      </c>
    </row>
    <row r="53" spans="1:29" ht="15">
      <c r="A53" s="573" t="s">
        <v>348</v>
      </c>
      <c r="B53" s="249"/>
      <c r="C53" s="250"/>
      <c r="D53" s="251">
        <f>SUM(D45:D50)</f>
        <v>25125569</v>
      </c>
      <c r="E53" s="249"/>
      <c r="F53" s="250"/>
      <c r="G53" s="462">
        <f>SUM(G45:G49)</f>
        <v>24928266</v>
      </c>
      <c r="H53" s="480"/>
      <c r="I53" s="250"/>
      <c r="J53" s="462">
        <f>SUM(J45:J50)</f>
        <v>24383076</v>
      </c>
      <c r="K53" s="480"/>
      <c r="L53" s="250"/>
      <c r="M53" s="462">
        <f>SUM(M45:M52)</f>
        <v>32891974</v>
      </c>
      <c r="N53" s="462">
        <f aca="true" t="shared" si="7" ref="N53:AC53">SUM(N45:N52)</f>
        <v>10.25</v>
      </c>
      <c r="O53" s="462">
        <f t="shared" si="7"/>
        <v>5355645</v>
      </c>
      <c r="P53" s="462">
        <f t="shared" si="7"/>
        <v>31764974</v>
      </c>
      <c r="Q53" s="462">
        <f t="shared" si="7"/>
        <v>-1127000</v>
      </c>
      <c r="R53" s="462">
        <f t="shared" si="7"/>
        <v>705.0899999999999</v>
      </c>
      <c r="S53" s="462">
        <f t="shared" si="7"/>
        <v>11341645</v>
      </c>
      <c r="T53" s="462">
        <f t="shared" si="7"/>
        <v>37440951</v>
      </c>
      <c r="U53" s="462">
        <f t="shared" si="7"/>
        <v>5675977</v>
      </c>
      <c r="V53" s="462"/>
      <c r="W53" s="462"/>
      <c r="X53" s="462">
        <f t="shared" si="7"/>
        <v>34126926</v>
      </c>
      <c r="Y53" s="549">
        <f t="shared" si="7"/>
        <v>1234952</v>
      </c>
      <c r="Z53" s="462"/>
      <c r="AA53" s="462"/>
      <c r="AB53" s="462">
        <f>SUM(AB45:AB52)</f>
        <v>41301776</v>
      </c>
      <c r="AC53" s="561">
        <f t="shared" si="7"/>
        <v>7174850</v>
      </c>
    </row>
    <row r="54" spans="1:29" s="217" customFormat="1" ht="15">
      <c r="A54" s="573" t="s">
        <v>349</v>
      </c>
      <c r="B54" s="241"/>
      <c r="C54" s="250"/>
      <c r="D54" s="251">
        <v>1200000</v>
      </c>
      <c r="E54" s="241"/>
      <c r="F54" s="250"/>
      <c r="G54" s="462">
        <v>1200000</v>
      </c>
      <c r="H54" s="475"/>
      <c r="I54" s="250"/>
      <c r="J54" s="462">
        <v>1200000</v>
      </c>
      <c r="K54" s="475"/>
      <c r="L54" s="250"/>
      <c r="M54" s="462">
        <v>1800000</v>
      </c>
      <c r="N54" s="475"/>
      <c r="O54" s="250"/>
      <c r="P54" s="462">
        <v>1800000</v>
      </c>
      <c r="Q54" s="548">
        <v>0</v>
      </c>
      <c r="R54" s="475"/>
      <c r="S54" s="250"/>
      <c r="T54" s="462">
        <v>1800000</v>
      </c>
      <c r="U54" s="548">
        <v>0</v>
      </c>
      <c r="V54" s="475"/>
      <c r="W54" s="250"/>
      <c r="X54" s="462">
        <v>1800000</v>
      </c>
      <c r="Y54" s="549">
        <f t="shared" si="3"/>
        <v>0</v>
      </c>
      <c r="Z54" s="475"/>
      <c r="AA54" s="250"/>
      <c r="AB54" s="462">
        <v>1800000</v>
      </c>
      <c r="AC54" s="562">
        <v>0</v>
      </c>
    </row>
    <row r="55" spans="1:29" ht="25.5" customHeight="1" thickBot="1">
      <c r="A55" s="576" t="s">
        <v>332</v>
      </c>
      <c r="B55" s="577"/>
      <c r="C55" s="578"/>
      <c r="D55" s="579">
        <f>D28+D43+D53+D54</f>
        <v>156676460</v>
      </c>
      <c r="E55" s="577"/>
      <c r="F55" s="578"/>
      <c r="G55" s="580">
        <f>G28+G43+G53+G54</f>
        <v>144643298</v>
      </c>
      <c r="H55" s="581"/>
      <c r="I55" s="578"/>
      <c r="J55" s="580">
        <f>J28+J43+J53+J54</f>
        <v>149523500</v>
      </c>
      <c r="K55" s="581"/>
      <c r="L55" s="578"/>
      <c r="M55" s="580">
        <f>M28+M43+M53+M54</f>
        <v>121802406</v>
      </c>
      <c r="N55" s="581"/>
      <c r="O55" s="578"/>
      <c r="P55" s="580">
        <f>P28+P43+P53+P54</f>
        <v>120274406</v>
      </c>
      <c r="Q55" s="582">
        <f>P55-M55</f>
        <v>-1528000</v>
      </c>
      <c r="R55" s="581"/>
      <c r="S55" s="578"/>
      <c r="T55" s="580">
        <f>T28+T43+T53+T54</f>
        <v>128192083</v>
      </c>
      <c r="U55" s="582">
        <f>T55-P55</f>
        <v>7917677</v>
      </c>
      <c r="V55" s="581"/>
      <c r="W55" s="578"/>
      <c r="X55" s="580">
        <f>X28+X43+X53+X54</f>
        <v>124216558</v>
      </c>
      <c r="Y55" s="583">
        <f t="shared" si="3"/>
        <v>2414152</v>
      </c>
      <c r="Z55" s="581"/>
      <c r="AA55" s="578"/>
      <c r="AB55" s="580">
        <f>AB28+AB43+AB53+AB54</f>
        <v>126736669</v>
      </c>
      <c r="AC55" s="584">
        <f>AB55-X55</f>
        <v>2520111</v>
      </c>
    </row>
    <row r="56" ht="15">
      <c r="A56" s="252"/>
    </row>
  </sheetData>
  <sheetProtection/>
  <mergeCells count="23">
    <mergeCell ref="S3:T3"/>
    <mergeCell ref="W3:X3"/>
    <mergeCell ref="A3:B3"/>
    <mergeCell ref="I3:J3"/>
    <mergeCell ref="L3:M3"/>
    <mergeCell ref="O3:P3"/>
    <mergeCell ref="B4:D4"/>
    <mergeCell ref="N4:P4"/>
    <mergeCell ref="C3:D3"/>
    <mergeCell ref="F3:G3"/>
    <mergeCell ref="E4:G4"/>
    <mergeCell ref="H4:J4"/>
    <mergeCell ref="K4:M4"/>
    <mergeCell ref="AC4:AC6"/>
    <mergeCell ref="A1:AC1"/>
    <mergeCell ref="Q4:Q6"/>
    <mergeCell ref="R4:T4"/>
    <mergeCell ref="U4:U6"/>
    <mergeCell ref="V4:X4"/>
    <mergeCell ref="Y4:Y6"/>
    <mergeCell ref="AA3:AB3"/>
    <mergeCell ref="Z4:AB4"/>
    <mergeCell ref="A4:A5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C1">
      <selection activeCell="C6" sqref="C6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4.28125" style="3" customWidth="1"/>
    <col min="4" max="4" width="13.57421875" style="3" customWidth="1"/>
    <col min="5" max="5" width="51.421875" style="3" customWidth="1"/>
    <col min="6" max="6" width="12.7109375" style="3" customWidth="1"/>
    <col min="7" max="7" width="8.00390625" style="3" customWidth="1"/>
    <col min="8" max="8" width="11.8515625" style="3" customWidth="1"/>
    <col min="9" max="9" width="8.7109375" style="3" bestFit="1" customWidth="1"/>
    <col min="10" max="10" width="8.00390625" style="3" customWidth="1"/>
    <col min="11" max="11" width="9.57421875" style="3" bestFit="1" customWidth="1"/>
    <col min="12" max="16384" width="8.00390625" style="3" customWidth="1"/>
  </cols>
  <sheetData>
    <row r="1" spans="3:6" ht="30" customHeight="1">
      <c r="C1" s="740" t="s">
        <v>186</v>
      </c>
      <c r="D1" s="740"/>
      <c r="E1" s="740"/>
      <c r="F1" s="740"/>
    </row>
    <row r="2" spans="3:6" ht="30" customHeight="1">
      <c r="C2" s="740" t="s">
        <v>514</v>
      </c>
      <c r="D2" s="740"/>
      <c r="E2" s="740"/>
      <c r="F2" s="740"/>
    </row>
    <row r="3" spans="3:6" ht="17.25" customHeight="1">
      <c r="C3" s="740" t="s">
        <v>443</v>
      </c>
      <c r="D3" s="740"/>
      <c r="E3" s="740"/>
      <c r="F3" s="740"/>
    </row>
    <row r="4" spans="3:6" ht="17.25" customHeight="1">
      <c r="C4" s="57"/>
      <c r="D4" s="57"/>
      <c r="E4" s="57"/>
      <c r="F4" s="377"/>
    </row>
    <row r="5" spans="3:6" ht="19.5" customHeight="1" thickBot="1">
      <c r="C5" s="700" t="s">
        <v>686</v>
      </c>
      <c r="D5" s="700"/>
      <c r="E5" s="4"/>
      <c r="F5" s="58" t="s">
        <v>435</v>
      </c>
    </row>
    <row r="6" spans="1:6" ht="42" customHeight="1">
      <c r="A6" s="5" t="s">
        <v>100</v>
      </c>
      <c r="B6" s="6" t="s">
        <v>101</v>
      </c>
      <c r="C6" s="6" t="s">
        <v>441</v>
      </c>
      <c r="D6" s="6" t="s">
        <v>526</v>
      </c>
      <c r="E6" s="409" t="s">
        <v>440</v>
      </c>
      <c r="F6" s="6" t="s">
        <v>526</v>
      </c>
    </row>
    <row r="7" spans="1:6" s="81" customFormat="1" ht="10.5">
      <c r="A7" s="78">
        <v>1</v>
      </c>
      <c r="B7" s="79">
        <v>2</v>
      </c>
      <c r="C7" s="79" t="s">
        <v>93</v>
      </c>
      <c r="D7" s="79" t="s">
        <v>94</v>
      </c>
      <c r="E7" s="80" t="s">
        <v>95</v>
      </c>
      <c r="F7" s="79" t="s">
        <v>96</v>
      </c>
    </row>
    <row r="8" spans="1:6" ht="14.25" customHeight="1">
      <c r="A8" s="7" t="s">
        <v>102</v>
      </c>
      <c r="B8" s="8" t="s">
        <v>103</v>
      </c>
      <c r="C8" s="9" t="s">
        <v>438</v>
      </c>
      <c r="D8" s="59">
        <v>2000000</v>
      </c>
      <c r="E8" s="9" t="s">
        <v>566</v>
      </c>
      <c r="F8" s="59">
        <v>54122434</v>
      </c>
    </row>
    <row r="9" spans="1:6" ht="15" customHeight="1">
      <c r="A9" s="7" t="s">
        <v>102</v>
      </c>
      <c r="B9" s="8" t="s">
        <v>103</v>
      </c>
      <c r="C9" s="9" t="s">
        <v>512</v>
      </c>
      <c r="D9" s="60">
        <v>169545000</v>
      </c>
      <c r="E9" s="9" t="s">
        <v>608</v>
      </c>
      <c r="F9" s="62">
        <v>7000000</v>
      </c>
    </row>
    <row r="10" spans="1:6" ht="12.75">
      <c r="A10" s="7" t="s">
        <v>104</v>
      </c>
      <c r="B10" s="8" t="s">
        <v>105</v>
      </c>
      <c r="C10" s="9" t="s">
        <v>599</v>
      </c>
      <c r="D10" s="62">
        <v>8888000</v>
      </c>
      <c r="E10" s="9" t="s">
        <v>515</v>
      </c>
      <c r="F10" s="62">
        <v>3000000</v>
      </c>
    </row>
    <row r="11" spans="1:6" ht="15" customHeight="1">
      <c r="A11" s="7" t="s">
        <v>107</v>
      </c>
      <c r="B11" s="8" t="s">
        <v>108</v>
      </c>
      <c r="C11" s="9" t="s">
        <v>600</v>
      </c>
      <c r="D11" s="62">
        <v>20000000</v>
      </c>
      <c r="E11" s="9" t="s">
        <v>676</v>
      </c>
      <c r="F11" s="62">
        <v>3000000</v>
      </c>
    </row>
    <row r="12" spans="1:8" ht="12.75" customHeight="1">
      <c r="A12" s="7"/>
      <c r="B12" s="8"/>
      <c r="C12" s="9" t="s">
        <v>601</v>
      </c>
      <c r="D12" s="62">
        <v>6000000</v>
      </c>
      <c r="E12" s="9" t="s">
        <v>609</v>
      </c>
      <c r="F12" s="62">
        <v>4000000</v>
      </c>
      <c r="H12" s="514"/>
    </row>
    <row r="13" spans="1:6" ht="15" customHeight="1">
      <c r="A13" s="7" t="s">
        <v>102</v>
      </c>
      <c r="B13" s="8" t="s">
        <v>106</v>
      </c>
      <c r="C13" s="9" t="s">
        <v>602</v>
      </c>
      <c r="D13" s="62">
        <v>600000</v>
      </c>
      <c r="E13" s="9" t="s">
        <v>675</v>
      </c>
      <c r="F13" s="62">
        <v>1350000</v>
      </c>
    </row>
    <row r="14" spans="1:6" ht="12.75">
      <c r="A14" s="7" t="s">
        <v>107</v>
      </c>
      <c r="B14" s="8" t="s">
        <v>108</v>
      </c>
      <c r="C14" s="9" t="s">
        <v>513</v>
      </c>
      <c r="D14" s="59">
        <v>1000000</v>
      </c>
      <c r="E14" s="9" t="s">
        <v>516</v>
      </c>
      <c r="F14" s="62">
        <v>90000000</v>
      </c>
    </row>
    <row r="15" spans="1:9" ht="12.75">
      <c r="A15" s="7" t="s">
        <v>110</v>
      </c>
      <c r="B15" s="8" t="s">
        <v>111</v>
      </c>
      <c r="C15" s="9" t="s">
        <v>439</v>
      </c>
      <c r="D15" s="59">
        <v>2540000</v>
      </c>
      <c r="E15" s="9" t="s">
        <v>607</v>
      </c>
      <c r="F15" s="62">
        <v>14528617</v>
      </c>
      <c r="I15" s="514"/>
    </row>
    <row r="16" spans="1:11" ht="12.75">
      <c r="A16" s="7" t="s">
        <v>112</v>
      </c>
      <c r="B16" s="8" t="s">
        <v>113</v>
      </c>
      <c r="C16" s="9" t="s">
        <v>603</v>
      </c>
      <c r="D16" s="59">
        <v>200000</v>
      </c>
      <c r="E16" s="10"/>
      <c r="F16" s="59"/>
      <c r="K16" s="514"/>
    </row>
    <row r="17" spans="1:11" ht="15" customHeight="1">
      <c r="A17" s="7" t="s">
        <v>102</v>
      </c>
      <c r="B17" s="8" t="s">
        <v>109</v>
      </c>
      <c r="C17" s="9" t="s">
        <v>604</v>
      </c>
      <c r="D17" s="62">
        <v>550000</v>
      </c>
      <c r="E17" s="11"/>
      <c r="F17" s="59"/>
      <c r="K17" s="514"/>
    </row>
    <row r="18" spans="1:6" ht="15" customHeight="1">
      <c r="A18" s="406"/>
      <c r="B18" s="407"/>
      <c r="C18" s="9" t="s">
        <v>605</v>
      </c>
      <c r="D18" s="408">
        <v>2500000</v>
      </c>
      <c r="E18" s="11"/>
      <c r="F18" s="60"/>
    </row>
    <row r="19" spans="1:6" ht="26.25" customHeight="1">
      <c r="A19" s="406"/>
      <c r="B19" s="407"/>
      <c r="C19" s="9" t="s">
        <v>606</v>
      </c>
      <c r="D19" s="408">
        <v>500000</v>
      </c>
      <c r="E19" s="11"/>
      <c r="F19" s="60"/>
    </row>
    <row r="20" spans="1:6" ht="15" customHeight="1">
      <c r="A20" s="406"/>
      <c r="B20" s="407"/>
      <c r="C20" s="9"/>
      <c r="D20" s="408"/>
      <c r="E20" s="11"/>
      <c r="F20" s="60"/>
    </row>
    <row r="21" spans="1:6" ht="13.5" thickBot="1">
      <c r="A21" s="12"/>
      <c r="B21" s="13"/>
      <c r="C21" s="15"/>
      <c r="D21" s="61">
        <f>SUM(D8:D20)</f>
        <v>214323000</v>
      </c>
      <c r="E21" s="16"/>
      <c r="F21" s="61">
        <f>SUM(F8:F17)</f>
        <v>177001051</v>
      </c>
    </row>
    <row r="22" spans="1:2" ht="12.75">
      <c r="A22" s="12"/>
      <c r="B22" s="13"/>
    </row>
    <row r="23" spans="1:2" ht="12.75">
      <c r="A23" s="12"/>
      <c r="B23" s="13"/>
    </row>
    <row r="24" spans="1:2" ht="13.5" thickBot="1">
      <c r="A24" s="14" t="s">
        <v>114</v>
      </c>
      <c r="B24" s="15"/>
    </row>
  </sheetData>
  <sheetProtection/>
  <mergeCells count="4">
    <mergeCell ref="C1:F1"/>
    <mergeCell ref="C2:F2"/>
    <mergeCell ref="C3:F3"/>
    <mergeCell ref="C5:D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="110" zoomScaleNormal="110" zoomScaleSheetLayoutView="100" zoomScalePageLayoutView="0" workbookViewId="0" topLeftCell="A1">
      <selection activeCell="A4" sqref="A4:A5"/>
    </sheetView>
  </sheetViews>
  <sheetFormatPr defaultColWidth="8.00390625" defaultRowHeight="12.75"/>
  <cols>
    <col min="1" max="1" width="5.8515625" style="87" customWidth="1"/>
    <col min="2" max="2" width="47.28125" style="90" customWidth="1"/>
    <col min="3" max="3" width="14.00390625" style="87" customWidth="1"/>
    <col min="4" max="4" width="47.28125" style="87" customWidth="1"/>
    <col min="5" max="5" width="14.00390625" style="87" customWidth="1"/>
    <col min="6" max="6" width="4.140625" style="87" customWidth="1"/>
    <col min="7" max="16384" width="8.00390625" style="87" customWidth="1"/>
  </cols>
  <sheetData>
    <row r="1" spans="2:6" ht="39.75" customHeight="1">
      <c r="B1" s="88" t="s">
        <v>197</v>
      </c>
      <c r="C1" s="89"/>
      <c r="D1" s="89"/>
      <c r="E1" s="89"/>
      <c r="F1" s="743"/>
    </row>
    <row r="2" spans="2:6" ht="19.5" customHeight="1">
      <c r="B2" s="88"/>
      <c r="C2" s="89"/>
      <c r="D2" s="89"/>
      <c r="E2" s="378"/>
      <c r="F2" s="743"/>
    </row>
    <row r="3" spans="1:6" ht="15.75" customHeight="1" thickBot="1">
      <c r="A3" s="700" t="s">
        <v>685</v>
      </c>
      <c r="B3" s="700"/>
      <c r="E3" s="379" t="s">
        <v>423</v>
      </c>
      <c r="F3" s="743"/>
    </row>
    <row r="4" spans="1:6" ht="18" customHeight="1" thickBot="1">
      <c r="A4" s="741" t="s">
        <v>198</v>
      </c>
      <c r="B4" s="91" t="s">
        <v>98</v>
      </c>
      <c r="C4" s="92"/>
      <c r="D4" s="91" t="s">
        <v>99</v>
      </c>
      <c r="E4" s="93"/>
      <c r="F4" s="743"/>
    </row>
    <row r="5" spans="1:6" s="96" customFormat="1" ht="35.25" customHeight="1" thickBot="1">
      <c r="A5" s="742"/>
      <c r="B5" s="94" t="s">
        <v>199</v>
      </c>
      <c r="C5" s="95" t="s">
        <v>592</v>
      </c>
      <c r="D5" s="94" t="s">
        <v>199</v>
      </c>
      <c r="E5" s="95" t="s">
        <v>592</v>
      </c>
      <c r="F5" s="743"/>
    </row>
    <row r="6" spans="1:6" s="101" customFormat="1" ht="12" customHeight="1" thickBot="1">
      <c r="A6" s="97" t="s">
        <v>93</v>
      </c>
      <c r="B6" s="98" t="s">
        <v>94</v>
      </c>
      <c r="C6" s="99" t="s">
        <v>95</v>
      </c>
      <c r="D6" s="98" t="s">
        <v>96</v>
      </c>
      <c r="E6" s="100" t="s">
        <v>97</v>
      </c>
      <c r="F6" s="743"/>
    </row>
    <row r="7" spans="1:6" ht="12.75" customHeight="1">
      <c r="A7" s="102" t="s">
        <v>115</v>
      </c>
      <c r="B7" s="103" t="s">
        <v>200</v>
      </c>
      <c r="C7" s="104">
        <v>128166367</v>
      </c>
      <c r="D7" s="103" t="s">
        <v>51</v>
      </c>
      <c r="E7" s="105">
        <v>56870226</v>
      </c>
      <c r="F7" s="743"/>
    </row>
    <row r="8" spans="1:6" ht="12.75" customHeight="1">
      <c r="A8" s="106" t="s">
        <v>116</v>
      </c>
      <c r="B8" s="107" t="s">
        <v>201</v>
      </c>
      <c r="C8" s="108">
        <v>53300354</v>
      </c>
      <c r="D8" s="107" t="s">
        <v>202</v>
      </c>
      <c r="E8" s="109">
        <v>10675480</v>
      </c>
      <c r="F8" s="743"/>
    </row>
    <row r="9" spans="1:6" ht="12.75" customHeight="1">
      <c r="A9" s="106" t="s">
        <v>117</v>
      </c>
      <c r="B9" s="107" t="s">
        <v>203</v>
      </c>
      <c r="C9" s="108">
        <v>0</v>
      </c>
      <c r="D9" s="107" t="s">
        <v>204</v>
      </c>
      <c r="E9" s="109">
        <v>66524323</v>
      </c>
      <c r="F9" s="743"/>
    </row>
    <row r="10" spans="1:6" ht="12.75" customHeight="1">
      <c r="A10" s="106" t="s">
        <v>118</v>
      </c>
      <c r="B10" s="107" t="s">
        <v>15</v>
      </c>
      <c r="C10" s="108">
        <v>86934266</v>
      </c>
      <c r="D10" s="107" t="s">
        <v>81</v>
      </c>
      <c r="E10" s="109">
        <v>5275000</v>
      </c>
      <c r="F10" s="743"/>
    </row>
    <row r="11" spans="1:6" ht="12.75" customHeight="1">
      <c r="A11" s="106" t="s">
        <v>119</v>
      </c>
      <c r="B11" s="110" t="s">
        <v>26</v>
      </c>
      <c r="C11" s="108">
        <v>15747000</v>
      </c>
      <c r="D11" s="107" t="s">
        <v>126</v>
      </c>
      <c r="E11" s="109">
        <v>52695271</v>
      </c>
      <c r="F11" s="743"/>
    </row>
    <row r="12" spans="1:6" ht="12.75" customHeight="1">
      <c r="A12" s="106" t="s">
        <v>120</v>
      </c>
      <c r="B12" s="107" t="s">
        <v>41</v>
      </c>
      <c r="C12" s="111">
        <v>50000</v>
      </c>
      <c r="D12" s="107" t="s">
        <v>205</v>
      </c>
      <c r="E12" s="109">
        <v>9575983</v>
      </c>
      <c r="F12" s="743"/>
    </row>
    <row r="13" spans="1:6" ht="12.75" customHeight="1">
      <c r="A13" s="106" t="s">
        <v>121</v>
      </c>
      <c r="B13" s="107" t="s">
        <v>206</v>
      </c>
      <c r="C13" s="108"/>
      <c r="D13" s="112"/>
      <c r="E13" s="109"/>
      <c r="F13" s="743"/>
    </row>
    <row r="14" spans="1:6" ht="12.75" customHeight="1" thickBot="1">
      <c r="A14" s="106" t="s">
        <v>122</v>
      </c>
      <c r="B14" s="112"/>
      <c r="C14" s="108"/>
      <c r="D14" s="112"/>
      <c r="E14" s="109"/>
      <c r="F14" s="743"/>
    </row>
    <row r="15" spans="1:6" ht="15.75" customHeight="1" thickBot="1">
      <c r="A15" s="493" t="s">
        <v>123</v>
      </c>
      <c r="B15" s="114" t="s">
        <v>482</v>
      </c>
      <c r="C15" s="115">
        <f>SUM(C7:C14)</f>
        <v>284197987</v>
      </c>
      <c r="D15" s="114" t="s">
        <v>483</v>
      </c>
      <c r="E15" s="116">
        <f>SUM(E7:E14)</f>
        <v>201616283</v>
      </c>
      <c r="F15" s="743"/>
    </row>
    <row r="16" spans="1:6" ht="12.75" customHeight="1">
      <c r="A16" s="106" t="s">
        <v>207</v>
      </c>
      <c r="B16" s="117" t="s">
        <v>489</v>
      </c>
      <c r="C16" s="118">
        <f>+C17+C18+C19+C20</f>
        <v>0</v>
      </c>
      <c r="D16" s="119" t="s">
        <v>212</v>
      </c>
      <c r="E16" s="120"/>
      <c r="F16" s="743"/>
    </row>
    <row r="17" spans="1:6" ht="12.75" customHeight="1">
      <c r="A17" s="106" t="s">
        <v>208</v>
      </c>
      <c r="B17" s="119" t="s">
        <v>214</v>
      </c>
      <c r="C17" s="121">
        <v>0</v>
      </c>
      <c r="D17" s="119" t="s">
        <v>215</v>
      </c>
      <c r="E17" s="122"/>
      <c r="F17" s="743"/>
    </row>
    <row r="18" spans="1:6" ht="12.75" customHeight="1">
      <c r="A18" s="106" t="s">
        <v>209</v>
      </c>
      <c r="B18" s="119" t="s">
        <v>217</v>
      </c>
      <c r="C18" s="121"/>
      <c r="D18" s="119" t="s">
        <v>218</v>
      </c>
      <c r="E18" s="122"/>
      <c r="F18" s="743"/>
    </row>
    <row r="19" spans="1:6" ht="12.75" customHeight="1">
      <c r="A19" s="106" t="s">
        <v>210</v>
      </c>
      <c r="B19" s="119" t="s">
        <v>220</v>
      </c>
      <c r="C19" s="121"/>
      <c r="D19" s="119" t="s">
        <v>221</v>
      </c>
      <c r="E19" s="122"/>
      <c r="F19" s="743"/>
    </row>
    <row r="20" spans="1:6" ht="12.75" customHeight="1">
      <c r="A20" s="106" t="s">
        <v>211</v>
      </c>
      <c r="B20" s="119" t="s">
        <v>223</v>
      </c>
      <c r="C20" s="121"/>
      <c r="D20" s="117" t="s">
        <v>224</v>
      </c>
      <c r="E20" s="122"/>
      <c r="F20" s="743"/>
    </row>
    <row r="21" spans="1:6" ht="12.75" customHeight="1">
      <c r="A21" s="106" t="s">
        <v>213</v>
      </c>
      <c r="B21" s="119" t="s">
        <v>497</v>
      </c>
      <c r="C21" s="123">
        <f>+C22+C23</f>
        <v>0</v>
      </c>
      <c r="D21" s="119" t="s">
        <v>226</v>
      </c>
      <c r="E21" s="122"/>
      <c r="F21" s="743"/>
    </row>
    <row r="22" spans="1:6" ht="12.75" customHeight="1">
      <c r="A22" s="106" t="s">
        <v>216</v>
      </c>
      <c r="B22" s="151" t="s">
        <v>228</v>
      </c>
      <c r="C22" s="124"/>
      <c r="D22" s="103" t="s">
        <v>229</v>
      </c>
      <c r="E22" s="120"/>
      <c r="F22" s="743"/>
    </row>
    <row r="23" spans="1:6" ht="12.75" customHeight="1">
      <c r="A23" s="106" t="s">
        <v>219</v>
      </c>
      <c r="B23" s="152" t="s">
        <v>231</v>
      </c>
      <c r="C23" s="121"/>
      <c r="D23" s="107" t="s">
        <v>232</v>
      </c>
      <c r="E23" s="122"/>
      <c r="F23" s="743"/>
    </row>
    <row r="24" spans="1:6" ht="12.75" customHeight="1">
      <c r="A24" s="106" t="s">
        <v>222</v>
      </c>
      <c r="B24" s="152" t="s">
        <v>234</v>
      </c>
      <c r="C24" s="122"/>
      <c r="D24" s="107" t="s">
        <v>235</v>
      </c>
      <c r="E24" s="122"/>
      <c r="F24" s="743"/>
    </row>
    <row r="25" spans="1:6" ht="12.75" customHeight="1">
      <c r="A25" s="106" t="s">
        <v>225</v>
      </c>
      <c r="B25" s="152" t="s">
        <v>237</v>
      </c>
      <c r="C25" s="122"/>
      <c r="D25" s="107" t="s">
        <v>277</v>
      </c>
      <c r="E25" s="122">
        <v>4488745</v>
      </c>
      <c r="F25" s="743"/>
    </row>
    <row r="26" spans="1:6" ht="12.75" customHeight="1" thickBot="1">
      <c r="A26" s="106" t="s">
        <v>227</v>
      </c>
      <c r="B26" s="152" t="s">
        <v>237</v>
      </c>
      <c r="C26" s="122"/>
      <c r="D26" s="148" t="s">
        <v>182</v>
      </c>
      <c r="E26" s="149">
        <v>79421010</v>
      </c>
      <c r="F26" s="743"/>
    </row>
    <row r="27" spans="1:6" ht="22.5" customHeight="1" thickBot="1">
      <c r="A27" s="106" t="s">
        <v>230</v>
      </c>
      <c r="B27" s="153" t="s">
        <v>484</v>
      </c>
      <c r="C27" s="150">
        <f>+C16+C21+C24+C26</f>
        <v>0</v>
      </c>
      <c r="D27" s="114" t="s">
        <v>486</v>
      </c>
      <c r="E27" s="116">
        <f>SUM(E16:E26)</f>
        <v>83909755</v>
      </c>
      <c r="F27" s="743"/>
    </row>
    <row r="28" spans="1:6" ht="13.5" thickBot="1">
      <c r="A28" s="493" t="s">
        <v>233</v>
      </c>
      <c r="B28" s="125" t="s">
        <v>485</v>
      </c>
      <c r="C28" s="126">
        <f>+C15+C27</f>
        <v>284197987</v>
      </c>
      <c r="D28" s="125" t="s">
        <v>487</v>
      </c>
      <c r="E28" s="126">
        <f>+E15+E27</f>
        <v>285526038</v>
      </c>
      <c r="F28" s="743"/>
    </row>
    <row r="29" spans="1:6" ht="13.5" thickBot="1">
      <c r="A29" s="493" t="s">
        <v>236</v>
      </c>
      <c r="B29" s="125" t="s">
        <v>239</v>
      </c>
      <c r="C29" s="126" t="str">
        <f>IF(C15-E15&lt;0,E15-C15,"-")</f>
        <v>-</v>
      </c>
      <c r="D29" s="125" t="s">
        <v>240</v>
      </c>
      <c r="E29" s="126">
        <f>IF(C15-E15&gt;0,C15-E15,"-")</f>
        <v>82581704</v>
      </c>
      <c r="F29" s="743"/>
    </row>
    <row r="30" spans="1:6" ht="13.5" thickBot="1">
      <c r="A30" s="493" t="s">
        <v>238</v>
      </c>
      <c r="B30" s="125" t="s">
        <v>241</v>
      </c>
      <c r="C30" s="126">
        <f>IF(C15+C27-E28&lt;0,E28-(C15+C27),"-")</f>
        <v>1328051</v>
      </c>
      <c r="D30" s="125" t="s">
        <v>242</v>
      </c>
      <c r="E30" s="126" t="str">
        <f>IF(C15+C27-E28&gt;0,C15+C27-E28,"-")</f>
        <v>-</v>
      </c>
      <c r="F30" s="743"/>
    </row>
    <row r="31" spans="2:4" ht="18.75">
      <c r="B31" s="744"/>
      <c r="C31" s="744"/>
      <c r="D31" s="744"/>
    </row>
  </sheetData>
  <sheetProtection/>
  <mergeCells count="4">
    <mergeCell ref="A4:A5"/>
    <mergeCell ref="F1:F30"/>
    <mergeCell ref="B31:D31"/>
    <mergeCell ref="A3:B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zoomScaleSheetLayoutView="115" zoomScalePageLayoutView="0" workbookViewId="0" topLeftCell="A1">
      <selection activeCell="A4" sqref="A4:A5"/>
    </sheetView>
  </sheetViews>
  <sheetFormatPr defaultColWidth="8.00390625" defaultRowHeight="12.75"/>
  <cols>
    <col min="1" max="1" width="5.8515625" style="87" customWidth="1"/>
    <col min="2" max="2" width="47.28125" style="90" customWidth="1"/>
    <col min="3" max="3" width="14.00390625" style="87" customWidth="1"/>
    <col min="4" max="4" width="47.28125" style="87" customWidth="1"/>
    <col min="5" max="5" width="14.00390625" style="87" customWidth="1"/>
    <col min="6" max="6" width="4.140625" style="87" customWidth="1"/>
    <col min="7" max="16384" width="8.00390625" style="87" customWidth="1"/>
  </cols>
  <sheetData>
    <row r="1" spans="2:6" ht="31.5">
      <c r="B1" s="88" t="s">
        <v>243</v>
      </c>
      <c r="C1" s="89"/>
      <c r="D1" s="89"/>
      <c r="E1" s="89"/>
      <c r="F1" s="743"/>
    </row>
    <row r="2" spans="2:6" ht="19.5" customHeight="1">
      <c r="B2" s="88"/>
      <c r="C2" s="89"/>
      <c r="D2" s="89"/>
      <c r="E2" s="378"/>
      <c r="F2" s="743"/>
    </row>
    <row r="3" spans="1:6" ht="15.75" customHeight="1" thickBot="1">
      <c r="A3" s="700" t="s">
        <v>684</v>
      </c>
      <c r="B3" s="700"/>
      <c r="E3" s="379" t="s">
        <v>423</v>
      </c>
      <c r="F3" s="743"/>
    </row>
    <row r="4" spans="1:6" ht="13.5" thickBot="1">
      <c r="A4" s="745" t="s">
        <v>198</v>
      </c>
      <c r="B4" s="91" t="s">
        <v>98</v>
      </c>
      <c r="C4" s="92"/>
      <c r="D4" s="91" t="s">
        <v>99</v>
      </c>
      <c r="E4" s="93"/>
      <c r="F4" s="743"/>
    </row>
    <row r="5" spans="1:6" s="96" customFormat="1" ht="24.75" thickBot="1">
      <c r="A5" s="746"/>
      <c r="B5" s="94" t="s">
        <v>199</v>
      </c>
      <c r="C5" s="95" t="s">
        <v>592</v>
      </c>
      <c r="D5" s="94" t="s">
        <v>199</v>
      </c>
      <c r="E5" s="95" t="str">
        <f>+'7,a Műk. mérleg'!C5</f>
        <v>2019. évi előirányzat</v>
      </c>
      <c r="F5" s="743"/>
    </row>
    <row r="6" spans="1:6" s="96" customFormat="1" ht="13.5" thickBot="1">
      <c r="A6" s="97" t="s">
        <v>93</v>
      </c>
      <c r="B6" s="98" t="s">
        <v>94</v>
      </c>
      <c r="C6" s="99" t="s">
        <v>95</v>
      </c>
      <c r="D6" s="98" t="s">
        <v>96</v>
      </c>
      <c r="E6" s="100" t="s">
        <v>97</v>
      </c>
      <c r="F6" s="743"/>
    </row>
    <row r="7" spans="1:6" ht="12.75" customHeight="1">
      <c r="A7" s="102" t="s">
        <v>115</v>
      </c>
      <c r="B7" s="103" t="s">
        <v>244</v>
      </c>
      <c r="C7" s="104">
        <v>104528617</v>
      </c>
      <c r="D7" s="103" t="s">
        <v>84</v>
      </c>
      <c r="E7" s="105">
        <v>4350000</v>
      </c>
      <c r="F7" s="743"/>
    </row>
    <row r="8" spans="1:6" ht="12.75">
      <c r="A8" s="106" t="s">
        <v>116</v>
      </c>
      <c r="B8" s="107" t="s">
        <v>245</v>
      </c>
      <c r="C8" s="108">
        <v>0</v>
      </c>
      <c r="D8" s="517" t="s">
        <v>246</v>
      </c>
      <c r="E8" s="518"/>
      <c r="F8" s="743"/>
    </row>
    <row r="9" spans="1:6" ht="12.75" customHeight="1">
      <c r="A9" s="106" t="s">
        <v>117</v>
      </c>
      <c r="B9" s="107" t="s">
        <v>39</v>
      </c>
      <c r="C9" s="108">
        <v>7000000</v>
      </c>
      <c r="D9" s="107" t="s">
        <v>86</v>
      </c>
      <c r="E9" s="109">
        <v>209473000</v>
      </c>
      <c r="F9" s="743"/>
    </row>
    <row r="10" spans="1:6" ht="12.75" customHeight="1">
      <c r="A10" s="106" t="s">
        <v>118</v>
      </c>
      <c r="B10" s="107" t="s">
        <v>247</v>
      </c>
      <c r="C10" s="108">
        <v>0</v>
      </c>
      <c r="D10" s="517" t="s">
        <v>248</v>
      </c>
      <c r="E10" s="518"/>
      <c r="F10" s="743"/>
    </row>
    <row r="11" spans="1:6" ht="12.75" customHeight="1">
      <c r="A11" s="106" t="s">
        <v>119</v>
      </c>
      <c r="B11" s="107" t="s">
        <v>249</v>
      </c>
      <c r="C11" s="108"/>
      <c r="D11" s="107" t="s">
        <v>250</v>
      </c>
      <c r="E11" s="109">
        <v>500000</v>
      </c>
      <c r="F11" s="743"/>
    </row>
    <row r="12" spans="1:6" ht="12.75" customHeight="1">
      <c r="A12" s="106" t="s">
        <v>120</v>
      </c>
      <c r="B12" s="107" t="s">
        <v>251</v>
      </c>
      <c r="C12" s="111"/>
      <c r="D12" s="128" t="s">
        <v>205</v>
      </c>
      <c r="E12" s="129">
        <v>0</v>
      </c>
      <c r="F12" s="743"/>
    </row>
    <row r="13" spans="1:6" ht="13.5" thickBot="1">
      <c r="A13" s="106" t="s">
        <v>121</v>
      </c>
      <c r="B13" s="112"/>
      <c r="C13" s="111"/>
      <c r="D13" s="127"/>
      <c r="E13" s="109"/>
      <c r="F13" s="743"/>
    </row>
    <row r="14" spans="1:6" ht="15.75" customHeight="1" thickBot="1">
      <c r="A14" s="113" t="s">
        <v>122</v>
      </c>
      <c r="B14" s="114" t="s">
        <v>488</v>
      </c>
      <c r="C14" s="115">
        <f>+C7+C9+C10+C12+C13</f>
        <v>111528617</v>
      </c>
      <c r="D14" s="114" t="s">
        <v>494</v>
      </c>
      <c r="E14" s="116">
        <f>+E7+E9+E11+E12+E13</f>
        <v>214323000</v>
      </c>
      <c r="F14" s="743"/>
    </row>
    <row r="15" spans="1:6" ht="12.75" customHeight="1">
      <c r="A15" s="102" t="s">
        <v>123</v>
      </c>
      <c r="B15" s="130" t="s">
        <v>490</v>
      </c>
      <c r="C15" s="131">
        <f>+C16+C17+C18+C19+C20</f>
        <v>54122434</v>
      </c>
      <c r="D15" s="119" t="s">
        <v>212</v>
      </c>
      <c r="E15" s="132"/>
      <c r="F15" s="743"/>
    </row>
    <row r="16" spans="1:6" ht="12.75" customHeight="1">
      <c r="A16" s="106" t="s">
        <v>207</v>
      </c>
      <c r="B16" s="133" t="s">
        <v>252</v>
      </c>
      <c r="C16" s="121">
        <v>54122434</v>
      </c>
      <c r="D16" s="119" t="s">
        <v>215</v>
      </c>
      <c r="E16" s="122">
        <v>25000000</v>
      </c>
      <c r="F16" s="743"/>
    </row>
    <row r="17" spans="1:6" ht="12.75" customHeight="1">
      <c r="A17" s="102" t="s">
        <v>208</v>
      </c>
      <c r="B17" s="133" t="s">
        <v>253</v>
      </c>
      <c r="C17" s="121"/>
      <c r="D17" s="119" t="s">
        <v>218</v>
      </c>
      <c r="E17" s="122"/>
      <c r="F17" s="743"/>
    </row>
    <row r="18" spans="1:6" ht="12.75" customHeight="1">
      <c r="A18" s="106" t="s">
        <v>209</v>
      </c>
      <c r="B18" s="133" t="s">
        <v>254</v>
      </c>
      <c r="C18" s="121"/>
      <c r="D18" s="119" t="s">
        <v>221</v>
      </c>
      <c r="E18" s="122"/>
      <c r="F18" s="743"/>
    </row>
    <row r="19" spans="1:6" ht="12.75" customHeight="1">
      <c r="A19" s="102" t="s">
        <v>210</v>
      </c>
      <c r="B19" s="133" t="s">
        <v>255</v>
      </c>
      <c r="C19" s="121"/>
      <c r="D19" s="117" t="s">
        <v>224</v>
      </c>
      <c r="E19" s="122"/>
      <c r="F19" s="743"/>
    </row>
    <row r="20" spans="1:6" ht="12.75" customHeight="1">
      <c r="A20" s="106" t="s">
        <v>211</v>
      </c>
      <c r="B20" s="134" t="s">
        <v>256</v>
      </c>
      <c r="C20" s="121"/>
      <c r="D20" s="119" t="s">
        <v>257</v>
      </c>
      <c r="E20" s="122"/>
      <c r="F20" s="743"/>
    </row>
    <row r="21" spans="1:6" ht="12.75" customHeight="1">
      <c r="A21" s="102" t="s">
        <v>213</v>
      </c>
      <c r="B21" s="135" t="s">
        <v>491</v>
      </c>
      <c r="C21" s="123">
        <f>+C22+C23+C24+C25+C26</f>
        <v>75000000</v>
      </c>
      <c r="D21" s="136" t="s">
        <v>258</v>
      </c>
      <c r="E21" s="122"/>
      <c r="F21" s="743"/>
    </row>
    <row r="22" spans="1:6" ht="12.75" customHeight="1">
      <c r="A22" s="106" t="s">
        <v>216</v>
      </c>
      <c r="B22" s="134" t="s">
        <v>259</v>
      </c>
      <c r="C22" s="121">
        <v>50000000</v>
      </c>
      <c r="D22" s="136" t="s">
        <v>260</v>
      </c>
      <c r="E22" s="122"/>
      <c r="F22" s="743"/>
    </row>
    <row r="23" spans="1:6" ht="12.75" customHeight="1">
      <c r="A23" s="102" t="s">
        <v>219</v>
      </c>
      <c r="B23" s="134" t="s">
        <v>261</v>
      </c>
      <c r="C23" s="121">
        <v>25000000</v>
      </c>
      <c r="D23" s="137"/>
      <c r="E23" s="122"/>
      <c r="F23" s="743"/>
    </row>
    <row r="24" spans="1:6" ht="12.75" customHeight="1">
      <c r="A24" s="106" t="s">
        <v>222</v>
      </c>
      <c r="B24" s="133" t="s">
        <v>190</v>
      </c>
      <c r="C24" s="121"/>
      <c r="D24" s="138"/>
      <c r="E24" s="122"/>
      <c r="F24" s="743"/>
    </row>
    <row r="25" spans="1:6" ht="12.75" customHeight="1">
      <c r="A25" s="102" t="s">
        <v>225</v>
      </c>
      <c r="B25" s="139" t="s">
        <v>262</v>
      </c>
      <c r="C25" s="121"/>
      <c r="D25" s="112"/>
      <c r="E25" s="122"/>
      <c r="F25" s="743"/>
    </row>
    <row r="26" spans="1:6" ht="12.75" customHeight="1" thickBot="1">
      <c r="A26" s="106" t="s">
        <v>227</v>
      </c>
      <c r="B26" s="140" t="s">
        <v>263</v>
      </c>
      <c r="C26" s="121"/>
      <c r="D26" s="138"/>
      <c r="E26" s="122"/>
      <c r="F26" s="743"/>
    </row>
    <row r="27" spans="1:6" ht="21.75" customHeight="1" thickBot="1">
      <c r="A27" s="113" t="s">
        <v>230</v>
      </c>
      <c r="B27" s="114" t="s">
        <v>492</v>
      </c>
      <c r="C27" s="115">
        <f>+C15+C21</f>
        <v>129122434</v>
      </c>
      <c r="D27" s="114" t="s">
        <v>495</v>
      </c>
      <c r="E27" s="116">
        <f>SUM(E15:E26)</f>
        <v>25000000</v>
      </c>
      <c r="F27" s="743"/>
    </row>
    <row r="28" spans="1:6" ht="13.5" thickBot="1">
      <c r="A28" s="113" t="s">
        <v>233</v>
      </c>
      <c r="B28" s="125" t="s">
        <v>493</v>
      </c>
      <c r="C28" s="126">
        <f>+C14+C27</f>
        <v>240651051</v>
      </c>
      <c r="D28" s="125" t="s">
        <v>496</v>
      </c>
      <c r="E28" s="126">
        <f>+E14+E27</f>
        <v>239323000</v>
      </c>
      <c r="F28" s="743"/>
    </row>
    <row r="29" spans="1:6" ht="13.5" thickBot="1">
      <c r="A29" s="113" t="s">
        <v>236</v>
      </c>
      <c r="B29" s="125" t="s">
        <v>239</v>
      </c>
      <c r="C29" s="126">
        <f>IF(C14-E14&lt;0,E14-C14,"-")</f>
        <v>102794383</v>
      </c>
      <c r="D29" s="125" t="s">
        <v>240</v>
      </c>
      <c r="E29" s="126" t="str">
        <f>IF(E14-G14&lt;0,G14-E14,"-")</f>
        <v>-</v>
      </c>
      <c r="F29" s="743"/>
    </row>
    <row r="30" spans="1:6" ht="13.5" thickBot="1">
      <c r="A30" s="113" t="s">
        <v>238</v>
      </c>
      <c r="B30" s="125" t="s">
        <v>241</v>
      </c>
      <c r="C30" s="126" t="s">
        <v>278</v>
      </c>
      <c r="D30" s="125" t="s">
        <v>242</v>
      </c>
      <c r="E30" s="126">
        <f>C28-E28</f>
        <v>1328051</v>
      </c>
      <c r="F30" s="743"/>
    </row>
  </sheetData>
  <sheetProtection/>
  <mergeCells count="3">
    <mergeCell ref="A4:A5"/>
    <mergeCell ref="F1:F30"/>
    <mergeCell ref="A3:B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2019-02-26T11:55:58Z</cp:lastPrinted>
  <dcterms:created xsi:type="dcterms:W3CDTF">2014-10-28T13:28:45Z</dcterms:created>
  <dcterms:modified xsi:type="dcterms:W3CDTF">2019-02-26T11:56:13Z</dcterms:modified>
  <cp:category/>
  <cp:version/>
  <cp:contentType/>
  <cp:contentStatus/>
</cp:coreProperties>
</file>