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NTÉS - -baloldali gépről\kt. ÜLÉSEK\Zalaszentmárton\2020. - Zszm\2020. február 27. - Zszm\rendeletek\1 2020.(III.11.) - ktgv. rend.-Zalaszentmárton\"/>
    </mc:Choice>
  </mc:AlternateContent>
  <xr:revisionPtr revIDLastSave="0" documentId="13_ncr:1_{B0F6AC46-F354-4184-B6F5-FD81C8A190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oklás" sheetId="1" r:id="rId1"/>
    <sheet name="Munka1" sheetId="7" r:id="rId2"/>
    <sheet name="beruházások felújítások" sheetId="6" r:id="rId3"/>
  </sheets>
  <definedNames>
    <definedName name="_xlnm.Print_Area" localSheetId="2">'beruházások felújítások'!$A$1:$H$58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" i="7"/>
  <c r="B19" i="7" l="1"/>
  <c r="H93" i="1"/>
  <c r="H599" i="1" l="1"/>
  <c r="F571" i="1" l="1"/>
  <c r="F572" i="1" s="1"/>
  <c r="H576" i="1"/>
  <c r="F576" i="1"/>
  <c r="H571" i="1"/>
  <c r="H572" i="1" s="1"/>
  <c r="H554" i="1"/>
  <c r="F577" i="1" l="1"/>
  <c r="H577" i="1"/>
  <c r="H40" i="1"/>
  <c r="F297" i="1" l="1"/>
  <c r="F66" i="1" l="1"/>
  <c r="H26" i="1"/>
  <c r="H297" i="1" l="1"/>
  <c r="D21" i="6" l="1"/>
  <c r="D19" i="6"/>
  <c r="E10" i="6"/>
  <c r="E41" i="6"/>
  <c r="E22" i="6"/>
  <c r="H314" i="1" l="1"/>
  <c r="F40" i="1" l="1"/>
  <c r="F520" i="1"/>
  <c r="H471" i="1"/>
  <c r="F471" i="1"/>
  <c r="H352" i="1"/>
  <c r="F352" i="1"/>
  <c r="F314" i="1" l="1"/>
  <c r="F309" i="1" l="1"/>
  <c r="F102" i="1"/>
  <c r="H33" i="1" l="1"/>
  <c r="H285" i="1" l="1"/>
  <c r="F285" i="1"/>
  <c r="H412" i="1" l="1"/>
  <c r="F412" i="1"/>
  <c r="H102" i="1" l="1"/>
  <c r="H309" i="1" l="1"/>
  <c r="H300" i="1"/>
  <c r="H63" i="1"/>
  <c r="H311" i="1" l="1"/>
  <c r="H315" i="1" s="1"/>
  <c r="H196" i="1"/>
  <c r="F196" i="1"/>
  <c r="F300" i="1"/>
  <c r="H197" i="1" l="1"/>
  <c r="F311" i="1"/>
  <c r="F315" i="1" s="1"/>
  <c r="C19" i="6" l="1"/>
  <c r="E19" i="6" s="1"/>
  <c r="E5" i="6"/>
  <c r="E6" i="6"/>
  <c r="E7" i="6"/>
  <c r="E8" i="6"/>
  <c r="C9" i="6"/>
  <c r="D9" i="6"/>
  <c r="E11" i="6"/>
  <c r="E12" i="6"/>
  <c r="E13" i="6"/>
  <c r="E14" i="6"/>
  <c r="E28" i="6"/>
  <c r="D29" i="6"/>
  <c r="E30" i="6"/>
  <c r="E31" i="6"/>
  <c r="E32" i="6"/>
  <c r="E33" i="6"/>
  <c r="E34" i="6"/>
  <c r="E35" i="6"/>
  <c r="E36" i="6"/>
  <c r="E37" i="6"/>
  <c r="E38" i="6"/>
  <c r="E39" i="6"/>
  <c r="E42" i="6"/>
  <c r="E43" i="6"/>
  <c r="E44" i="6"/>
  <c r="C45" i="6"/>
  <c r="D45" i="6"/>
  <c r="E46" i="6"/>
  <c r="E47" i="6"/>
  <c r="E48" i="6"/>
  <c r="E49" i="6"/>
  <c r="C50" i="6"/>
  <c r="D50" i="6"/>
  <c r="E51" i="6"/>
  <c r="E52" i="6"/>
  <c r="E53" i="6"/>
  <c r="E54" i="6"/>
  <c r="C55" i="6"/>
  <c r="D55" i="6"/>
  <c r="E56" i="6"/>
  <c r="C40" i="6" l="1"/>
  <c r="E21" i="6"/>
  <c r="D40" i="6"/>
  <c r="E9" i="6"/>
  <c r="E55" i="6"/>
  <c r="E45" i="6"/>
  <c r="E50" i="6"/>
  <c r="D57" i="6"/>
  <c r="E29" i="6"/>
  <c r="C57" i="6"/>
  <c r="E40" i="6" l="1"/>
  <c r="E57" i="6"/>
  <c r="H499" i="1"/>
  <c r="F529" i="1" l="1"/>
  <c r="F499" i="1"/>
  <c r="F432" i="1"/>
  <c r="F158" i="1"/>
  <c r="H529" i="1" l="1"/>
  <c r="H602" i="1" s="1"/>
  <c r="H601" i="1"/>
  <c r="F601" i="1"/>
  <c r="H600" i="1"/>
  <c r="F600" i="1"/>
  <c r="H590" i="1"/>
  <c r="H589" i="1"/>
  <c r="H608" i="1"/>
  <c r="H158" i="1"/>
  <c r="H387" i="1"/>
  <c r="H609" i="1"/>
  <c r="H509" i="1"/>
  <c r="H546" i="1"/>
  <c r="H466" i="1"/>
  <c r="F466" i="1"/>
  <c r="H356" i="1"/>
  <c r="H346" i="1"/>
  <c r="F346" i="1"/>
  <c r="F387" i="1"/>
  <c r="H390" i="1"/>
  <c r="F390" i="1"/>
  <c r="H382" i="1"/>
  <c r="H383" i="1" s="1"/>
  <c r="F382" i="1"/>
  <c r="F383" i="1" s="1"/>
  <c r="H248" i="1"/>
  <c r="H249" i="1" s="1"/>
  <c r="H233" i="1"/>
  <c r="H216" i="1"/>
  <c r="H217" i="1" s="1"/>
  <c r="H192" i="1"/>
  <c r="H193" i="1" s="1"/>
  <c r="H174" i="1"/>
  <c r="H161" i="1"/>
  <c r="H153" i="1"/>
  <c r="H143" i="1"/>
  <c r="H140" i="1"/>
  <c r="H127" i="1"/>
  <c r="H113" i="1"/>
  <c r="H6" i="1"/>
  <c r="H14" i="1"/>
  <c r="H47" i="1" s="1"/>
  <c r="H176" i="1"/>
  <c r="H66" i="1"/>
  <c r="F63" i="1"/>
  <c r="H226" i="1"/>
  <c r="F263" i="1"/>
  <c r="F264" i="1" s="1"/>
  <c r="F93" i="1"/>
  <c r="F589" i="1"/>
  <c r="F113" i="1"/>
  <c r="F114" i="1" s="1"/>
  <c r="H263" i="1"/>
  <c r="H264" i="1" s="1"/>
  <c r="F546" i="1"/>
  <c r="F509" i="1"/>
  <c r="H488" i="1"/>
  <c r="H598" i="1" s="1"/>
  <c r="F488" i="1"/>
  <c r="F356" i="1"/>
  <c r="F326" i="1"/>
  <c r="F176" i="1"/>
  <c r="F174" i="1"/>
  <c r="F248" i="1"/>
  <c r="F249" i="1" s="1"/>
  <c r="F233" i="1"/>
  <c r="F153" i="1"/>
  <c r="H228" i="1"/>
  <c r="F228" i="1"/>
  <c r="F226" i="1"/>
  <c r="F216" i="1"/>
  <c r="F217" i="1" s="1"/>
  <c r="F192" i="1"/>
  <c r="F193" i="1" s="1"/>
  <c r="F197" i="1" s="1"/>
  <c r="F143" i="1"/>
  <c r="F140" i="1"/>
  <c r="F14" i="1"/>
  <c r="F26" i="1"/>
  <c r="F33" i="1" s="1"/>
  <c r="F6" i="1"/>
  <c r="H560" i="1"/>
  <c r="F554" i="1"/>
  <c r="F599" i="1" s="1"/>
  <c r="F161" i="1"/>
  <c r="F162" i="1" s="1"/>
  <c r="F475" i="1"/>
  <c r="H475" i="1"/>
  <c r="H323" i="1"/>
  <c r="H440" i="1"/>
  <c r="H281" i="1"/>
  <c r="H282" i="1" s="1"/>
  <c r="H286" i="1" s="1"/>
  <c r="H424" i="1"/>
  <c r="H432" i="1"/>
  <c r="H520" i="1"/>
  <c r="F323" i="1"/>
  <c r="F357" i="1"/>
  <c r="F602" i="1" s="1"/>
  <c r="F440" i="1"/>
  <c r="F127" i="1"/>
  <c r="F128" i="1" s="1"/>
  <c r="F281" i="1"/>
  <c r="F282" i="1" s="1"/>
  <c r="F286" i="1" s="1"/>
  <c r="F424" i="1"/>
  <c r="F590" i="1"/>
  <c r="F608" i="1"/>
  <c r="F609" i="1"/>
  <c r="F407" i="1"/>
  <c r="H407" i="1"/>
  <c r="F47" i="1" l="1"/>
  <c r="H596" i="1"/>
  <c r="H604" i="1"/>
  <c r="H595" i="1"/>
  <c r="F598" i="1"/>
  <c r="H605" i="1"/>
  <c r="F592" i="1"/>
  <c r="H348" i="1"/>
  <c r="H362" i="1" s="1"/>
  <c r="F604" i="1"/>
  <c r="F605" i="1"/>
  <c r="F596" i="1"/>
  <c r="F597" i="1"/>
  <c r="F595" i="1"/>
  <c r="H408" i="1"/>
  <c r="H413" i="1"/>
  <c r="F408" i="1"/>
  <c r="F413" i="1"/>
  <c r="F348" i="1"/>
  <c r="F362" i="1" s="1"/>
  <c r="H592" i="1"/>
  <c r="H154" i="1"/>
  <c r="H114" i="1"/>
  <c r="H128" i="1"/>
  <c r="H467" i="1"/>
  <c r="H477" i="1" s="1"/>
  <c r="H162" i="1"/>
  <c r="H391" i="1"/>
  <c r="H234" i="1"/>
  <c r="F177" i="1"/>
  <c r="F178" i="1" s="1"/>
  <c r="H94" i="1"/>
  <c r="H587" i="1" s="1"/>
  <c r="H177" i="1"/>
  <c r="H178" i="1" s="1"/>
  <c r="F391" i="1"/>
  <c r="F588" i="1" s="1"/>
  <c r="F234" i="1"/>
  <c r="F467" i="1"/>
  <c r="F477" i="1" s="1"/>
  <c r="F154" i="1"/>
  <c r="F164" i="1" s="1"/>
  <c r="F560" i="1"/>
  <c r="F94" i="1"/>
  <c r="H597" i="1" l="1"/>
  <c r="H603" i="1" s="1"/>
  <c r="H588" i="1"/>
  <c r="H607" i="1"/>
  <c r="F587" i="1"/>
  <c r="F591" i="1" s="1"/>
  <c r="H393" i="1"/>
  <c r="H105" i="1"/>
  <c r="H164" i="1"/>
  <c r="F393" i="1"/>
  <c r="F607" i="1"/>
  <c r="F603" i="1"/>
  <c r="F105" i="1"/>
  <c r="H610" i="1" l="1"/>
  <c r="H591" i="1"/>
  <c r="F610" i="1"/>
</calcChain>
</file>

<file path=xl/sharedStrings.xml><?xml version="1.0" encoding="utf-8"?>
<sst xmlns="http://schemas.openxmlformats.org/spreadsheetml/2006/main" count="582" uniqueCount="246">
  <si>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</si>
  <si>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</si>
  <si>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</si>
  <si>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</si>
  <si>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</si>
  <si>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</si>
  <si>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</si>
  <si>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</si>
  <si>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</si>
  <si>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</si>
  <si>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</si>
  <si>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</si>
  <si>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</si>
  <si>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</si>
  <si>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Közalapítvány támogatása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</si>
  <si>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</si>
  <si>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</si>
  <si>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</si>
  <si>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</si>
  <si>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</si>
  <si>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</si>
  <si>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</si>
  <si>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</si>
  <si>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</si>
  <si>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Könyvtári, közművelődési feladatok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</si>
  <si>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</si>
  <si>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</si>
  <si>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</si>
  <si>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</si>
  <si>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</si>
  <si>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</si>
  <si>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</si>
  <si>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</si>
  <si>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</si>
  <si>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</si>
  <si>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</si>
  <si>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</si>
  <si>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</si>
  <si>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</si>
  <si>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</si>
  <si>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</si>
  <si>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</si>
  <si>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</si>
  <si>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</si>
  <si>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</si>
  <si>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</si>
  <si>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</si>
  <si>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</si>
  <si>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</si>
  <si>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</si>
  <si>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Rehabilitációs foglalkoztatás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</si>
  <si>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</si>
  <si>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</si>
  <si>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</si>
  <si>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</si>
  <si>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</si>
  <si>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</si>
  <si>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</si>
  <si>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</si>
  <si>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</si>
  <si>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</si>
  <si>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</si>
  <si>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</si>
  <si>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</si>
  <si>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</si>
  <si>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</si>
  <si>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</si>
  <si>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Lakásfenntartással, lakhatással összefüggő ellátások - 106020</t>
  </si>
  <si>
    <t>Házi segítségnyújtás - 107052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</si>
  <si>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</si>
  <si>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</si>
  <si>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</si>
  <si>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</si>
  <si>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</si>
  <si>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</si>
  <si>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</si>
  <si>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</si>
  <si>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Település-üzemeltetéshez kapcsolódó feladatellátás</t>
  </si>
  <si>
    <t>Egyéb kötelező önkormányzati feladatok tám.</t>
  </si>
  <si>
    <t>Szociális feladatok egyéb támogatása</t>
  </si>
  <si>
    <t>Általános támogatáshoz tartozó kiegészítés</t>
  </si>
  <si>
    <t>Működési célú támogatások központi kezelésű elői.</t>
  </si>
  <si>
    <t>Vagyoni típusú adók</t>
  </si>
  <si>
    <t>építményadó</t>
  </si>
  <si>
    <t>magánszemélyek kommunális adója</t>
  </si>
  <si>
    <t>Értékesítési és forgalmi adók</t>
  </si>
  <si>
    <t>állandó tevékenység után fizetett iparűzési adó</t>
  </si>
  <si>
    <t>Közhatalmi bevételek</t>
  </si>
  <si>
    <t>készletértékesítés ellenértéke</t>
  </si>
  <si>
    <t>Egyéb működési bevételek</t>
  </si>
  <si>
    <t>Működési bevételek</t>
  </si>
  <si>
    <t>Működési célú átvett pénzeszköz</t>
  </si>
  <si>
    <t>Felhalmozási célú átvett pénzeszköz</t>
  </si>
  <si>
    <t>Központosított,kiegészítő támogatások</t>
  </si>
  <si>
    <t>Egyes jöv.pótló támogatások kiegészítése</t>
  </si>
  <si>
    <t xml:space="preserve">Működési célú támogatás helyi önk. </t>
  </si>
  <si>
    <t>Működési célú kölcsönök visszafizetése</t>
  </si>
  <si>
    <t>Előző évi maradvány</t>
  </si>
  <si>
    <t>Működési célú támogatások fejezettől</t>
  </si>
  <si>
    <t>Felhalmozási célú önkormányzati támogatások</t>
  </si>
  <si>
    <t>Felhalmozási célú egyéb támogatások fejezettől</t>
  </si>
  <si>
    <t>Rövid lejáratú hitel</t>
  </si>
  <si>
    <t>Áht-n belüli megelőlegezés</t>
  </si>
  <si>
    <t>Munkavégzésre irányuló egyéb jogviszony</t>
  </si>
  <si>
    <t>közműfejlesztési támogatás</t>
  </si>
  <si>
    <t>Felh. c. támogatás nyújtása háztartásoknak</t>
  </si>
  <si>
    <t>Hosszabb időtartamú közfoglalkoztatás - 0411233</t>
  </si>
  <si>
    <t>Kiküldetések kiadásai</t>
  </si>
  <si>
    <t>Munkavégzésre irányuló egyéb jogv. nem saját dolg.</t>
  </si>
  <si>
    <t>Reklám- és propagandakiadások</t>
  </si>
  <si>
    <t>Települési támogatás</t>
  </si>
  <si>
    <t>Önk. saját hatáskörben adott természetbeni ell.</t>
  </si>
  <si>
    <t>Víztermelés, -kezelés, -ellátás - 063020</t>
  </si>
  <si>
    <t>Működési célú támogatás egyéb váll-nak</t>
  </si>
  <si>
    <t>Zalavíz - lakossági víz- és csatornaszolg. tám.</t>
  </si>
  <si>
    <t>Önkormányzatok elszámolásai a központi költségvetéssel - 018010</t>
  </si>
  <si>
    <t>Elvonások és befizetések</t>
  </si>
  <si>
    <t>Áht-n belüli visszafizetések, előző évi elszámolás</t>
  </si>
  <si>
    <t>Rövid lejáratú hitelek, kölcsönök törlesztése</t>
  </si>
  <si>
    <t>Működési célú támogatás nyújtása társulásnak</t>
  </si>
  <si>
    <t>Működési célú támogatás nyújtás háztartásoknak</t>
  </si>
  <si>
    <t>Bursa Hungarica ösztöndíj</t>
  </si>
  <si>
    <t>Rövid lejáratú kölcsönök visszafizetése</t>
  </si>
  <si>
    <t>Megbízási díj, a telep napi ellenőrzési feladatai</t>
  </si>
  <si>
    <t>Egyéb működési célú tám. elkülönített  áll. alapoktól</t>
  </si>
  <si>
    <t>Rovat megnevezése</t>
  </si>
  <si>
    <t>Rovat-szám</t>
  </si>
  <si>
    <t>Immateriális javak beszerzése, létesítése</t>
  </si>
  <si>
    <t>K61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</si>
  <si>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</si>
  <si>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</si>
  <si>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</si>
  <si>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</si>
  <si>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</si>
  <si>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</si>
  <si>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</si>
  <si>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</si>
  <si>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</si>
  <si>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</si>
  <si>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</si>
  <si>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</si>
  <si>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</si>
  <si>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</si>
  <si>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</si>
  <si>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</si>
  <si>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</si>
  <si>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Szociális étkeztetés- 107051</t>
  </si>
  <si>
    <t>Bérleti díjak</t>
  </si>
  <si>
    <t>Ingatlan beszerzése, létesítése</t>
  </si>
  <si>
    <t>Szakm. tev. segítő szolg.</t>
  </si>
  <si>
    <t>Kamatkiadás</t>
  </si>
  <si>
    <t>Mezőgazdasági támogatások - 042120</t>
  </si>
  <si>
    <t>Informatikai szolgáltatás</t>
  </si>
  <si>
    <t>Intézményen kívüli gyermekétkesztetés - 104037</t>
  </si>
  <si>
    <t>Műk. célú előzetesen felszámított áfa</t>
  </si>
  <si>
    <t>Egyéb pénzbeli és természetbeni gyermekv. tám.</t>
  </si>
  <si>
    <t>Működési célú támogatás helyi önkormányzattól</t>
  </si>
  <si>
    <t>Tárgyi eszköz bérbeadásából származó bevétel</t>
  </si>
  <si>
    <t>Egyéb kamatbevétel</t>
  </si>
  <si>
    <t>Szolgáltatások bevételei</t>
  </si>
  <si>
    <t>Egyéb helyi adók</t>
  </si>
  <si>
    <t>Egyéb pénzbeli és term. gyermekvéd. tám. (utalvány)</t>
  </si>
  <si>
    <t>Egyéb pénzbeli és term. gyvt. tám. (saját döntésű)</t>
  </si>
  <si>
    <t>Egyéb pénzbeli és ter. gyvt.  Szünidei étkeztetés</t>
  </si>
  <si>
    <t>3. melléklet</t>
  </si>
  <si>
    <t>Beruházások és felújítások ( Ft)</t>
  </si>
  <si>
    <t>Működési kölcsönök törlesztése (Egeraracsa + magán))</t>
  </si>
  <si>
    <t>Kamatkiadások</t>
  </si>
  <si>
    <t>támogatás visszafizetendő része</t>
  </si>
  <si>
    <t>Bérleti díj</t>
  </si>
  <si>
    <t>szakmai tevékenységet segítő szolgáltatás</t>
  </si>
  <si>
    <t>Falugondnoki, tanyagondnoki szolgáltatás - 107055</t>
  </si>
  <si>
    <t>Béren kívüli juttatások</t>
  </si>
  <si>
    <t>Munkáltatót terhelő személyi jövedelemadó</t>
  </si>
  <si>
    <t>Falugondnoki, tanyagondnoki szolgáltatás</t>
  </si>
  <si>
    <t>Szociális, gyermekjóléti és gyermekétkezt. fel. tám.</t>
  </si>
  <si>
    <t>Szellemi termék beszerzése (arculati kézikönyv)</t>
  </si>
  <si>
    <t>Ingatlan felújítása</t>
  </si>
  <si>
    <t>Leader pályázathoz önerő</t>
  </si>
  <si>
    <t xml:space="preserve">Tárgyi eszköz beszerzés </t>
  </si>
  <si>
    <r>
      <rPr>
        <sz val="11"/>
        <rFont val="Calibri"/>
        <family val="2"/>
        <charset val="238"/>
      </rPr>
      <t>44800</t>
    </r>
    <r>
      <rPr>
        <sz val="11"/>
        <rFont val="Calibri"/>
        <family val="2"/>
        <charset val="238"/>
        <scheme val="minor"/>
      </rPr>
      <t>x12</t>
    </r>
  </si>
  <si>
    <t>felújítási kiadások</t>
  </si>
  <si>
    <t>felújítási célú áfa</t>
  </si>
  <si>
    <t>Foglalkoztatottak egyéb szenélyi juttatásai</t>
  </si>
  <si>
    <t>Szakmai anyagok</t>
  </si>
  <si>
    <t>Informatikai szolgáltatások</t>
  </si>
  <si>
    <t>Egyéb szolgálzatások</t>
  </si>
  <si>
    <t>Város-, községgazdálkodási egyéb szolgáltatások - 066020</t>
  </si>
  <si>
    <t>egyéb szolgáltatások</t>
  </si>
  <si>
    <t>tűzifa szállítás</t>
  </si>
  <si>
    <t>Elszámolásból származó bevételek</t>
  </si>
  <si>
    <t>Egyéb működési célú tám. Vállalkozás</t>
  </si>
  <si>
    <t>polgármesteri cafetéria</t>
  </si>
  <si>
    <t>Szociáis tűzifa, téli rezsicsökkentés</t>
  </si>
  <si>
    <t>nettó</t>
  </si>
  <si>
    <t>áfa</t>
  </si>
  <si>
    <t>Összesen</t>
  </si>
  <si>
    <t>Szakmai tevékenységet segítő szolgáltatás</t>
  </si>
  <si>
    <t>Foglakoztatottak egyéb költségtérítése (munkaruha)</t>
  </si>
  <si>
    <t xml:space="preserve">2019. évi várható teljesítés </t>
  </si>
  <si>
    <t xml:space="preserve">2020. évi terv </t>
  </si>
  <si>
    <t>Zalaszentmárton Község Önkormányzatának 2020. évi költségvetése</t>
  </si>
  <si>
    <t>Munkáltató terhelő adó</t>
  </si>
  <si>
    <t>Kiküldetés</t>
  </si>
  <si>
    <t>Üzemeltetési anyagok</t>
  </si>
  <si>
    <t>Tulajdonosi bevétel</t>
  </si>
  <si>
    <t>Megbízáési díj</t>
  </si>
  <si>
    <t>Reklám és propaganda kiadások</t>
  </si>
  <si>
    <t>felhalmozási célú támogatásfejezeti kezelésű EU-s program</t>
  </si>
  <si>
    <t>Egyéb dologi kiadás (kerekítés)</t>
  </si>
  <si>
    <t>Rendkívüli települési támogatás</t>
  </si>
  <si>
    <t>Társulásoknak</t>
  </si>
  <si>
    <t>Településfejlesztési projektek és támogatásuk - 062020</t>
  </si>
  <si>
    <t>Megbízási díj (projektmenedzser)</t>
  </si>
  <si>
    <t>Működési kiadások</t>
  </si>
  <si>
    <t>Kiadások mindösszesen</t>
  </si>
  <si>
    <t>honlap készítés</t>
  </si>
  <si>
    <t>Karbantartás</t>
  </si>
  <si>
    <t>Jármű értékesítése</t>
  </si>
  <si>
    <t>Dióskál községnek egészségügyi alapellátáshoz</t>
  </si>
  <si>
    <t>Ingatlan felújítás Energetikai program</t>
  </si>
  <si>
    <t>Camping  kialakítása</t>
  </si>
  <si>
    <t>Önkormányzat 2020. évi költségvetése</t>
  </si>
  <si>
    <t>Előző évről (jegyző felmentés, jutalom és szzabadság megváltás)</t>
  </si>
  <si>
    <t>Jegyzőnő megbízási díj</t>
  </si>
  <si>
    <t>Megbízási díj</t>
  </si>
  <si>
    <t>K311</t>
  </si>
  <si>
    <t>K312</t>
  </si>
  <si>
    <t>K321</t>
  </si>
  <si>
    <t>K322</t>
  </si>
  <si>
    <t>K331</t>
  </si>
  <si>
    <t>K334</t>
  </si>
  <si>
    <t>K336</t>
  </si>
  <si>
    <t>K337</t>
  </si>
  <si>
    <t>K341</t>
  </si>
  <si>
    <t>K351</t>
  </si>
  <si>
    <t>K355</t>
  </si>
  <si>
    <t>K333</t>
  </si>
  <si>
    <t>K506</t>
  </si>
  <si>
    <t>K342</t>
  </si>
  <si>
    <t>K48</t>
  </si>
  <si>
    <t>k48</t>
  </si>
  <si>
    <t>K502</t>
  </si>
  <si>
    <t>K512</t>
  </si>
  <si>
    <t>K914</t>
  </si>
  <si>
    <t>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</si>
</sst>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70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3" fontId="13" fillId="0" borderId="2" xfId="0" applyNumberFormat="1" applyFont="1" applyBorder="1"/>
    <xf numFmtId="3" fontId="9" fillId="0" borderId="2" xfId="0" applyNumberFormat="1" applyFont="1" applyBorder="1"/>
    <xf numFmtId="0" fontId="13" fillId="0" borderId="0" xfId="0" applyFont="1"/>
    <xf numFmtId="3" fontId="16" fillId="0" borderId="2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/>
    <xf numFmtId="0" fontId="15" fillId="0" borderId="0" xfId="0" applyFont="1"/>
    <xf numFmtId="0" fontId="15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3" fontId="15" fillId="0" borderId="0" xfId="0" applyNumberFormat="1" applyFont="1" applyFill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Fill="1" applyBorder="1" applyAlignment="1"/>
    <xf numFmtId="0" fontId="19" fillId="0" borderId="3" xfId="0" applyFont="1" applyFill="1" applyBorder="1" applyAlignment="1"/>
    <xf numFmtId="0" fontId="4" fillId="0" borderId="0" xfId="0" applyFont="1" applyFill="1" applyAlignment="1"/>
    <xf numFmtId="0" fontId="19" fillId="0" borderId="12" xfId="0" applyFont="1" applyFill="1" applyBorder="1" applyAlignment="1"/>
    <xf numFmtId="0" fontId="19" fillId="0" borderId="4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3" fontId="4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/>
    <xf numFmtId="0" fontId="15" fillId="0" borderId="2" xfId="0" applyFont="1" applyFill="1" applyBorder="1" applyAlignment="1"/>
    <xf numFmtId="3" fontId="3" fillId="0" borderId="2" xfId="0" applyNumberFormat="1" applyFont="1" applyFill="1" applyBorder="1" applyAlignment="1"/>
    <xf numFmtId="0" fontId="4" fillId="0" borderId="2" xfId="0" applyFont="1" applyFill="1" applyBorder="1" applyAlignment="1"/>
    <xf numFmtId="3" fontId="3" fillId="0" borderId="2" xfId="0" applyNumberFormat="1" applyFont="1" applyFill="1" applyBorder="1" applyAlignment="1">
      <alignment horizontal="center"/>
    </xf>
    <xf numFmtId="3" fontId="4" fillId="0" borderId="33" xfId="0" applyNumberFormat="1" applyFont="1" applyFill="1" applyBorder="1" applyAlignment="1"/>
    <xf numFmtId="0" fontId="4" fillId="0" borderId="32" xfId="0" applyFont="1" applyFill="1" applyBorder="1" applyAlignment="1"/>
    <xf numFmtId="3" fontId="15" fillId="0" borderId="2" xfId="0" applyNumberFormat="1" applyFont="1" applyFill="1" applyBorder="1" applyAlignment="1"/>
    <xf numFmtId="3" fontId="4" fillId="0" borderId="15" xfId="0" applyNumberFormat="1" applyFont="1" applyFill="1" applyBorder="1" applyAlignment="1"/>
    <xf numFmtId="0" fontId="4" fillId="0" borderId="15" xfId="0" applyFont="1" applyFill="1" applyBorder="1" applyAlignment="1"/>
    <xf numFmtId="3" fontId="3" fillId="0" borderId="6" xfId="0" applyNumberFormat="1" applyFont="1" applyFill="1" applyBorder="1" applyAlignment="1"/>
    <xf numFmtId="0" fontId="5" fillId="0" borderId="21" xfId="0" applyFont="1" applyFill="1" applyBorder="1" applyAlignment="1"/>
    <xf numFmtId="3" fontId="3" fillId="0" borderId="21" xfId="0" applyNumberFormat="1" applyFont="1" applyFill="1" applyBorder="1" applyAlignment="1"/>
    <xf numFmtId="0" fontId="5" fillId="0" borderId="28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/>
    <xf numFmtId="0" fontId="5" fillId="0" borderId="4" xfId="0" applyFont="1" applyFill="1" applyBorder="1" applyAlignment="1"/>
    <xf numFmtId="3" fontId="15" fillId="0" borderId="11" xfId="0" applyNumberFormat="1" applyFont="1" applyFill="1" applyBorder="1" applyAlignment="1"/>
    <xf numFmtId="3" fontId="4" fillId="0" borderId="9" xfId="0" applyNumberFormat="1" applyFont="1" applyFill="1" applyBorder="1" applyAlignment="1"/>
    <xf numFmtId="0" fontId="4" fillId="0" borderId="9" xfId="0" applyFont="1" applyFill="1" applyBorder="1" applyAlignment="1"/>
    <xf numFmtId="0" fontId="15" fillId="0" borderId="3" xfId="0" applyFont="1" applyFill="1" applyBorder="1" applyAlignment="1"/>
    <xf numFmtId="0" fontId="15" fillId="0" borderId="4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28" xfId="0" applyNumberFormat="1" applyFont="1" applyFill="1" applyBorder="1" applyAlignment="1"/>
    <xf numFmtId="0" fontId="19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3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3" fontId="4" fillId="0" borderId="25" xfId="0" applyNumberFormat="1" applyFont="1" applyFill="1" applyBorder="1" applyAlignment="1"/>
    <xf numFmtId="0" fontId="4" fillId="0" borderId="26" xfId="0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/>
    <xf numFmtId="0" fontId="5" fillId="0" borderId="39" xfId="0" applyFont="1" applyFill="1" applyBorder="1" applyAlignment="1"/>
    <xf numFmtId="0" fontId="5" fillId="0" borderId="26" xfId="0" applyFont="1" applyFill="1" applyBorder="1" applyAlignment="1"/>
    <xf numFmtId="0" fontId="3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3" fontId="3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/>
    <xf numFmtId="3" fontId="3" fillId="0" borderId="31" xfId="0" applyNumberFormat="1" applyFont="1" applyFill="1" applyBorder="1" applyAlignment="1"/>
    <xf numFmtId="3" fontId="3" fillId="0" borderId="13" xfId="0" applyNumberFormat="1" applyFont="1" applyFill="1" applyBorder="1" applyAlignment="1"/>
    <xf numFmtId="0" fontId="3" fillId="0" borderId="27" xfId="0" applyFont="1" applyFill="1" applyBorder="1" applyAlignment="1"/>
    <xf numFmtId="0" fontId="15" fillId="0" borderId="8" xfId="0" applyFont="1" applyFill="1" applyBorder="1" applyAlignment="1"/>
    <xf numFmtId="0" fontId="15" fillId="0" borderId="28" xfId="0" applyFont="1" applyFill="1" applyBorder="1" applyAlignment="1"/>
    <xf numFmtId="0" fontId="5" fillId="0" borderId="22" xfId="0" applyFont="1" applyFill="1" applyBorder="1" applyAlignment="1"/>
    <xf numFmtId="0" fontId="5" fillId="0" borderId="23" xfId="0" applyFont="1" applyFill="1" applyBorder="1" applyAlignment="1"/>
    <xf numFmtId="3" fontId="4" fillId="0" borderId="22" xfId="0" applyNumberFormat="1" applyFont="1" applyFill="1" applyBorder="1" applyAlignment="1"/>
    <xf numFmtId="3" fontId="4" fillId="0" borderId="35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5" xfId="0" applyNumberFormat="1" applyFont="1" applyFill="1" applyBorder="1" applyAlignment="1"/>
    <xf numFmtId="0" fontId="5" fillId="0" borderId="33" xfId="0" applyFont="1" applyFill="1" applyBorder="1" applyAlignment="1"/>
    <xf numFmtId="0" fontId="5" fillId="0" borderId="34" xfId="0" applyFont="1" applyFill="1" applyBorder="1" applyAlignment="1"/>
    <xf numFmtId="0" fontId="5" fillId="0" borderId="32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Border="1" applyAlignment="1"/>
    <xf numFmtId="0" fontId="5" fillId="0" borderId="27" xfId="0" applyFont="1" applyFill="1" applyBorder="1" applyAlignment="1"/>
    <xf numFmtId="3" fontId="4" fillId="0" borderId="13" xfId="0" applyNumberFormat="1" applyFont="1" applyFill="1" applyBorder="1" applyAlignment="1"/>
    <xf numFmtId="0" fontId="15" fillId="0" borderId="27" xfId="0" applyFont="1" applyFill="1" applyBorder="1" applyAlignment="1"/>
    <xf numFmtId="0" fontId="19" fillId="0" borderId="3" xfId="0" applyFont="1" applyFill="1" applyBorder="1" applyAlignment="1"/>
    <xf numFmtId="0" fontId="15" fillId="0" borderId="12" xfId="0" applyFont="1" applyFill="1" applyBorder="1" applyAlignment="1"/>
    <xf numFmtId="3" fontId="15" fillId="0" borderId="3" xfId="0" applyNumberFormat="1" applyFont="1" applyFill="1" applyBorder="1" applyAlignment="1"/>
    <xf numFmtId="3" fontId="15" fillId="0" borderId="4" xfId="0" applyNumberFormat="1" applyFont="1" applyFill="1" applyBorder="1" applyAlignment="1"/>
    <xf numFmtId="0" fontId="15" fillId="0" borderId="3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8" xfId="0" applyFont="1" applyFill="1" applyBorder="1" applyAlignment="1"/>
    <xf numFmtId="0" fontId="4" fillId="0" borderId="28" xfId="0" applyFont="1" applyFill="1" applyBorder="1" applyAlignment="1"/>
    <xf numFmtId="0" fontId="15" fillId="0" borderId="10" xfId="0" applyFont="1" applyFill="1" applyBorder="1" applyAlignment="1"/>
    <xf numFmtId="0" fontId="15" fillId="0" borderId="0" xfId="0" applyFont="1" applyFill="1" applyBorder="1" applyAlignment="1"/>
    <xf numFmtId="0" fontId="5" fillId="0" borderId="6" xfId="0" applyFont="1" applyFill="1" applyBorder="1" applyAlignment="1">
      <alignment vertical="center"/>
    </xf>
    <xf numFmtId="0" fontId="4" fillId="0" borderId="3" xfId="0" applyFont="1" applyFill="1" applyBorder="1" applyAlignment="1"/>
    <xf numFmtId="0" fontId="4" fillId="0" borderId="12" xfId="0" applyFont="1" applyFill="1" applyBorder="1" applyAlignment="1"/>
    <xf numFmtId="0" fontId="4" fillId="0" borderId="4" xfId="0" applyFont="1" applyFill="1" applyBorder="1" applyAlignment="1"/>
    <xf numFmtId="3" fontId="15" fillId="0" borderId="9" xfId="0" applyNumberFormat="1" applyFont="1" applyFill="1" applyBorder="1" applyAlignment="1"/>
    <xf numFmtId="0" fontId="5" fillId="0" borderId="52" xfId="0" applyFont="1" applyFill="1" applyBorder="1" applyAlignment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6" xfId="0" applyFont="1" applyFill="1" applyBorder="1" applyAlignment="1"/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29" xfId="0" applyFont="1" applyFill="1" applyBorder="1" applyAlignment="1"/>
    <xf numFmtId="0" fontId="15" fillId="0" borderId="30" xfId="0" applyFont="1" applyFill="1" applyBorder="1" applyAlignment="1"/>
    <xf numFmtId="0" fontId="15" fillId="0" borderId="36" xfId="0" applyFont="1" applyFill="1" applyBorder="1" applyAlignment="1"/>
    <xf numFmtId="0" fontId="15" fillId="0" borderId="31" xfId="0" applyFont="1" applyFill="1" applyBorder="1" applyAlignment="1"/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/>
    <xf numFmtId="0" fontId="14" fillId="0" borderId="2" xfId="0" applyFont="1" applyFill="1" applyBorder="1" applyAlignment="1"/>
    <xf numFmtId="3" fontId="4" fillId="0" borderId="46" xfId="0" applyNumberFormat="1" applyFont="1" applyFill="1" applyBorder="1" applyAlignment="1"/>
    <xf numFmtId="3" fontId="14" fillId="0" borderId="15" xfId="0" applyNumberFormat="1" applyFont="1" applyFill="1" applyBorder="1"/>
    <xf numFmtId="3" fontId="4" fillId="0" borderId="29" xfId="0" applyNumberFormat="1" applyFont="1" applyFill="1" applyBorder="1" applyAlignment="1"/>
    <xf numFmtId="0" fontId="4" fillId="0" borderId="29" xfId="0" applyFont="1" applyFill="1" applyBorder="1" applyAlignment="1"/>
    <xf numFmtId="0" fontId="15" fillId="0" borderId="29" xfId="0" applyFont="1" applyFill="1" applyBorder="1" applyAlignment="1"/>
    <xf numFmtId="3" fontId="15" fillId="0" borderId="21" xfId="0" applyNumberFormat="1" applyFont="1" applyFill="1" applyBorder="1"/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3" fontId="4" fillId="0" borderId="47" xfId="0" applyNumberFormat="1" applyFont="1" applyFill="1" applyBorder="1" applyAlignment="1"/>
    <xf numFmtId="0" fontId="4" fillId="0" borderId="48" xfId="0" applyFont="1" applyFill="1" applyBorder="1" applyAlignment="1"/>
    <xf numFmtId="0" fontId="5" fillId="0" borderId="15" xfId="0" applyFont="1" applyFill="1" applyBorder="1"/>
    <xf numFmtId="3" fontId="4" fillId="0" borderId="49" xfId="0" applyNumberFormat="1" applyFont="1" applyFill="1" applyBorder="1" applyAlignment="1"/>
    <xf numFmtId="0" fontId="4" fillId="0" borderId="50" xfId="0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3" fillId="0" borderId="30" xfId="0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3" fontId="3" fillId="0" borderId="13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19" fillId="0" borderId="12" xfId="0" applyFont="1" applyFill="1" applyBorder="1" applyAlignment="1"/>
    <xf numFmtId="0" fontId="19" fillId="0" borderId="4" xfId="0" applyFont="1" applyFill="1" applyBorder="1" applyAlignment="1"/>
    <xf numFmtId="0" fontId="5" fillId="0" borderId="49" xfId="0" applyFont="1" applyFill="1" applyBorder="1" applyAlignment="1"/>
    <xf numFmtId="0" fontId="5" fillId="0" borderId="51" xfId="0" applyFont="1" applyFill="1" applyBorder="1" applyAlignment="1"/>
    <xf numFmtId="0" fontId="5" fillId="0" borderId="50" xfId="0" applyFont="1" applyFill="1" applyBorder="1" applyAlignment="1"/>
    <xf numFmtId="0" fontId="3" fillId="0" borderId="3" xfId="0" applyFont="1" applyFill="1" applyBorder="1" applyAlignment="1"/>
    <xf numFmtId="0" fontId="14" fillId="0" borderId="12" xfId="0" applyFont="1" applyFill="1" applyBorder="1" applyAlignment="1"/>
    <xf numFmtId="0" fontId="14" fillId="0" borderId="4" xfId="0" applyFont="1" applyFill="1" applyBorder="1" applyAlignment="1"/>
    <xf numFmtId="0" fontId="19" fillId="0" borderId="3" xfId="0" applyFont="1" applyFill="1" applyBorder="1" applyAlignment="1">
      <alignment horizontal="left" wrapText="1"/>
    </xf>
    <xf numFmtId="0" fontId="19" fillId="0" borderId="12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left" wrapText="1"/>
    </xf>
    <xf numFmtId="3" fontId="15" fillId="0" borderId="3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15" fillId="0" borderId="3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4" fillId="0" borderId="21" xfId="0" applyFont="1" applyFill="1" applyBorder="1" applyAlignment="1"/>
    <xf numFmtId="3" fontId="15" fillId="0" borderId="21" xfId="0" applyNumberFormat="1" applyFont="1" applyFill="1" applyBorder="1" applyAlignment="1"/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horizontal="left"/>
    </xf>
    <xf numFmtId="3" fontId="15" fillId="0" borderId="4" xfId="0" applyNumberFormat="1" applyFont="1" applyFill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/>
    <xf numFmtId="0" fontId="4" fillId="0" borderId="35" xfId="0" applyFont="1" applyFill="1" applyBorder="1" applyAlignment="1"/>
    <xf numFmtId="3" fontId="15" fillId="0" borderId="6" xfId="0" applyNumberFormat="1" applyFont="1" applyFill="1" applyBorder="1" applyAlignment="1"/>
    <xf numFmtId="3" fontId="15" fillId="0" borderId="30" xfId="0" applyNumberFormat="1" applyFont="1" applyFill="1" applyBorder="1" applyAlignment="1">
      <alignment horizontal="center"/>
    </xf>
    <xf numFmtId="3" fontId="15" fillId="0" borderId="31" xfId="0" applyNumberFormat="1" applyFont="1" applyFill="1" applyBorder="1" applyAlignment="1">
      <alignment horizontal="center"/>
    </xf>
    <xf numFmtId="3" fontId="15" fillId="0" borderId="19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/>
    <xf numFmtId="0" fontId="15" fillId="0" borderId="7" xfId="0" applyFont="1" applyFill="1" applyBorder="1" applyAlignment="1"/>
    <xf numFmtId="3" fontId="4" fillId="0" borderId="24" xfId="0" applyNumberFormat="1" applyFont="1" applyFill="1" applyBorder="1" applyAlignment="1"/>
    <xf numFmtId="0" fontId="5" fillId="0" borderId="30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3" fontId="3" fillId="0" borderId="37" xfId="0" applyNumberFormat="1" applyFont="1" applyFill="1" applyBorder="1" applyAlignment="1"/>
    <xf numFmtId="3" fontId="3" fillId="0" borderId="38" xfId="0" applyNumberFormat="1" applyFont="1" applyFill="1" applyBorder="1" applyAlignment="1"/>
    <xf numFmtId="0" fontId="5" fillId="0" borderId="11" xfId="0" applyFont="1" applyFill="1" applyBorder="1" applyAlignment="1"/>
    <xf numFmtId="0" fontId="5" fillId="0" borderId="42" xfId="0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4" fillId="0" borderId="15" xfId="0" applyFont="1" applyFill="1" applyBorder="1"/>
    <xf numFmtId="0" fontId="15" fillId="0" borderId="35" xfId="0" applyFont="1" applyFill="1" applyBorder="1" applyAlignment="1"/>
    <xf numFmtId="0" fontId="5" fillId="0" borderId="19" xfId="0" applyFont="1" applyFill="1" applyBorder="1" applyAlignment="1"/>
    <xf numFmtId="0" fontId="5" fillId="0" borderId="1" xfId="0" applyFont="1" applyFill="1" applyBorder="1" applyAlignment="1"/>
    <xf numFmtId="0" fontId="3" fillId="0" borderId="45" xfId="0" applyFont="1" applyFill="1" applyBorder="1" applyAlignment="1"/>
    <xf numFmtId="0" fontId="5" fillId="0" borderId="30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3" fontId="4" fillId="0" borderId="35" xfId="0" applyNumberFormat="1" applyFont="1" applyFill="1" applyBorder="1" applyAlignment="1">
      <alignment horizontal="right"/>
    </xf>
    <xf numFmtId="3" fontId="15" fillId="0" borderId="22" xfId="0" applyNumberFormat="1" applyFont="1" applyFill="1" applyBorder="1" applyAlignment="1"/>
    <xf numFmtId="3" fontId="15" fillId="0" borderId="35" xfId="0" applyNumberFormat="1" applyFont="1" applyFill="1" applyBorder="1" applyAlignment="1"/>
    <xf numFmtId="3" fontId="14" fillId="0" borderId="3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5" fillId="0" borderId="22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19" fillId="0" borderId="0" xfId="0" applyFont="1" applyFill="1" applyBorder="1" applyAlignment="1"/>
    <xf numFmtId="3" fontId="15" fillId="0" borderId="2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/>
    <xf numFmtId="0" fontId="15" fillId="0" borderId="11" xfId="0" applyFont="1" applyFill="1" applyBorder="1" applyAlignment="1"/>
    <xf numFmtId="0" fontId="15" fillId="0" borderId="42" xfId="0" applyFont="1" applyFill="1" applyBorder="1" applyAlignment="1"/>
    <xf numFmtId="0" fontId="4" fillId="0" borderId="2" xfId="0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0" fillId="0" borderId="10" xfId="0" applyFont="1" applyFill="1" applyBorder="1" applyAlignment="1"/>
    <xf numFmtId="0" fontId="20" fillId="0" borderId="0" xfId="0" applyFont="1" applyFill="1" applyBorder="1" applyAlignment="1"/>
    <xf numFmtId="0" fontId="15" fillId="0" borderId="22" xfId="0" applyFont="1" applyFill="1" applyBorder="1" applyAlignment="1"/>
    <xf numFmtId="0" fontId="15" fillId="0" borderId="23" xfId="0" applyFont="1" applyFill="1" applyBorder="1" applyAlignment="1"/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3" fontId="3" fillId="0" borderId="15" xfId="0" applyNumberFormat="1" applyFont="1" applyFill="1" applyBorder="1" applyAlignment="1"/>
    <xf numFmtId="3" fontId="15" fillId="4" borderId="2" xfId="0" applyNumberFormat="1" applyFont="1" applyFill="1" applyBorder="1" applyAlignment="1"/>
    <xf numFmtId="0" fontId="19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3" fontId="15" fillId="0" borderId="30" xfId="0" applyNumberFormat="1" applyFont="1" applyFill="1" applyBorder="1" applyAlignment="1"/>
    <xf numFmtId="3" fontId="15" fillId="0" borderId="31" xfId="0" applyNumberFormat="1" applyFont="1" applyFill="1" applyBorder="1" applyAlignment="1"/>
    <xf numFmtId="0" fontId="19" fillId="0" borderId="12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/>
    <xf numFmtId="0" fontId="5" fillId="0" borderId="10" xfId="0" applyFont="1" applyFill="1" applyBorder="1" applyAlignment="1">
      <alignment vertical="center"/>
    </xf>
    <xf numFmtId="0" fontId="15" fillId="0" borderId="4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 vertical="center"/>
    </xf>
    <xf numFmtId="0" fontId="5" fillId="0" borderId="9" xfId="0" applyFont="1" applyFill="1" applyBorder="1" applyAlignment="1"/>
    <xf numFmtId="3" fontId="4" fillId="0" borderId="29" xfId="0" applyNumberFormat="1" applyFont="1" applyFill="1" applyBorder="1" applyAlignment="1">
      <alignment horizontal="right"/>
    </xf>
    <xf numFmtId="0" fontId="4" fillId="0" borderId="7" xfId="0" applyFont="1" applyFill="1" applyBorder="1" applyAlignment="1"/>
    <xf numFmtId="3" fontId="3" fillId="0" borderId="21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3" fontId="3" fillId="0" borderId="16" xfId="0" applyNumberFormat="1" applyFont="1" applyFill="1" applyBorder="1" applyAlignment="1"/>
    <xf numFmtId="0" fontId="15" fillId="0" borderId="18" xfId="0" applyFont="1" applyFill="1" applyBorder="1" applyAlignment="1"/>
    <xf numFmtId="3" fontId="4" fillId="0" borderId="16" xfId="0" applyNumberFormat="1" applyFont="1" applyFill="1" applyBorder="1" applyAlignment="1"/>
    <xf numFmtId="0" fontId="4" fillId="0" borderId="28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28" xfId="0" applyFont="1" applyFill="1" applyBorder="1" applyAlignment="1">
      <alignment horizontal="left"/>
    </xf>
    <xf numFmtId="3" fontId="14" fillId="0" borderId="7" xfId="0" applyNumberFormat="1" applyFont="1" applyFill="1" applyBorder="1" applyAlignment="1">
      <alignment horizontal="right"/>
    </xf>
    <xf numFmtId="3" fontId="14" fillId="0" borderId="28" xfId="0" applyNumberFormat="1" applyFont="1" applyFill="1" applyBorder="1" applyAlignment="1">
      <alignment horizontal="right"/>
    </xf>
    <xf numFmtId="0" fontId="4" fillId="0" borderId="53" xfId="0" applyFont="1" applyFill="1" applyBorder="1" applyAlignment="1">
      <alignment horizontal="center" vertical="center"/>
    </xf>
    <xf numFmtId="3" fontId="15" fillId="3" borderId="11" xfId="0" applyNumberFormat="1" applyFont="1" applyFill="1" applyBorder="1" applyAlignment="1"/>
    <xf numFmtId="3" fontId="3" fillId="0" borderId="4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4" fillId="0" borderId="27" xfId="0" applyFont="1" applyFill="1" applyBorder="1" applyAlignment="1"/>
    <xf numFmtId="0" fontId="4" fillId="0" borderId="22" xfId="0" applyFont="1" applyFill="1" applyBorder="1" applyAlignment="1"/>
    <xf numFmtId="0" fontId="5" fillId="0" borderId="0" xfId="0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3" fontId="3" fillId="0" borderId="41" xfId="0" applyNumberFormat="1" applyFont="1" applyFill="1" applyBorder="1" applyAlignment="1"/>
    <xf numFmtId="0" fontId="5" fillId="0" borderId="37" xfId="0" applyFont="1" applyFill="1" applyBorder="1" applyAlignment="1"/>
    <xf numFmtId="0" fontId="5" fillId="0" borderId="40" xfId="0" applyFont="1" applyFill="1" applyBorder="1" applyAlignment="1"/>
    <xf numFmtId="0" fontId="5" fillId="0" borderId="38" xfId="0" applyFont="1" applyFill="1" applyBorder="1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0"/>
  <sheetViews>
    <sheetView tabSelected="1" zoomScaleNormal="100" workbookViewId="0">
      <selection activeCell="G1" sqref="G1:I1"/>
    </sheetView>
  </sheetViews>
  <sheetFormatPr defaultRowHeight="15" x14ac:dyDescent="0.25"/>
  <cols>
    <col min="1" max="4" width="9.140625" style="28"/>
    <col min="5" max="5" width="11.7109375" style="28" customWidth="1"/>
    <col min="6" max="6" width="9.140625" style="28"/>
    <col min="7" max="7" width="6.7109375" style="28" customWidth="1"/>
    <col min="8" max="8" width="9.140625" style="28"/>
    <col min="9" max="9" width="5" style="28" customWidth="1"/>
    <col min="11" max="11" width="9.85546875" bestFit="1" customWidth="1"/>
  </cols>
  <sheetData>
    <row r="1" spans="1:11" x14ac:dyDescent="0.25">
      <c r="G1" s="363" t="s">
        <v>245</v>
      </c>
      <c r="H1" s="363"/>
      <c r="I1" s="363"/>
    </row>
    <row r="2" spans="1:11" x14ac:dyDescent="0.25">
      <c r="A2" s="262" t="s">
        <v>201</v>
      </c>
      <c r="B2" s="262"/>
      <c r="C2" s="262"/>
      <c r="D2" s="262"/>
      <c r="E2" s="262"/>
      <c r="F2" s="262"/>
      <c r="G2" s="262"/>
      <c r="H2" s="262"/>
      <c r="I2" s="262"/>
    </row>
    <row r="4" spans="1:11" ht="15" customHeight="1" x14ac:dyDescent="0.25">
      <c r="A4" s="51" t="s">
        <v>0</v>
      </c>
      <c r="B4" s="51"/>
      <c r="C4" s="51"/>
      <c r="D4" s="51"/>
      <c r="E4" s="51"/>
      <c r="F4" s="53" t="s">
        <v>199</v>
      </c>
      <c r="G4" s="53"/>
      <c r="H4" s="53" t="s">
        <v>200</v>
      </c>
      <c r="I4" s="53"/>
    </row>
    <row r="5" spans="1:11" ht="14.25" customHeight="1" x14ac:dyDescent="0.25">
      <c r="A5" s="52"/>
      <c r="B5" s="52"/>
      <c r="C5" s="52"/>
      <c r="D5" s="52"/>
      <c r="E5" s="52"/>
      <c r="F5" s="54"/>
      <c r="G5" s="54"/>
      <c r="H5" s="54"/>
      <c r="I5" s="54"/>
    </row>
    <row r="6" spans="1:11" x14ac:dyDescent="0.25">
      <c r="A6" s="62" t="s">
        <v>1</v>
      </c>
      <c r="B6" s="62"/>
      <c r="C6" s="62"/>
      <c r="D6" s="62"/>
      <c r="E6" s="62"/>
      <c r="F6" s="67">
        <f>SUM(F7:G13)</f>
        <v>22022007</v>
      </c>
      <c r="G6" s="67"/>
      <c r="H6" s="67">
        <f>SUM(H7:I13)</f>
        <v>22229182</v>
      </c>
      <c r="I6" s="67"/>
    </row>
    <row r="7" spans="1:11" x14ac:dyDescent="0.25">
      <c r="A7" s="135" t="s">
        <v>77</v>
      </c>
      <c r="B7" s="198"/>
      <c r="C7" s="198"/>
      <c r="D7" s="198"/>
      <c r="E7" s="199"/>
      <c r="F7" s="137">
        <v>4899970</v>
      </c>
      <c r="G7" s="138"/>
      <c r="H7" s="137">
        <v>4903570</v>
      </c>
      <c r="I7" s="138"/>
    </row>
    <row r="8" spans="1:11" x14ac:dyDescent="0.25">
      <c r="A8" s="39" t="s">
        <v>175</v>
      </c>
      <c r="B8" s="41"/>
      <c r="C8" s="41"/>
      <c r="D8" s="41"/>
      <c r="E8" s="42"/>
      <c r="F8" s="137"/>
      <c r="G8" s="138"/>
      <c r="H8" s="137"/>
      <c r="I8" s="138"/>
    </row>
    <row r="9" spans="1:11" x14ac:dyDescent="0.25">
      <c r="A9" s="135" t="s">
        <v>78</v>
      </c>
      <c r="B9" s="198"/>
      <c r="C9" s="198"/>
      <c r="D9" s="198"/>
      <c r="E9" s="199"/>
      <c r="F9" s="137">
        <v>5000000</v>
      </c>
      <c r="G9" s="138"/>
      <c r="H9" s="137">
        <v>5000000</v>
      </c>
      <c r="I9" s="138"/>
    </row>
    <row r="10" spans="1:11" x14ac:dyDescent="0.25">
      <c r="A10" s="135" t="s">
        <v>24</v>
      </c>
      <c r="B10" s="198"/>
      <c r="C10" s="198"/>
      <c r="D10" s="198"/>
      <c r="E10" s="199"/>
      <c r="F10" s="137">
        <v>1800000</v>
      </c>
      <c r="G10" s="138"/>
      <c r="H10" s="137">
        <v>1800000</v>
      </c>
      <c r="I10" s="138"/>
    </row>
    <row r="11" spans="1:11" x14ac:dyDescent="0.25">
      <c r="A11" s="135" t="s">
        <v>79</v>
      </c>
      <c r="B11" s="198"/>
      <c r="C11" s="198"/>
      <c r="D11" s="198"/>
      <c r="E11" s="199"/>
      <c r="F11" s="137">
        <v>2237649</v>
      </c>
      <c r="G11" s="138"/>
      <c r="H11" s="137">
        <v>2376000</v>
      </c>
      <c r="I11" s="138"/>
    </row>
    <row r="12" spans="1:11" s="3" customFormat="1" x14ac:dyDescent="0.25">
      <c r="A12" s="219" t="s">
        <v>174</v>
      </c>
      <c r="B12" s="220"/>
      <c r="C12" s="220"/>
      <c r="D12" s="220"/>
      <c r="E12" s="221"/>
      <c r="F12" s="211">
        <v>4250000</v>
      </c>
      <c r="G12" s="212"/>
      <c r="H12" s="211">
        <v>4250000</v>
      </c>
      <c r="I12" s="212"/>
    </row>
    <row r="13" spans="1:11" x14ac:dyDescent="0.25">
      <c r="A13" s="135" t="s">
        <v>80</v>
      </c>
      <c r="B13" s="198"/>
      <c r="C13" s="198"/>
      <c r="D13" s="198"/>
      <c r="E13" s="199"/>
      <c r="F13" s="137">
        <v>3834388</v>
      </c>
      <c r="G13" s="138"/>
      <c r="H13" s="137">
        <v>3899612</v>
      </c>
      <c r="I13" s="138"/>
      <c r="K13" s="1"/>
    </row>
    <row r="14" spans="1:11" x14ac:dyDescent="0.25">
      <c r="A14" s="81" t="s">
        <v>3</v>
      </c>
      <c r="B14" s="82"/>
      <c r="C14" s="82"/>
      <c r="D14" s="82"/>
      <c r="E14" s="83"/>
      <c r="F14" s="263">
        <f>SUM(F7:G13)</f>
        <v>22022007</v>
      </c>
      <c r="G14" s="264"/>
      <c r="H14" s="263">
        <f>SUM(H7:I13)</f>
        <v>22229182</v>
      </c>
      <c r="I14" s="264"/>
    </row>
    <row r="15" spans="1:11" x14ac:dyDescent="0.25">
      <c r="A15" s="81" t="s">
        <v>93</v>
      </c>
      <c r="B15" s="82"/>
      <c r="C15" s="82"/>
      <c r="D15" s="82"/>
      <c r="E15" s="83"/>
      <c r="F15" s="67">
        <v>2005670</v>
      </c>
      <c r="G15" s="67"/>
      <c r="H15" s="67"/>
      <c r="I15" s="67"/>
    </row>
    <row r="16" spans="1:11" x14ac:dyDescent="0.25">
      <c r="A16" s="101" t="s">
        <v>94</v>
      </c>
      <c r="B16" s="102"/>
      <c r="C16" s="102"/>
      <c r="D16" s="102"/>
      <c r="E16" s="103"/>
      <c r="F16" s="263"/>
      <c r="G16" s="264"/>
      <c r="H16" s="263"/>
      <c r="I16" s="264"/>
    </row>
    <row r="17" spans="1:12" x14ac:dyDescent="0.25">
      <c r="A17" s="101" t="s">
        <v>156</v>
      </c>
      <c r="B17" s="102"/>
      <c r="C17" s="102"/>
      <c r="D17" s="102"/>
      <c r="E17" s="103"/>
      <c r="F17" s="263"/>
      <c r="G17" s="264"/>
      <c r="H17" s="263"/>
      <c r="I17" s="264"/>
    </row>
    <row r="18" spans="1:12" x14ac:dyDescent="0.25">
      <c r="A18" s="101" t="s">
        <v>191</v>
      </c>
      <c r="B18" s="102"/>
      <c r="C18" s="102"/>
      <c r="D18" s="102"/>
      <c r="E18" s="103"/>
      <c r="F18" s="269"/>
      <c r="G18" s="270"/>
      <c r="H18" s="211"/>
      <c r="I18" s="212"/>
    </row>
    <row r="19" spans="1:12" x14ac:dyDescent="0.25">
      <c r="A19" s="81" t="s">
        <v>81</v>
      </c>
      <c r="B19" s="82"/>
      <c r="C19" s="82"/>
      <c r="D19" s="82"/>
      <c r="E19" s="83"/>
      <c r="F19" s="282"/>
      <c r="G19" s="282"/>
      <c r="H19" s="281"/>
      <c r="I19" s="281"/>
    </row>
    <row r="20" spans="1:12" x14ac:dyDescent="0.25">
      <c r="A20" s="81" t="s">
        <v>98</v>
      </c>
      <c r="B20" s="82"/>
      <c r="C20" s="82"/>
      <c r="D20" s="82"/>
      <c r="E20" s="83"/>
      <c r="F20" s="282"/>
      <c r="G20" s="282"/>
      <c r="H20" s="281">
        <v>0</v>
      </c>
      <c r="I20" s="281"/>
    </row>
    <row r="21" spans="1:12" x14ac:dyDescent="0.25">
      <c r="A21" s="81" t="s">
        <v>124</v>
      </c>
      <c r="B21" s="148"/>
      <c r="C21" s="148"/>
      <c r="D21" s="148"/>
      <c r="E21" s="149"/>
      <c r="F21" s="97">
        <v>13420513</v>
      </c>
      <c r="G21" s="98"/>
      <c r="H21" s="263">
        <v>1356962</v>
      </c>
      <c r="I21" s="264"/>
      <c r="J21" s="33"/>
      <c r="K21" s="33"/>
      <c r="L21" s="33"/>
    </row>
    <row r="22" spans="1:12" x14ac:dyDescent="0.25">
      <c r="A22" s="135" t="s">
        <v>208</v>
      </c>
      <c r="B22" s="198"/>
      <c r="C22" s="198"/>
      <c r="D22" s="198"/>
      <c r="E22" s="199"/>
      <c r="F22" s="67">
        <v>22186500</v>
      </c>
      <c r="G22" s="70"/>
      <c r="H22" s="50"/>
      <c r="I22" s="285"/>
      <c r="J22" s="33"/>
      <c r="K22" s="33"/>
      <c r="L22" s="33"/>
    </row>
    <row r="23" spans="1:12" x14ac:dyDescent="0.25">
      <c r="A23" s="81" t="s">
        <v>99</v>
      </c>
      <c r="B23" s="82"/>
      <c r="C23" s="82"/>
      <c r="D23" s="82"/>
      <c r="E23" s="83"/>
      <c r="F23" s="282">
        <v>3346462</v>
      </c>
      <c r="G23" s="282"/>
      <c r="H23" s="281">
        <v>0</v>
      </c>
      <c r="I23" s="281"/>
      <c r="J23" s="33"/>
      <c r="K23" s="33"/>
      <c r="L23" s="33"/>
    </row>
    <row r="24" spans="1:12" x14ac:dyDescent="0.25">
      <c r="A24" s="81" t="s">
        <v>190</v>
      </c>
      <c r="B24" s="82"/>
      <c r="C24" s="82"/>
      <c r="D24" s="82"/>
      <c r="E24" s="83"/>
      <c r="F24" s="282"/>
      <c r="G24" s="282"/>
      <c r="H24" s="281">
        <v>0</v>
      </c>
      <c r="I24" s="281"/>
      <c r="J24" s="33"/>
      <c r="K24" s="33"/>
      <c r="L24" s="33"/>
    </row>
    <row r="25" spans="1:12" s="4" customFormat="1" x14ac:dyDescent="0.25">
      <c r="A25" s="101" t="s">
        <v>100</v>
      </c>
      <c r="B25" s="102"/>
      <c r="C25" s="102"/>
      <c r="D25" s="102"/>
      <c r="E25" s="103"/>
      <c r="F25" s="269"/>
      <c r="G25" s="270"/>
      <c r="H25" s="269"/>
      <c r="I25" s="270"/>
      <c r="J25" s="33"/>
      <c r="K25" s="33"/>
      <c r="L25" s="33"/>
    </row>
    <row r="26" spans="1:12" x14ac:dyDescent="0.25">
      <c r="A26" s="81" t="s">
        <v>82</v>
      </c>
      <c r="B26" s="82"/>
      <c r="C26" s="82"/>
      <c r="D26" s="82"/>
      <c r="E26" s="83"/>
      <c r="F26" s="67">
        <f>SUM(F27:G28)</f>
        <v>665123</v>
      </c>
      <c r="G26" s="70"/>
      <c r="H26" s="67">
        <f>SUM(H27:I28)</f>
        <v>650000</v>
      </c>
      <c r="I26" s="70"/>
    </row>
    <row r="27" spans="1:12" x14ac:dyDescent="0.25">
      <c r="A27" s="135" t="s">
        <v>83</v>
      </c>
      <c r="B27" s="198"/>
      <c r="C27" s="198"/>
      <c r="D27" s="198"/>
      <c r="E27" s="199"/>
      <c r="F27" s="69"/>
      <c r="G27" s="69"/>
      <c r="H27" s="69">
        <v>0</v>
      </c>
      <c r="I27" s="69"/>
    </row>
    <row r="28" spans="1:12" x14ac:dyDescent="0.25">
      <c r="A28" s="135" t="s">
        <v>84</v>
      </c>
      <c r="B28" s="198"/>
      <c r="C28" s="198"/>
      <c r="D28" s="198"/>
      <c r="E28" s="199"/>
      <c r="F28" s="69">
        <v>665123</v>
      </c>
      <c r="G28" s="69"/>
      <c r="H28" s="69">
        <v>650000</v>
      </c>
      <c r="I28" s="69"/>
    </row>
    <row r="29" spans="1:12" x14ac:dyDescent="0.25">
      <c r="A29" s="81" t="s">
        <v>85</v>
      </c>
      <c r="B29" s="82"/>
      <c r="C29" s="82"/>
      <c r="D29" s="82"/>
      <c r="E29" s="83"/>
      <c r="F29" s="67">
        <v>231969</v>
      </c>
      <c r="G29" s="67"/>
      <c r="H29" s="67">
        <v>200000</v>
      </c>
      <c r="I29" s="67"/>
    </row>
    <row r="30" spans="1:12" x14ac:dyDescent="0.25">
      <c r="A30" s="135" t="s">
        <v>86</v>
      </c>
      <c r="B30" s="198"/>
      <c r="C30" s="198"/>
      <c r="D30" s="198"/>
      <c r="E30" s="199"/>
      <c r="F30" s="74"/>
      <c r="G30" s="74"/>
      <c r="H30" s="74"/>
      <c r="I30" s="74"/>
    </row>
    <row r="31" spans="1:12" x14ac:dyDescent="0.25">
      <c r="A31" s="81" t="s">
        <v>10</v>
      </c>
      <c r="B31" s="82"/>
      <c r="C31" s="82"/>
      <c r="D31" s="82"/>
      <c r="E31" s="83"/>
      <c r="F31" s="97">
        <v>152373</v>
      </c>
      <c r="G31" s="98"/>
      <c r="H31" s="97">
        <v>150000</v>
      </c>
      <c r="I31" s="98"/>
    </row>
    <row r="32" spans="1:12" x14ac:dyDescent="0.25">
      <c r="A32" s="135" t="s">
        <v>160</v>
      </c>
      <c r="B32" s="198"/>
      <c r="C32" s="198"/>
      <c r="D32" s="198"/>
      <c r="E32" s="199"/>
      <c r="F32" s="67">
        <v>291293</v>
      </c>
      <c r="G32" s="67"/>
      <c r="H32" s="67">
        <v>50000</v>
      </c>
      <c r="I32" s="67"/>
    </row>
    <row r="33" spans="1:9" x14ac:dyDescent="0.25">
      <c r="A33" s="81" t="s">
        <v>87</v>
      </c>
      <c r="B33" s="82"/>
      <c r="C33" s="82"/>
      <c r="D33" s="82"/>
      <c r="E33" s="83"/>
      <c r="F33" s="67">
        <f>SUM(F26,F29,F31,F32)</f>
        <v>1340758</v>
      </c>
      <c r="G33" s="67"/>
      <c r="H33" s="67">
        <f>SUM(H26,H29,H31,H32)</f>
        <v>1050000</v>
      </c>
      <c r="I33" s="67"/>
    </row>
    <row r="34" spans="1:9" x14ac:dyDescent="0.25">
      <c r="A34" s="135" t="s">
        <v>88</v>
      </c>
      <c r="B34" s="198"/>
      <c r="C34" s="198"/>
      <c r="D34" s="198"/>
      <c r="E34" s="199"/>
      <c r="F34" s="69"/>
      <c r="G34" s="69"/>
      <c r="H34" s="69"/>
      <c r="I34" s="69"/>
    </row>
    <row r="35" spans="1:9" x14ac:dyDescent="0.25">
      <c r="A35" s="135" t="s">
        <v>157</v>
      </c>
      <c r="B35" s="136"/>
      <c r="C35" s="136"/>
      <c r="D35" s="136"/>
      <c r="E35" s="88"/>
      <c r="F35" s="69"/>
      <c r="G35" s="69"/>
      <c r="H35" s="69"/>
      <c r="I35" s="69"/>
    </row>
    <row r="36" spans="1:9" s="5" customFormat="1" x14ac:dyDescent="0.25">
      <c r="A36" s="219" t="s">
        <v>159</v>
      </c>
      <c r="B36" s="220"/>
      <c r="C36" s="220"/>
      <c r="D36" s="220"/>
      <c r="E36" s="221"/>
      <c r="F36" s="65">
        <v>30000</v>
      </c>
      <c r="G36" s="66"/>
      <c r="H36" s="65">
        <v>50000</v>
      </c>
      <c r="I36" s="66"/>
    </row>
    <row r="37" spans="1:9" s="5" customFormat="1" x14ac:dyDescent="0.25">
      <c r="A37" s="219" t="s">
        <v>205</v>
      </c>
      <c r="B37" s="220"/>
      <c r="C37" s="220"/>
      <c r="D37" s="220"/>
      <c r="E37" s="221"/>
      <c r="F37" s="65">
        <v>1798710</v>
      </c>
      <c r="G37" s="66"/>
      <c r="H37" s="65">
        <v>0</v>
      </c>
      <c r="I37" s="66"/>
    </row>
    <row r="38" spans="1:9" s="5" customFormat="1" x14ac:dyDescent="0.25">
      <c r="A38" s="219" t="s">
        <v>158</v>
      </c>
      <c r="B38" s="220"/>
      <c r="C38" s="220"/>
      <c r="D38" s="220"/>
      <c r="E38" s="221"/>
      <c r="F38" s="65">
        <v>3</v>
      </c>
      <c r="G38" s="66"/>
      <c r="H38" s="65">
        <v>0</v>
      </c>
      <c r="I38" s="66"/>
    </row>
    <row r="39" spans="1:9" x14ac:dyDescent="0.25">
      <c r="A39" s="135" t="s">
        <v>89</v>
      </c>
      <c r="B39" s="198"/>
      <c r="C39" s="198"/>
      <c r="D39" s="198"/>
      <c r="E39" s="199"/>
      <c r="F39" s="69">
        <v>374974</v>
      </c>
      <c r="G39" s="69"/>
      <c r="H39" s="49">
        <v>50000</v>
      </c>
      <c r="I39" s="49"/>
    </row>
    <row r="40" spans="1:9" x14ac:dyDescent="0.25">
      <c r="A40" s="81" t="s">
        <v>90</v>
      </c>
      <c r="B40" s="82"/>
      <c r="C40" s="82"/>
      <c r="D40" s="82"/>
      <c r="E40" s="83"/>
      <c r="F40" s="67">
        <f>SUM(F34:G39)</f>
        <v>2203687</v>
      </c>
      <c r="G40" s="67"/>
      <c r="H40" s="67">
        <f>SUM(H34:I39)</f>
        <v>100000</v>
      </c>
      <c r="I40" s="67"/>
    </row>
    <row r="41" spans="1:9" s="4" customFormat="1" x14ac:dyDescent="0.25">
      <c r="A41" s="101" t="s">
        <v>218</v>
      </c>
      <c r="B41" s="102"/>
      <c r="C41" s="102"/>
      <c r="D41" s="102"/>
      <c r="E41" s="103"/>
      <c r="F41" s="263"/>
      <c r="G41" s="264"/>
      <c r="H41" s="263">
        <v>1000000</v>
      </c>
      <c r="I41" s="264"/>
    </row>
    <row r="42" spans="1:9" x14ac:dyDescent="0.25">
      <c r="A42" s="81" t="s">
        <v>91</v>
      </c>
      <c r="B42" s="82"/>
      <c r="C42" s="82"/>
      <c r="D42" s="82"/>
      <c r="E42" s="83"/>
      <c r="F42" s="74"/>
      <c r="G42" s="74"/>
      <c r="H42" s="281"/>
      <c r="I42" s="281"/>
    </row>
    <row r="43" spans="1:9" s="4" customFormat="1" x14ac:dyDescent="0.25">
      <c r="A43" s="81" t="s">
        <v>92</v>
      </c>
      <c r="B43" s="148"/>
      <c r="C43" s="148"/>
      <c r="D43" s="148"/>
      <c r="E43" s="149"/>
      <c r="F43" s="97"/>
      <c r="G43" s="98"/>
      <c r="H43" s="263"/>
      <c r="I43" s="264"/>
    </row>
    <row r="44" spans="1:9" s="4" customFormat="1" x14ac:dyDescent="0.25">
      <c r="A44" s="63" t="s">
        <v>101</v>
      </c>
      <c r="B44" s="63"/>
      <c r="C44" s="63"/>
      <c r="D44" s="63"/>
      <c r="E44" s="63"/>
      <c r="F44" s="286"/>
      <c r="G44" s="286"/>
      <c r="H44" s="269"/>
      <c r="I44" s="270"/>
    </row>
    <row r="45" spans="1:9" s="4" customFormat="1" x14ac:dyDescent="0.25">
      <c r="A45" s="63" t="s">
        <v>97</v>
      </c>
      <c r="B45" s="63"/>
      <c r="C45" s="63"/>
      <c r="D45" s="63"/>
      <c r="E45" s="63"/>
      <c r="F45" s="50">
        <v>7044025</v>
      </c>
      <c r="G45" s="50"/>
      <c r="H45" s="50">
        <v>22781591</v>
      </c>
      <c r="I45" s="50"/>
    </row>
    <row r="46" spans="1:9" ht="15.75" thickBot="1" x14ac:dyDescent="0.3">
      <c r="A46" s="277" t="s">
        <v>102</v>
      </c>
      <c r="B46" s="278"/>
      <c r="C46" s="278"/>
      <c r="D46" s="278"/>
      <c r="E46" s="279"/>
      <c r="F46" s="265">
        <v>889167</v>
      </c>
      <c r="G46" s="266"/>
      <c r="H46" s="265"/>
      <c r="I46" s="266"/>
    </row>
    <row r="47" spans="1:9" ht="15.75" thickTop="1" x14ac:dyDescent="0.25">
      <c r="A47" s="111" t="s">
        <v>2</v>
      </c>
      <c r="B47" s="112"/>
      <c r="C47" s="112"/>
      <c r="D47" s="112"/>
      <c r="E47" s="132"/>
      <c r="F47" s="75">
        <f>SUM(F14,F15,F16,F17,F18,F19,F20,F21,F23,F25,F33,F40,F41,F46,F22,F24,F44,F45)</f>
        <v>74458789</v>
      </c>
      <c r="G47" s="75"/>
      <c r="H47" s="75">
        <f>SUM(H14,H15,H16,H17,H18,H19,H20,H21,H23:I25,H33,H40,H41:I46,H22)</f>
        <v>48517735</v>
      </c>
      <c r="I47" s="75"/>
    </row>
    <row r="48" spans="1:9" x14ac:dyDescent="0.25">
      <c r="A48" s="280"/>
      <c r="B48" s="280"/>
      <c r="C48" s="280"/>
      <c r="D48" s="280"/>
      <c r="E48" s="280"/>
      <c r="F48" s="276"/>
      <c r="G48" s="276"/>
      <c r="H48" s="276"/>
      <c r="I48" s="276"/>
    </row>
    <row r="49" spans="1:9" x14ac:dyDescent="0.25">
      <c r="A49" s="131"/>
      <c r="B49" s="131"/>
      <c r="C49" s="131"/>
      <c r="D49" s="131"/>
      <c r="E49" s="131"/>
      <c r="F49" s="275"/>
      <c r="G49" s="275"/>
      <c r="H49" s="275"/>
      <c r="I49" s="275"/>
    </row>
    <row r="50" spans="1:9" x14ac:dyDescent="0.25">
      <c r="A50" s="131"/>
      <c r="B50" s="145"/>
      <c r="C50" s="145"/>
      <c r="D50" s="145"/>
      <c r="E50" s="145"/>
      <c r="F50" s="275"/>
      <c r="G50" s="276"/>
      <c r="H50" s="275"/>
      <c r="I50" s="276"/>
    </row>
    <row r="51" spans="1:9" x14ac:dyDescent="0.25">
      <c r="A51" s="131"/>
      <c r="B51" s="131"/>
      <c r="C51" s="131"/>
      <c r="D51" s="131"/>
      <c r="E51" s="131"/>
      <c r="F51" s="275"/>
      <c r="G51" s="288"/>
      <c r="H51" s="275"/>
      <c r="I51" s="288"/>
    </row>
    <row r="54" spans="1:9" x14ac:dyDescent="0.25">
      <c r="A54" s="289" t="s">
        <v>36</v>
      </c>
      <c r="B54" s="290"/>
      <c r="C54" s="290"/>
      <c r="D54" s="290"/>
      <c r="E54" s="290"/>
      <c r="F54" s="290"/>
      <c r="G54" s="290"/>
      <c r="H54" s="290"/>
      <c r="I54" s="290"/>
    </row>
    <row r="55" spans="1:9" x14ac:dyDescent="0.25">
      <c r="A55" s="29"/>
      <c r="B55" s="29"/>
      <c r="C55" s="29"/>
      <c r="D55" s="29"/>
      <c r="E55" s="29"/>
      <c r="F55" s="30"/>
      <c r="G55" s="30"/>
      <c r="H55" s="30"/>
      <c r="I55" s="30"/>
    </row>
    <row r="56" spans="1:9" ht="15" customHeight="1" x14ac:dyDescent="0.25">
      <c r="A56" s="51" t="s">
        <v>0</v>
      </c>
      <c r="B56" s="51"/>
      <c r="C56" s="51"/>
      <c r="D56" s="51"/>
      <c r="E56" s="51"/>
      <c r="F56" s="53" t="s">
        <v>199</v>
      </c>
      <c r="G56" s="53"/>
      <c r="H56" s="53" t="s">
        <v>200</v>
      </c>
      <c r="I56" s="53"/>
    </row>
    <row r="57" spans="1:9" ht="14.25" customHeight="1" x14ac:dyDescent="0.25">
      <c r="A57" s="52"/>
      <c r="B57" s="52"/>
      <c r="C57" s="52"/>
      <c r="D57" s="52"/>
      <c r="E57" s="52"/>
      <c r="F57" s="54"/>
      <c r="G57" s="54"/>
      <c r="H57" s="54"/>
      <c r="I57" s="54"/>
    </row>
    <row r="58" spans="1:9" x14ac:dyDescent="0.25">
      <c r="A58" s="81" t="s">
        <v>26</v>
      </c>
      <c r="B58" s="82"/>
      <c r="C58" s="82"/>
      <c r="D58" s="82"/>
      <c r="E58" s="82"/>
      <c r="F58" s="74">
        <v>5867243</v>
      </c>
      <c r="G58" s="74"/>
      <c r="H58" s="282">
        <v>5377200</v>
      </c>
      <c r="I58" s="282"/>
    </row>
    <row r="59" spans="1:9" x14ac:dyDescent="0.25">
      <c r="A59" s="68" t="s">
        <v>192</v>
      </c>
      <c r="B59" s="68"/>
      <c r="C59" s="68"/>
      <c r="D59" s="68"/>
      <c r="E59" s="68"/>
      <c r="F59" s="74">
        <v>200000</v>
      </c>
      <c r="G59" s="74"/>
      <c r="H59" s="74">
        <v>200000</v>
      </c>
      <c r="I59" s="74"/>
    </row>
    <row r="60" spans="1:9" x14ac:dyDescent="0.25">
      <c r="A60" s="68" t="s">
        <v>225</v>
      </c>
      <c r="B60" s="68"/>
      <c r="C60" s="68"/>
      <c r="D60" s="68"/>
      <c r="E60" s="68"/>
      <c r="F60" s="74">
        <v>88554</v>
      </c>
      <c r="G60" s="74"/>
      <c r="H60" s="74">
        <v>321849</v>
      </c>
      <c r="I60" s="74"/>
    </row>
    <row r="61" spans="1:9" x14ac:dyDescent="0.25">
      <c r="A61" s="62" t="s">
        <v>35</v>
      </c>
      <c r="B61" s="62"/>
      <c r="C61" s="62"/>
      <c r="D61" s="62"/>
      <c r="E61" s="62"/>
      <c r="F61" s="74"/>
      <c r="G61" s="74"/>
      <c r="H61" s="282"/>
      <c r="I61" s="282"/>
    </row>
    <row r="62" spans="1:9" ht="15.75" thickBot="1" x14ac:dyDescent="0.3">
      <c r="A62" s="293" t="s">
        <v>180</v>
      </c>
      <c r="B62" s="294"/>
      <c r="C62" s="294"/>
      <c r="D62" s="294"/>
      <c r="E62" s="255"/>
      <c r="F62" s="267"/>
      <c r="G62" s="268"/>
      <c r="H62" s="267"/>
      <c r="I62" s="268"/>
    </row>
    <row r="63" spans="1:9" ht="16.5" thickTop="1" thickBot="1" x14ac:dyDescent="0.3">
      <c r="A63" s="46" t="s">
        <v>4</v>
      </c>
      <c r="B63" s="47"/>
      <c r="C63" s="47"/>
      <c r="D63" s="47"/>
      <c r="E63" s="47"/>
      <c r="F63" s="85">
        <f>SUM(F58:G62)</f>
        <v>6155797</v>
      </c>
      <c r="G63" s="85"/>
      <c r="H63" s="85">
        <f>SUM(H58:I62)</f>
        <v>5899049</v>
      </c>
      <c r="I63" s="85"/>
    </row>
    <row r="64" spans="1:9" s="5" customFormat="1" ht="15.75" thickTop="1" x14ac:dyDescent="0.25">
      <c r="A64" s="190" t="s">
        <v>202</v>
      </c>
      <c r="B64" s="191"/>
      <c r="C64" s="191"/>
      <c r="D64" s="191"/>
      <c r="E64" s="192"/>
      <c r="F64" s="193">
        <v>30000</v>
      </c>
      <c r="G64" s="194"/>
      <c r="H64" s="193">
        <v>30000</v>
      </c>
      <c r="I64" s="194"/>
    </row>
    <row r="65" spans="1:11" ht="15.75" thickBot="1" x14ac:dyDescent="0.3">
      <c r="A65" s="81" t="s">
        <v>23</v>
      </c>
      <c r="B65" s="82"/>
      <c r="C65" s="82"/>
      <c r="D65" s="82"/>
      <c r="E65" s="82"/>
      <c r="F65" s="74">
        <v>1120341</v>
      </c>
      <c r="G65" s="74"/>
      <c r="H65" s="74">
        <v>997333</v>
      </c>
      <c r="I65" s="74"/>
    </row>
    <row r="66" spans="1:11" ht="16.5" thickTop="1" thickBot="1" x14ac:dyDescent="0.3">
      <c r="A66" s="46" t="s">
        <v>5</v>
      </c>
      <c r="B66" s="47"/>
      <c r="C66" s="47"/>
      <c r="D66" s="47"/>
      <c r="E66" s="47"/>
      <c r="F66" s="85">
        <f>SUM(F64:F65)</f>
        <v>1150341</v>
      </c>
      <c r="G66" s="85"/>
      <c r="H66" s="85">
        <f>SUM(H65:I65)</f>
        <v>997333</v>
      </c>
      <c r="I66" s="85"/>
    </row>
    <row r="67" spans="1:11" ht="15.75" thickTop="1" x14ac:dyDescent="0.25">
      <c r="A67" s="81" t="s">
        <v>27</v>
      </c>
      <c r="B67" s="82"/>
      <c r="C67" s="82"/>
      <c r="D67" s="82"/>
      <c r="E67" s="83"/>
      <c r="F67" s="287">
        <v>17543</v>
      </c>
      <c r="G67" s="287"/>
      <c r="H67" s="298">
        <v>20000</v>
      </c>
      <c r="I67" s="298"/>
      <c r="K67" t="s">
        <v>226</v>
      </c>
    </row>
    <row r="68" spans="1:11" x14ac:dyDescent="0.25">
      <c r="A68" s="144"/>
      <c r="B68" s="145"/>
      <c r="C68" s="145"/>
      <c r="D68" s="145"/>
      <c r="E68" s="145"/>
      <c r="F68" s="84"/>
      <c r="G68" s="84"/>
      <c r="H68" s="84"/>
      <c r="I68" s="84"/>
    </row>
    <row r="69" spans="1:11" x14ac:dyDescent="0.25">
      <c r="A69" s="81" t="s">
        <v>28</v>
      </c>
      <c r="B69" s="82"/>
      <c r="C69" s="82"/>
      <c r="D69" s="82"/>
      <c r="E69" s="82"/>
      <c r="F69" s="74">
        <v>5178</v>
      </c>
      <c r="G69" s="74"/>
      <c r="H69" s="74">
        <v>5000</v>
      </c>
      <c r="I69" s="74"/>
      <c r="K69" t="s">
        <v>227</v>
      </c>
    </row>
    <row r="70" spans="1:11" x14ac:dyDescent="0.25">
      <c r="A70" s="144"/>
      <c r="B70" s="145"/>
      <c r="C70" s="145"/>
      <c r="D70" s="145"/>
      <c r="E70" s="145"/>
      <c r="F70" s="84"/>
      <c r="G70" s="84"/>
      <c r="H70" s="84"/>
      <c r="I70" s="84"/>
    </row>
    <row r="71" spans="1:11" x14ac:dyDescent="0.25">
      <c r="A71" s="81" t="s">
        <v>29</v>
      </c>
      <c r="B71" s="82"/>
      <c r="C71" s="82"/>
      <c r="D71" s="82"/>
      <c r="E71" s="82"/>
      <c r="F71" s="74">
        <v>6299</v>
      </c>
      <c r="G71" s="74"/>
      <c r="H71" s="74">
        <v>25000</v>
      </c>
      <c r="I71" s="74"/>
      <c r="K71" t="s">
        <v>228</v>
      </c>
    </row>
    <row r="72" spans="1:11" x14ac:dyDescent="0.25">
      <c r="A72" s="291" t="s">
        <v>216</v>
      </c>
      <c r="B72" s="292"/>
      <c r="C72" s="292"/>
      <c r="D72" s="292"/>
      <c r="E72" s="292"/>
      <c r="F72" s="84"/>
      <c r="G72" s="84"/>
      <c r="H72" s="84">
        <v>200000</v>
      </c>
      <c r="I72" s="84"/>
      <c r="K72" t="s">
        <v>228</v>
      </c>
    </row>
    <row r="73" spans="1:11" x14ac:dyDescent="0.25">
      <c r="A73" s="81" t="s">
        <v>16</v>
      </c>
      <c r="B73" s="82"/>
      <c r="C73" s="82"/>
      <c r="D73" s="82"/>
      <c r="E73" s="82"/>
      <c r="F73" s="74">
        <v>10000</v>
      </c>
      <c r="G73" s="74"/>
      <c r="H73" s="74">
        <v>60000</v>
      </c>
      <c r="I73" s="74"/>
      <c r="K73" t="s">
        <v>229</v>
      </c>
    </row>
    <row r="74" spans="1:11" x14ac:dyDescent="0.25">
      <c r="A74" s="144"/>
      <c r="B74" s="145"/>
      <c r="C74" s="145"/>
      <c r="D74" s="145"/>
      <c r="E74" s="145"/>
      <c r="F74" s="84"/>
      <c r="G74" s="84"/>
      <c r="H74" s="84"/>
      <c r="I74" s="84"/>
    </row>
    <row r="75" spans="1:11" x14ac:dyDescent="0.25">
      <c r="A75" s="62" t="s">
        <v>30</v>
      </c>
      <c r="B75" s="62"/>
      <c r="C75" s="62"/>
      <c r="D75" s="62"/>
      <c r="E75" s="62"/>
      <c r="F75" s="74">
        <v>238389</v>
      </c>
      <c r="G75" s="74"/>
      <c r="H75" s="74">
        <v>240000</v>
      </c>
      <c r="I75" s="74"/>
      <c r="K75" t="s">
        <v>230</v>
      </c>
    </row>
    <row r="76" spans="1:11" x14ac:dyDescent="0.25">
      <c r="A76" s="283" t="s">
        <v>147</v>
      </c>
      <c r="B76" s="284"/>
      <c r="C76" s="284"/>
      <c r="D76" s="284"/>
      <c r="E76" s="284"/>
      <c r="F76" s="84"/>
      <c r="G76" s="84"/>
      <c r="H76" s="84"/>
      <c r="I76" s="84"/>
    </row>
    <row r="77" spans="1:11" x14ac:dyDescent="0.25">
      <c r="A77" s="81" t="s">
        <v>22</v>
      </c>
      <c r="B77" s="82"/>
      <c r="C77" s="82"/>
      <c r="D77" s="82"/>
      <c r="E77" s="82"/>
      <c r="F77" s="74">
        <v>72047</v>
      </c>
      <c r="G77" s="74"/>
      <c r="H77" s="74">
        <v>50000</v>
      </c>
      <c r="I77" s="74"/>
      <c r="K77" t="s">
        <v>231</v>
      </c>
    </row>
    <row r="78" spans="1:11" x14ac:dyDescent="0.25">
      <c r="A78" s="144"/>
      <c r="B78" s="145"/>
      <c r="C78" s="145"/>
      <c r="D78" s="145"/>
      <c r="E78" s="145"/>
      <c r="F78" s="84"/>
      <c r="G78" s="84"/>
      <c r="H78" s="84"/>
      <c r="I78" s="84"/>
      <c r="K78" s="1"/>
    </row>
    <row r="79" spans="1:11" x14ac:dyDescent="0.25">
      <c r="A79" s="62" t="s">
        <v>31</v>
      </c>
      <c r="B79" s="62"/>
      <c r="C79" s="62"/>
      <c r="D79" s="62"/>
      <c r="E79" s="62"/>
      <c r="F79" s="74"/>
      <c r="G79" s="74"/>
      <c r="H79" s="74"/>
      <c r="I79" s="74"/>
      <c r="K79" s="1" t="s">
        <v>232</v>
      </c>
    </row>
    <row r="80" spans="1:11" x14ac:dyDescent="0.25">
      <c r="A80" s="68"/>
      <c r="B80" s="68"/>
      <c r="C80" s="68"/>
      <c r="D80" s="68"/>
      <c r="E80" s="68"/>
      <c r="F80" s="74"/>
      <c r="G80" s="74"/>
      <c r="H80" s="74"/>
      <c r="I80" s="74"/>
      <c r="K80" s="1"/>
    </row>
    <row r="81" spans="1:11" x14ac:dyDescent="0.25">
      <c r="A81" s="81" t="s">
        <v>32</v>
      </c>
      <c r="B81" s="82"/>
      <c r="C81" s="82"/>
      <c r="D81" s="82"/>
      <c r="E81" s="82"/>
      <c r="F81" s="74">
        <v>885336</v>
      </c>
      <c r="G81" s="74"/>
      <c r="H81" s="74">
        <v>900000</v>
      </c>
      <c r="I81" s="74"/>
      <c r="K81" t="s">
        <v>233</v>
      </c>
    </row>
    <row r="82" spans="1:11" x14ac:dyDescent="0.25">
      <c r="A82" s="283" t="s">
        <v>203</v>
      </c>
      <c r="B82" s="284"/>
      <c r="C82" s="284"/>
      <c r="D82" s="284"/>
      <c r="E82" s="284"/>
      <c r="F82" s="84">
        <v>29040</v>
      </c>
      <c r="G82" s="84"/>
      <c r="H82" s="84"/>
      <c r="I82" s="84"/>
      <c r="K82" s="1" t="s">
        <v>234</v>
      </c>
    </row>
    <row r="83" spans="1:11" x14ac:dyDescent="0.25">
      <c r="A83" s="81" t="s">
        <v>33</v>
      </c>
      <c r="B83" s="82"/>
      <c r="C83" s="82"/>
      <c r="D83" s="82"/>
      <c r="E83" s="82"/>
      <c r="F83" s="74">
        <v>143062</v>
      </c>
      <c r="G83" s="74"/>
      <c r="H83" s="74">
        <v>160000</v>
      </c>
      <c r="I83" s="74"/>
      <c r="K83" s="1" t="s">
        <v>235</v>
      </c>
    </row>
    <row r="84" spans="1:11" x14ac:dyDescent="0.25">
      <c r="A84" s="283"/>
      <c r="B84" s="284"/>
      <c r="C84" s="284"/>
      <c r="D84" s="284"/>
      <c r="E84" s="284"/>
      <c r="F84" s="84"/>
      <c r="G84" s="84"/>
      <c r="H84" s="84"/>
      <c r="I84" s="84"/>
    </row>
    <row r="85" spans="1:11" x14ac:dyDescent="0.25">
      <c r="A85" s="81" t="s">
        <v>167</v>
      </c>
      <c r="B85" s="82"/>
      <c r="C85" s="82"/>
      <c r="D85" s="82"/>
      <c r="E85" s="82"/>
      <c r="F85" s="74"/>
      <c r="G85" s="74"/>
      <c r="H85" s="74"/>
      <c r="I85" s="74"/>
    </row>
    <row r="86" spans="1:11" x14ac:dyDescent="0.25">
      <c r="A86" s="144"/>
      <c r="B86" s="145"/>
      <c r="C86" s="145"/>
      <c r="D86" s="145"/>
      <c r="E86" s="145"/>
      <c r="F86" s="84"/>
      <c r="G86" s="84"/>
      <c r="H86" s="84"/>
      <c r="I86" s="84"/>
    </row>
    <row r="87" spans="1:11" x14ac:dyDescent="0.25">
      <c r="A87" s="81" t="s">
        <v>34</v>
      </c>
      <c r="B87" s="82"/>
      <c r="C87" s="82"/>
      <c r="D87" s="82"/>
      <c r="E87" s="82"/>
      <c r="F87" s="74">
        <v>87430</v>
      </c>
      <c r="G87" s="74"/>
      <c r="H87" s="74"/>
      <c r="I87" s="74"/>
      <c r="K87" t="s">
        <v>236</v>
      </c>
    </row>
    <row r="88" spans="1:11" s="5" customFormat="1" x14ac:dyDescent="0.25">
      <c r="A88" s="283"/>
      <c r="B88" s="284"/>
      <c r="C88" s="284"/>
      <c r="D88" s="284"/>
      <c r="E88" s="284"/>
      <c r="F88" s="84"/>
      <c r="G88" s="84"/>
      <c r="H88" s="84"/>
      <c r="I88" s="84"/>
    </row>
    <row r="89" spans="1:11" s="5" customFormat="1" x14ac:dyDescent="0.25">
      <c r="A89" s="81" t="s">
        <v>119</v>
      </c>
      <c r="B89" s="82"/>
      <c r="C89" s="82"/>
      <c r="D89" s="82"/>
      <c r="E89" s="82"/>
      <c r="F89" s="74"/>
      <c r="G89" s="74"/>
      <c r="H89" s="74"/>
      <c r="I89" s="74"/>
    </row>
    <row r="90" spans="1:11" s="5" customFormat="1" x14ac:dyDescent="0.25">
      <c r="A90" s="283"/>
      <c r="B90" s="284"/>
      <c r="C90" s="284"/>
      <c r="D90" s="284"/>
      <c r="E90" s="284"/>
      <c r="F90" s="84"/>
      <c r="G90" s="84"/>
      <c r="H90" s="84"/>
      <c r="I90" s="84"/>
    </row>
    <row r="91" spans="1:11" s="5" customFormat="1" x14ac:dyDescent="0.25">
      <c r="A91" s="81" t="s">
        <v>120</v>
      </c>
      <c r="B91" s="82"/>
      <c r="C91" s="82"/>
      <c r="D91" s="82"/>
      <c r="E91" s="82"/>
      <c r="F91" s="74"/>
      <c r="G91" s="74"/>
      <c r="H91" s="74"/>
      <c r="I91" s="74"/>
    </row>
    <row r="92" spans="1:11" ht="15.75" thickBot="1" x14ac:dyDescent="0.3">
      <c r="A92" s="283" t="s">
        <v>121</v>
      </c>
      <c r="B92" s="284"/>
      <c r="C92" s="284"/>
      <c r="D92" s="284"/>
      <c r="E92" s="284"/>
      <c r="F92" s="84"/>
      <c r="G92" s="84"/>
      <c r="H92" s="84"/>
      <c r="I92" s="84"/>
    </row>
    <row r="93" spans="1:11" ht="16.5" thickTop="1" thickBot="1" x14ac:dyDescent="0.3">
      <c r="A93" s="46" t="s">
        <v>6</v>
      </c>
      <c r="B93" s="47"/>
      <c r="C93" s="47"/>
      <c r="D93" s="47"/>
      <c r="E93" s="47"/>
      <c r="F93" s="85">
        <f>SUM(F67:G92)</f>
        <v>1494324</v>
      </c>
      <c r="G93" s="86"/>
      <c r="H93" s="85">
        <f>SUM(H67:I92)</f>
        <v>1660000</v>
      </c>
      <c r="I93" s="86"/>
    </row>
    <row r="94" spans="1:11" ht="16.5" thickTop="1" thickBot="1" x14ac:dyDescent="0.3">
      <c r="A94" s="46" t="s">
        <v>7</v>
      </c>
      <c r="B94" s="119"/>
      <c r="C94" s="119"/>
      <c r="D94" s="119"/>
      <c r="E94" s="120"/>
      <c r="F94" s="89">
        <f>SUM(F93,F66,F63)</f>
        <v>8800462</v>
      </c>
      <c r="G94" s="120"/>
      <c r="H94" s="89">
        <f>SUM(H93,H66,H63)</f>
        <v>8556382</v>
      </c>
      <c r="I94" s="120"/>
    </row>
    <row r="95" spans="1:11" ht="16.5" thickTop="1" thickBot="1" x14ac:dyDescent="0.3">
      <c r="A95" s="46" t="s">
        <v>12</v>
      </c>
      <c r="B95" s="47"/>
      <c r="C95" s="47"/>
      <c r="D95" s="47"/>
      <c r="E95" s="47"/>
      <c r="F95" s="85">
        <v>0</v>
      </c>
      <c r="G95" s="86"/>
      <c r="H95" s="85">
        <v>3121250</v>
      </c>
      <c r="I95" s="86"/>
    </row>
    <row r="96" spans="1:11" ht="15.75" thickTop="1" x14ac:dyDescent="0.25">
      <c r="A96" s="111" t="s">
        <v>148</v>
      </c>
      <c r="B96" s="112"/>
      <c r="C96" s="112"/>
      <c r="D96" s="112"/>
      <c r="E96" s="112"/>
      <c r="F96" s="297"/>
      <c r="G96" s="297"/>
      <c r="H96" s="297">
        <v>0</v>
      </c>
      <c r="I96" s="297"/>
    </row>
    <row r="97" spans="1:11" x14ac:dyDescent="0.25">
      <c r="A97" s="62" t="s">
        <v>72</v>
      </c>
      <c r="B97" s="62"/>
      <c r="C97" s="62"/>
      <c r="D97" s="62"/>
      <c r="E97" s="62"/>
      <c r="F97" s="69"/>
      <c r="G97" s="69"/>
      <c r="H97" s="69">
        <v>0</v>
      </c>
      <c r="I97" s="69"/>
    </row>
    <row r="98" spans="1:11" ht="15.75" thickBot="1" x14ac:dyDescent="0.3">
      <c r="A98" s="293" t="s">
        <v>176</v>
      </c>
      <c r="B98" s="294"/>
      <c r="C98" s="294"/>
      <c r="D98" s="294"/>
      <c r="E98" s="294"/>
      <c r="F98" s="84"/>
      <c r="G98" s="84"/>
      <c r="H98" s="84"/>
      <c r="I98" s="84"/>
    </row>
    <row r="99" spans="1:11" ht="16.5" thickTop="1" thickBot="1" x14ac:dyDescent="0.3">
      <c r="A99" s="107" t="s">
        <v>60</v>
      </c>
      <c r="B99" s="108"/>
      <c r="C99" s="108"/>
      <c r="D99" s="108"/>
      <c r="E99" s="109"/>
      <c r="F99" s="295"/>
      <c r="G99" s="296"/>
      <c r="H99" s="295"/>
      <c r="I99" s="296"/>
    </row>
    <row r="100" spans="1:11" s="5" customFormat="1" ht="16.5" thickTop="1" thickBot="1" x14ac:dyDescent="0.3">
      <c r="A100" s="185" t="s">
        <v>181</v>
      </c>
      <c r="B100" s="186"/>
      <c r="C100" s="186"/>
      <c r="D100" s="186"/>
      <c r="E100" s="187"/>
      <c r="F100" s="271"/>
      <c r="G100" s="272"/>
      <c r="H100" s="273"/>
      <c r="I100" s="274"/>
    </row>
    <row r="101" spans="1:11" s="5" customFormat="1" ht="16.5" thickTop="1" thickBot="1" x14ac:dyDescent="0.3">
      <c r="A101" s="185" t="s">
        <v>182</v>
      </c>
      <c r="B101" s="186"/>
      <c r="C101" s="186"/>
      <c r="D101" s="186"/>
      <c r="E101" s="187"/>
      <c r="F101" s="271"/>
      <c r="G101" s="272"/>
      <c r="H101" s="273"/>
      <c r="I101" s="274"/>
    </row>
    <row r="102" spans="1:11" ht="16.5" thickTop="1" thickBot="1" x14ac:dyDescent="0.3">
      <c r="A102" s="46" t="s">
        <v>8</v>
      </c>
      <c r="B102" s="47"/>
      <c r="C102" s="47"/>
      <c r="D102" s="47"/>
      <c r="E102" s="47"/>
      <c r="F102" s="85">
        <f>SUM(F96:G101)</f>
        <v>0</v>
      </c>
      <c r="G102" s="85"/>
      <c r="H102" s="85">
        <f>SUM(H96:I99)</f>
        <v>0</v>
      </c>
      <c r="I102" s="85"/>
    </row>
    <row r="103" spans="1:11" ht="16.5" thickTop="1" thickBot="1" x14ac:dyDescent="0.3">
      <c r="A103" s="46" t="s">
        <v>13</v>
      </c>
      <c r="B103" s="119"/>
      <c r="C103" s="119"/>
      <c r="D103" s="119"/>
      <c r="E103" s="120"/>
      <c r="F103" s="89"/>
      <c r="G103" s="90"/>
      <c r="H103" s="89"/>
      <c r="I103" s="90"/>
    </row>
    <row r="104" spans="1:11" s="5" customFormat="1" ht="16.5" thickTop="1" thickBot="1" x14ac:dyDescent="0.3">
      <c r="A104" s="185" t="s">
        <v>166</v>
      </c>
      <c r="B104" s="186"/>
      <c r="C104" s="186"/>
      <c r="D104" s="186"/>
      <c r="E104" s="187"/>
      <c r="F104" s="183">
        <v>0</v>
      </c>
      <c r="G104" s="184"/>
      <c r="H104" s="183"/>
      <c r="I104" s="184"/>
    </row>
    <row r="105" spans="1:11" ht="15.75" thickTop="1" x14ac:dyDescent="0.25">
      <c r="A105" s="111" t="s">
        <v>9</v>
      </c>
      <c r="B105" s="112"/>
      <c r="C105" s="112"/>
      <c r="D105" s="112"/>
      <c r="E105" s="112"/>
      <c r="F105" s="75">
        <f>SUM(F94+F95+F102+F103+F104)</f>
        <v>8800462</v>
      </c>
      <c r="G105" s="76"/>
      <c r="H105" s="75">
        <f>SUM(H94+H95+H102+H103+H104)</f>
        <v>11677632</v>
      </c>
      <c r="I105" s="76"/>
    </row>
    <row r="106" spans="1:11" s="5" customFormat="1" x14ac:dyDescent="0.25">
      <c r="A106" s="38"/>
      <c r="B106" s="38"/>
      <c r="C106" s="38"/>
      <c r="D106" s="38"/>
      <c r="E106" s="38"/>
      <c r="F106" s="43"/>
      <c r="G106" s="44"/>
      <c r="H106" s="43"/>
      <c r="I106" s="44"/>
    </row>
    <row r="107" spans="1:11" s="5" customFormat="1" x14ac:dyDescent="0.25">
      <c r="A107" s="157" t="s">
        <v>115</v>
      </c>
      <c r="B107" s="157"/>
      <c r="C107" s="157"/>
      <c r="D107" s="157"/>
      <c r="E107" s="157"/>
      <c r="F107" s="157"/>
      <c r="G107" s="157"/>
      <c r="H107" s="157"/>
      <c r="I107" s="157"/>
    </row>
    <row r="108" spans="1:11" s="5" customFormat="1" x14ac:dyDescent="0.25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11" s="5" customFormat="1" ht="15" customHeight="1" x14ac:dyDescent="0.25">
      <c r="A109" s="51" t="s">
        <v>0</v>
      </c>
      <c r="B109" s="51"/>
      <c r="C109" s="51"/>
      <c r="D109" s="51"/>
      <c r="E109" s="51"/>
      <c r="F109" s="53" t="s">
        <v>199</v>
      </c>
      <c r="G109" s="53"/>
      <c r="H109" s="53" t="s">
        <v>200</v>
      </c>
      <c r="I109" s="53"/>
    </row>
    <row r="110" spans="1:11" s="5" customFormat="1" x14ac:dyDescent="0.25">
      <c r="A110" s="52"/>
      <c r="B110" s="52"/>
      <c r="C110" s="52"/>
      <c r="D110" s="52"/>
      <c r="E110" s="52"/>
      <c r="F110" s="54"/>
      <c r="G110" s="54"/>
      <c r="H110" s="54"/>
      <c r="I110" s="54"/>
    </row>
    <row r="111" spans="1:11" s="5" customFormat="1" x14ac:dyDescent="0.25">
      <c r="A111" s="81" t="s">
        <v>116</v>
      </c>
      <c r="B111" s="82"/>
      <c r="C111" s="82"/>
      <c r="D111" s="82"/>
      <c r="E111" s="83"/>
      <c r="F111" s="74">
        <v>832888</v>
      </c>
      <c r="G111" s="74"/>
      <c r="H111" s="74">
        <v>889167</v>
      </c>
      <c r="I111" s="74"/>
      <c r="K111" s="5" t="s">
        <v>244</v>
      </c>
    </row>
    <row r="112" spans="1:11" s="5" customFormat="1" ht="15.75" thickBot="1" x14ac:dyDescent="0.3">
      <c r="A112" s="144" t="s">
        <v>117</v>
      </c>
      <c r="B112" s="145"/>
      <c r="C112" s="145"/>
      <c r="D112" s="145"/>
      <c r="E112" s="145"/>
      <c r="F112" s="84">
        <v>1176744</v>
      </c>
      <c r="G112" s="84"/>
      <c r="H112" s="84"/>
      <c r="I112" s="84"/>
      <c r="K112" s="5" t="s">
        <v>242</v>
      </c>
    </row>
    <row r="113" spans="1:11" s="5" customFormat="1" ht="16.5" thickTop="1" thickBot="1" x14ac:dyDescent="0.3">
      <c r="A113" s="46" t="s">
        <v>6</v>
      </c>
      <c r="B113" s="47"/>
      <c r="C113" s="47"/>
      <c r="D113" s="47"/>
      <c r="E113" s="47"/>
      <c r="F113" s="85">
        <f>SUM(F111:G112)</f>
        <v>2009632</v>
      </c>
      <c r="G113" s="86"/>
      <c r="H113" s="85">
        <f>SUM(H111:I112)</f>
        <v>889167</v>
      </c>
      <c r="I113" s="86"/>
    </row>
    <row r="114" spans="1:11" ht="15.75" thickTop="1" x14ac:dyDescent="0.25">
      <c r="A114" s="127" t="s">
        <v>7</v>
      </c>
      <c r="B114" s="128"/>
      <c r="C114" s="128"/>
      <c r="D114" s="128"/>
      <c r="E114" s="129"/>
      <c r="F114" s="72">
        <f>SUM(F113)</f>
        <v>2009632</v>
      </c>
      <c r="G114" s="73"/>
      <c r="H114" s="72">
        <f>SUM(H113)</f>
        <v>889167</v>
      </c>
      <c r="I114" s="73"/>
    </row>
    <row r="115" spans="1:11" s="5" customFormat="1" x14ac:dyDescent="0.25">
      <c r="A115" s="38"/>
      <c r="B115" s="38"/>
      <c r="C115" s="38"/>
      <c r="D115" s="38"/>
      <c r="E115" s="38"/>
      <c r="F115" s="43"/>
      <c r="G115" s="44"/>
      <c r="H115" s="43"/>
      <c r="I115" s="44"/>
    </row>
    <row r="116" spans="1:11" s="5" customFormat="1" x14ac:dyDescent="0.25">
      <c r="A116" s="38"/>
      <c r="B116" s="38"/>
      <c r="C116" s="38"/>
      <c r="D116" s="38"/>
      <c r="E116" s="38"/>
      <c r="F116" s="43"/>
      <c r="G116" s="44"/>
      <c r="H116" s="43"/>
      <c r="I116" s="44"/>
    </row>
    <row r="117" spans="1:11" x14ac:dyDescent="0.25">
      <c r="A117" s="157" t="s">
        <v>37</v>
      </c>
      <c r="B117" s="157"/>
      <c r="C117" s="157"/>
      <c r="D117" s="157"/>
      <c r="E117" s="157"/>
      <c r="F117" s="157"/>
      <c r="G117" s="157"/>
      <c r="H117" s="157"/>
      <c r="I117" s="157"/>
    </row>
    <row r="119" spans="1:11" ht="15" customHeight="1" x14ac:dyDescent="0.25">
      <c r="A119" s="51" t="s">
        <v>0</v>
      </c>
      <c r="B119" s="51"/>
      <c r="C119" s="51"/>
      <c r="D119" s="51"/>
      <c r="E119" s="51"/>
      <c r="F119" s="53" t="s">
        <v>199</v>
      </c>
      <c r="G119" s="53"/>
      <c r="H119" s="53" t="s">
        <v>200</v>
      </c>
      <c r="I119" s="53"/>
    </row>
    <row r="120" spans="1:11" x14ac:dyDescent="0.25">
      <c r="A120" s="52"/>
      <c r="B120" s="52"/>
      <c r="C120" s="52"/>
      <c r="D120" s="52"/>
      <c r="E120" s="52"/>
      <c r="F120" s="54"/>
      <c r="G120" s="54"/>
      <c r="H120" s="54"/>
      <c r="I120" s="54"/>
    </row>
    <row r="121" spans="1:11" x14ac:dyDescent="0.25">
      <c r="A121" s="81" t="s">
        <v>28</v>
      </c>
      <c r="B121" s="82"/>
      <c r="C121" s="82"/>
      <c r="D121" s="82"/>
      <c r="E121" s="83"/>
      <c r="F121" s="74">
        <v>11815</v>
      </c>
      <c r="G121" s="74"/>
      <c r="H121" s="74"/>
      <c r="I121" s="74"/>
      <c r="K121" t="s">
        <v>227</v>
      </c>
    </row>
    <row r="122" spans="1:11" x14ac:dyDescent="0.25">
      <c r="A122" s="144" t="s">
        <v>169</v>
      </c>
      <c r="B122" s="145"/>
      <c r="C122" s="145"/>
      <c r="D122" s="145"/>
      <c r="E122" s="145"/>
      <c r="F122" s="84">
        <v>24750</v>
      </c>
      <c r="G122" s="84"/>
      <c r="H122" s="84">
        <v>25000</v>
      </c>
      <c r="I122" s="84"/>
      <c r="K122" t="s">
        <v>237</v>
      </c>
    </row>
    <row r="123" spans="1:11" x14ac:dyDescent="0.25">
      <c r="A123" s="81" t="s">
        <v>30</v>
      </c>
      <c r="B123" s="82"/>
      <c r="C123" s="82"/>
      <c r="D123" s="82"/>
      <c r="E123" s="82"/>
      <c r="F123" s="74">
        <v>10840</v>
      </c>
      <c r="G123" s="74"/>
      <c r="H123" s="74">
        <v>20000</v>
      </c>
      <c r="I123" s="74"/>
      <c r="K123" t="s">
        <v>231</v>
      </c>
    </row>
    <row r="124" spans="1:11" x14ac:dyDescent="0.25">
      <c r="A124" s="144" t="s">
        <v>149</v>
      </c>
      <c r="B124" s="145"/>
      <c r="C124" s="145"/>
      <c r="D124" s="145"/>
      <c r="E124" s="145"/>
      <c r="F124" s="84"/>
      <c r="G124" s="84"/>
      <c r="H124" s="84"/>
      <c r="I124" s="84"/>
    </row>
    <row r="125" spans="1:11" x14ac:dyDescent="0.25">
      <c r="A125" s="81" t="s">
        <v>33</v>
      </c>
      <c r="B125" s="82"/>
      <c r="C125" s="82"/>
      <c r="D125" s="82"/>
      <c r="E125" s="82"/>
      <c r="F125" s="74">
        <v>12729</v>
      </c>
      <c r="G125" s="74"/>
      <c r="H125" s="74">
        <v>12000</v>
      </c>
      <c r="I125" s="74"/>
      <c r="K125" t="s">
        <v>235</v>
      </c>
    </row>
    <row r="126" spans="1:11" ht="15.75" thickBot="1" x14ac:dyDescent="0.3">
      <c r="A126" s="144"/>
      <c r="B126" s="145"/>
      <c r="C126" s="145"/>
      <c r="D126" s="145"/>
      <c r="E126" s="145"/>
      <c r="F126" s="84"/>
      <c r="G126" s="84"/>
      <c r="H126" s="84"/>
      <c r="I126" s="84"/>
    </row>
    <row r="127" spans="1:11" ht="16.5" thickTop="1" thickBot="1" x14ac:dyDescent="0.3">
      <c r="A127" s="46" t="s">
        <v>6</v>
      </c>
      <c r="B127" s="47"/>
      <c r="C127" s="47"/>
      <c r="D127" s="47"/>
      <c r="E127" s="47"/>
      <c r="F127" s="85">
        <f>SUM(F121:G126)</f>
        <v>60134</v>
      </c>
      <c r="G127" s="86"/>
      <c r="H127" s="85">
        <f>SUM(H121:I126)</f>
        <v>57000</v>
      </c>
      <c r="I127" s="86"/>
    </row>
    <row r="128" spans="1:11" ht="15.75" thickTop="1" x14ac:dyDescent="0.25">
      <c r="A128" s="127" t="s">
        <v>7</v>
      </c>
      <c r="B128" s="128"/>
      <c r="C128" s="128"/>
      <c r="D128" s="128"/>
      <c r="E128" s="129"/>
      <c r="F128" s="72">
        <f>SUM(F127)</f>
        <v>60134</v>
      </c>
      <c r="G128" s="73"/>
      <c r="H128" s="72">
        <f>SUM(H127)</f>
        <v>57000</v>
      </c>
      <c r="I128" s="73"/>
    </row>
    <row r="130" spans="1:11" x14ac:dyDescent="0.25">
      <c r="A130" s="288" t="s">
        <v>41</v>
      </c>
      <c r="B130" s="157"/>
      <c r="C130" s="157"/>
      <c r="D130" s="157"/>
      <c r="E130" s="157"/>
      <c r="F130" s="157"/>
      <c r="G130" s="157"/>
      <c r="H130" s="157"/>
      <c r="I130" s="157"/>
    </row>
    <row r="131" spans="1:11" x14ac:dyDescent="0.25">
      <c r="A131" s="38"/>
      <c r="B131" s="38"/>
      <c r="C131" s="38"/>
      <c r="D131" s="38"/>
      <c r="E131" s="38"/>
      <c r="F131" s="43"/>
      <c r="G131" s="44"/>
      <c r="H131" s="43"/>
      <c r="I131" s="44"/>
    </row>
    <row r="132" spans="1:11" ht="15" customHeight="1" x14ac:dyDescent="0.25">
      <c r="A132" s="51" t="s">
        <v>0</v>
      </c>
      <c r="B132" s="51"/>
      <c r="C132" s="51"/>
      <c r="D132" s="51"/>
      <c r="E132" s="51"/>
      <c r="F132" s="53" t="s">
        <v>199</v>
      </c>
      <c r="G132" s="53"/>
      <c r="H132" s="53" t="s">
        <v>200</v>
      </c>
      <c r="I132" s="53"/>
    </row>
    <row r="133" spans="1:11" x14ac:dyDescent="0.25">
      <c r="A133" s="52"/>
      <c r="B133" s="52"/>
      <c r="C133" s="52"/>
      <c r="D133" s="52"/>
      <c r="E133" s="52"/>
      <c r="F133" s="54"/>
      <c r="G133" s="54"/>
      <c r="H133" s="54"/>
      <c r="I133" s="54"/>
    </row>
    <row r="134" spans="1:11" x14ac:dyDescent="0.25">
      <c r="A134" s="93" t="s">
        <v>38</v>
      </c>
      <c r="B134" s="299"/>
      <c r="C134" s="299"/>
      <c r="D134" s="299"/>
      <c r="E134" s="299"/>
      <c r="F134" s="74">
        <v>10505159</v>
      </c>
      <c r="G134" s="74"/>
      <c r="H134" s="74">
        <v>1248002</v>
      </c>
      <c r="I134" s="74"/>
    </row>
    <row r="135" spans="1:11" x14ac:dyDescent="0.25">
      <c r="A135" s="94"/>
      <c r="B135" s="94"/>
      <c r="C135" s="94"/>
      <c r="D135" s="94"/>
      <c r="E135" s="94"/>
      <c r="F135" s="106"/>
      <c r="G135" s="106"/>
      <c r="H135" s="106"/>
      <c r="I135" s="106"/>
    </row>
    <row r="136" spans="1:11" x14ac:dyDescent="0.25">
      <c r="A136" s="93" t="s">
        <v>39</v>
      </c>
      <c r="B136" s="94"/>
      <c r="C136" s="94"/>
      <c r="D136" s="94"/>
      <c r="E136" s="94"/>
      <c r="F136" s="113">
        <v>668923</v>
      </c>
      <c r="G136" s="325"/>
      <c r="H136" s="326"/>
      <c r="I136" s="327"/>
    </row>
    <row r="137" spans="1:11" x14ac:dyDescent="0.25">
      <c r="A137" s="93"/>
      <c r="B137" s="94"/>
      <c r="C137" s="94"/>
      <c r="D137" s="94"/>
      <c r="E137" s="94"/>
      <c r="F137" s="113"/>
      <c r="G137" s="114"/>
      <c r="H137" s="106"/>
      <c r="I137" s="328"/>
    </row>
    <row r="138" spans="1:11" x14ac:dyDescent="0.25">
      <c r="A138" s="93" t="s">
        <v>40</v>
      </c>
      <c r="B138" s="94"/>
      <c r="C138" s="94"/>
      <c r="D138" s="94"/>
      <c r="E138" s="94"/>
      <c r="F138" s="113">
        <v>211861</v>
      </c>
      <c r="G138" s="114"/>
      <c r="H138" s="326"/>
      <c r="I138" s="329"/>
    </row>
    <row r="139" spans="1:11" ht="15.75" thickBot="1" x14ac:dyDescent="0.3">
      <c r="A139" s="91"/>
      <c r="B139" s="92"/>
      <c r="C139" s="92"/>
      <c r="D139" s="92"/>
      <c r="E139" s="92"/>
      <c r="F139" s="333"/>
      <c r="G139" s="334"/>
      <c r="H139" s="335"/>
      <c r="I139" s="336"/>
    </row>
    <row r="140" spans="1:11" ht="16.5" thickTop="1" thickBot="1" x14ac:dyDescent="0.3">
      <c r="A140" s="121" t="s">
        <v>4</v>
      </c>
      <c r="B140" s="122"/>
      <c r="C140" s="122"/>
      <c r="D140" s="122"/>
      <c r="E140" s="122"/>
      <c r="F140" s="241">
        <f>SUM(F134:G139)</f>
        <v>11385943</v>
      </c>
      <c r="G140" s="241"/>
      <c r="H140" s="241">
        <f>SUM(H134:I139)</f>
        <v>1248002</v>
      </c>
      <c r="I140" s="241"/>
    </row>
    <row r="141" spans="1:11" ht="15.75" thickTop="1" x14ac:dyDescent="0.25">
      <c r="A141" s="152" t="s">
        <v>23</v>
      </c>
      <c r="B141" s="153"/>
      <c r="C141" s="153"/>
      <c r="D141" s="153"/>
      <c r="E141" s="153"/>
      <c r="F141" s="125">
        <v>1028256</v>
      </c>
      <c r="G141" s="126"/>
      <c r="H141" s="125">
        <v>108960</v>
      </c>
      <c r="I141" s="126"/>
    </row>
    <row r="142" spans="1:11" ht="15.75" thickBot="1" x14ac:dyDescent="0.3">
      <c r="A142" s="259" t="s">
        <v>74</v>
      </c>
      <c r="B142" s="260"/>
      <c r="C142" s="260"/>
      <c r="D142" s="260"/>
      <c r="E142" s="261"/>
      <c r="F142" s="115">
        <v>58587</v>
      </c>
      <c r="G142" s="116"/>
      <c r="H142" s="115">
        <v>0</v>
      </c>
      <c r="I142" s="116"/>
    </row>
    <row r="143" spans="1:11" ht="16.5" thickTop="1" thickBot="1" x14ac:dyDescent="0.3">
      <c r="A143" s="300" t="s">
        <v>75</v>
      </c>
      <c r="B143" s="301"/>
      <c r="C143" s="301"/>
      <c r="D143" s="301"/>
      <c r="E143" s="302"/>
      <c r="F143" s="123">
        <f>SUM(F141:G142)</f>
        <v>1086843</v>
      </c>
      <c r="G143" s="124"/>
      <c r="H143" s="123">
        <f>SUM(H141:I142)</f>
        <v>108960</v>
      </c>
      <c r="I143" s="124"/>
    </row>
    <row r="144" spans="1:11" ht="15.75" thickTop="1" x14ac:dyDescent="0.25">
      <c r="A144" s="323" t="s">
        <v>28</v>
      </c>
      <c r="B144" s="290"/>
      <c r="C144" s="290"/>
      <c r="D144" s="290"/>
      <c r="E144" s="324"/>
      <c r="F144" s="125">
        <v>1370792</v>
      </c>
      <c r="G144" s="258"/>
      <c r="H144" s="117"/>
      <c r="I144" s="118"/>
      <c r="K144" t="s">
        <v>227</v>
      </c>
    </row>
    <row r="145" spans="1:11" x14ac:dyDescent="0.25">
      <c r="A145" s="93"/>
      <c r="B145" s="94"/>
      <c r="C145" s="94"/>
      <c r="D145" s="94"/>
      <c r="E145" s="94"/>
      <c r="F145" s="67"/>
      <c r="G145" s="68"/>
      <c r="H145" s="97"/>
      <c r="I145" s="98"/>
    </row>
    <row r="146" spans="1:11" x14ac:dyDescent="0.25">
      <c r="A146" s="93" t="s">
        <v>34</v>
      </c>
      <c r="B146" s="94"/>
      <c r="C146" s="94"/>
      <c r="D146" s="94"/>
      <c r="E146" s="94"/>
      <c r="F146" s="69"/>
      <c r="G146" s="110"/>
      <c r="H146" s="95"/>
      <c r="I146" s="96"/>
    </row>
    <row r="147" spans="1:11" x14ac:dyDescent="0.25">
      <c r="A147" s="93"/>
      <c r="B147" s="94"/>
      <c r="C147" s="94"/>
      <c r="D147" s="94"/>
      <c r="E147" s="94"/>
      <c r="F147" s="67"/>
      <c r="G147" s="68"/>
      <c r="H147" s="97"/>
      <c r="I147" s="98"/>
    </row>
    <row r="148" spans="1:11" x14ac:dyDescent="0.25">
      <c r="A148" s="93" t="s">
        <v>22</v>
      </c>
      <c r="B148" s="94"/>
      <c r="C148" s="94"/>
      <c r="D148" s="94"/>
      <c r="E148" s="94"/>
      <c r="F148" s="69">
        <v>231740</v>
      </c>
      <c r="G148" s="110"/>
      <c r="H148" s="95"/>
      <c r="I148" s="96"/>
      <c r="K148" t="s">
        <v>231</v>
      </c>
    </row>
    <row r="149" spans="1:11" x14ac:dyDescent="0.25">
      <c r="A149" s="93"/>
      <c r="B149" s="94"/>
      <c r="C149" s="94"/>
      <c r="D149" s="94"/>
      <c r="E149" s="94"/>
      <c r="F149" s="67"/>
      <c r="G149" s="68"/>
      <c r="H149" s="97"/>
      <c r="I149" s="98"/>
    </row>
    <row r="150" spans="1:11" x14ac:dyDescent="0.25">
      <c r="A150" s="93" t="s">
        <v>43</v>
      </c>
      <c r="B150" s="94"/>
      <c r="C150" s="94"/>
      <c r="D150" s="94"/>
      <c r="E150" s="94"/>
      <c r="F150" s="69"/>
      <c r="G150" s="110"/>
      <c r="H150" s="95"/>
      <c r="I150" s="96"/>
    </row>
    <row r="151" spans="1:11" x14ac:dyDescent="0.25">
      <c r="A151" s="337" t="s">
        <v>168</v>
      </c>
      <c r="B151" s="338"/>
      <c r="C151" s="338"/>
      <c r="D151" s="338"/>
      <c r="E151" s="339"/>
      <c r="F151" s="340">
        <v>121883</v>
      </c>
      <c r="G151" s="341"/>
      <c r="H151" s="342"/>
      <c r="I151" s="341"/>
      <c r="K151" t="s">
        <v>238</v>
      </c>
    </row>
    <row r="152" spans="1:11" ht="15.75" thickBot="1" x14ac:dyDescent="0.3">
      <c r="A152" s="93" t="s">
        <v>33</v>
      </c>
      <c r="B152" s="94"/>
      <c r="C152" s="94"/>
      <c r="D152" s="94"/>
      <c r="E152" s="94"/>
      <c r="F152" s="69">
        <v>421889</v>
      </c>
      <c r="G152" s="68"/>
      <c r="H152" s="69"/>
      <c r="I152" s="110"/>
      <c r="K152" t="s">
        <v>235</v>
      </c>
    </row>
    <row r="153" spans="1:11" ht="16.5" thickTop="1" thickBot="1" x14ac:dyDescent="0.3">
      <c r="A153" s="46" t="s">
        <v>6</v>
      </c>
      <c r="B153" s="47"/>
      <c r="C153" s="47"/>
      <c r="D153" s="47"/>
      <c r="E153" s="47"/>
      <c r="F153" s="85">
        <f>SUM(F144:G152)</f>
        <v>2146304</v>
      </c>
      <c r="G153" s="86"/>
      <c r="H153" s="85">
        <f>SUM(H144:I152)</f>
        <v>0</v>
      </c>
      <c r="I153" s="86"/>
    </row>
    <row r="154" spans="1:11" ht="16.5" thickTop="1" thickBot="1" x14ac:dyDescent="0.3">
      <c r="A154" s="107" t="s">
        <v>7</v>
      </c>
      <c r="B154" s="108"/>
      <c r="C154" s="108"/>
      <c r="D154" s="108"/>
      <c r="E154" s="109"/>
      <c r="F154" s="99">
        <f>SUM(F140,F143,F153)</f>
        <v>14619090</v>
      </c>
      <c r="G154" s="100"/>
      <c r="H154" s="99">
        <f>SUM(H140,H143,H153)</f>
        <v>1356962</v>
      </c>
      <c r="I154" s="100"/>
    </row>
    <row r="155" spans="1:11" ht="15.75" thickTop="1" x14ac:dyDescent="0.25">
      <c r="A155" s="190" t="s">
        <v>64</v>
      </c>
      <c r="B155" s="191"/>
      <c r="C155" s="191"/>
      <c r="D155" s="191"/>
      <c r="E155" s="192"/>
      <c r="F155" s="193"/>
      <c r="G155" s="194"/>
      <c r="H155" s="193"/>
      <c r="I155" s="194"/>
    </row>
    <row r="156" spans="1:11" x14ac:dyDescent="0.25">
      <c r="A156" s="256" t="s">
        <v>58</v>
      </c>
      <c r="B156" s="257"/>
      <c r="C156" s="257"/>
      <c r="D156" s="257"/>
      <c r="E156" s="257"/>
      <c r="F156" s="77"/>
      <c r="G156" s="77"/>
      <c r="H156" s="77"/>
      <c r="I156" s="77"/>
    </row>
    <row r="157" spans="1:11" ht="15.75" thickBot="1" x14ac:dyDescent="0.3">
      <c r="A157" s="78" t="s">
        <v>60</v>
      </c>
      <c r="B157" s="78"/>
      <c r="C157" s="78"/>
      <c r="D157" s="78"/>
      <c r="E157" s="78"/>
      <c r="F157" s="79"/>
      <c r="G157" s="79"/>
      <c r="H157" s="79"/>
      <c r="I157" s="79"/>
    </row>
    <row r="158" spans="1:11" ht="16.5" thickTop="1" thickBot="1" x14ac:dyDescent="0.3">
      <c r="A158" s="46" t="s">
        <v>61</v>
      </c>
      <c r="B158" s="47"/>
      <c r="C158" s="47"/>
      <c r="D158" s="47"/>
      <c r="E158" s="47"/>
      <c r="F158" s="85">
        <f>SUM(F155:G157)</f>
        <v>0</v>
      </c>
      <c r="G158" s="85"/>
      <c r="H158" s="85">
        <f>SUM(H155:I157)</f>
        <v>0</v>
      </c>
      <c r="I158" s="85"/>
    </row>
    <row r="159" spans="1:11" ht="15.75" thickTop="1" x14ac:dyDescent="0.25">
      <c r="A159" s="154" t="s">
        <v>59</v>
      </c>
      <c r="B159" s="154"/>
      <c r="C159" s="154"/>
      <c r="D159" s="154"/>
      <c r="E159" s="154"/>
      <c r="F159" s="77"/>
      <c r="G159" s="77"/>
      <c r="H159" s="77">
        <v>0</v>
      </c>
      <c r="I159" s="77"/>
    </row>
    <row r="160" spans="1:11" ht="15.75" thickBot="1" x14ac:dyDescent="0.3">
      <c r="A160" s="78" t="s">
        <v>62</v>
      </c>
      <c r="B160" s="78"/>
      <c r="C160" s="78"/>
      <c r="D160" s="78"/>
      <c r="E160" s="78"/>
      <c r="F160" s="79"/>
      <c r="G160" s="79"/>
      <c r="H160" s="79">
        <v>0</v>
      </c>
      <c r="I160" s="79"/>
    </row>
    <row r="161" spans="1:9" ht="16.5" thickTop="1" thickBot="1" x14ac:dyDescent="0.3">
      <c r="A161" s="46" t="s">
        <v>63</v>
      </c>
      <c r="B161" s="47"/>
      <c r="C161" s="47"/>
      <c r="D161" s="47"/>
      <c r="E161" s="80"/>
      <c r="F161" s="89">
        <f>SUM(F159:G160)</f>
        <v>0</v>
      </c>
      <c r="G161" s="90"/>
      <c r="H161" s="89">
        <f>SUM(H159:I160)</f>
        <v>0</v>
      </c>
      <c r="I161" s="90"/>
    </row>
    <row r="162" spans="1:9" ht="16.5" thickTop="1" thickBot="1" x14ac:dyDescent="0.3">
      <c r="A162" s="121" t="s">
        <v>8</v>
      </c>
      <c r="B162" s="122"/>
      <c r="C162" s="122"/>
      <c r="D162" s="122"/>
      <c r="E162" s="122"/>
      <c r="F162" s="241">
        <f>SUM(F158,F161)</f>
        <v>0</v>
      </c>
      <c r="G162" s="241"/>
      <c r="H162" s="241">
        <f>SUM(H158,H161)</f>
        <v>0</v>
      </c>
      <c r="I162" s="241"/>
    </row>
    <row r="163" spans="1:9" ht="16.5" thickTop="1" thickBot="1" x14ac:dyDescent="0.3">
      <c r="A163" s="46" t="s">
        <v>13</v>
      </c>
      <c r="B163" s="119"/>
      <c r="C163" s="119"/>
      <c r="D163" s="119"/>
      <c r="E163" s="120"/>
      <c r="F163" s="89"/>
      <c r="G163" s="90"/>
      <c r="H163" s="89"/>
      <c r="I163" s="90"/>
    </row>
    <row r="164" spans="1:9" ht="15.75" thickTop="1" x14ac:dyDescent="0.25">
      <c r="A164" s="111" t="s">
        <v>9</v>
      </c>
      <c r="B164" s="112"/>
      <c r="C164" s="112"/>
      <c r="D164" s="112"/>
      <c r="E164" s="112"/>
      <c r="F164" s="75">
        <f>SUM(F154+F162+F163)</f>
        <v>14619090</v>
      </c>
      <c r="G164" s="76"/>
      <c r="H164" s="75">
        <f>SUM(H154+H162+H163)</f>
        <v>1356962</v>
      </c>
      <c r="I164" s="76"/>
    </row>
    <row r="165" spans="1:9" x14ac:dyDescent="0.25">
      <c r="A165" s="38"/>
      <c r="B165" s="38"/>
      <c r="C165" s="38"/>
      <c r="D165" s="38"/>
      <c r="E165" s="38"/>
      <c r="F165" s="43"/>
      <c r="G165" s="44"/>
      <c r="H165" s="43"/>
      <c r="I165" s="44"/>
    </row>
    <row r="166" spans="1:9" s="5" customFormat="1" x14ac:dyDescent="0.25">
      <c r="A166" s="38"/>
      <c r="B166" s="38"/>
      <c r="C166" s="38"/>
      <c r="D166" s="38"/>
      <c r="E166" s="38"/>
      <c r="F166" s="43"/>
      <c r="G166" s="44"/>
      <c r="H166" s="43"/>
      <c r="I166" s="44"/>
    </row>
    <row r="167" spans="1:9" s="5" customFormat="1" x14ac:dyDescent="0.25">
      <c r="A167" s="38"/>
      <c r="B167" s="38"/>
      <c r="C167" s="38"/>
      <c r="D167" s="38"/>
      <c r="E167" s="38"/>
      <c r="F167" s="43"/>
      <c r="G167" s="44"/>
      <c r="H167" s="43"/>
      <c r="I167" s="44"/>
    </row>
    <row r="168" spans="1:9" s="5" customFormat="1" x14ac:dyDescent="0.25">
      <c r="A168" s="157" t="s">
        <v>106</v>
      </c>
      <c r="B168" s="157"/>
      <c r="C168" s="157"/>
      <c r="D168" s="157"/>
      <c r="E168" s="157"/>
      <c r="F168" s="157"/>
      <c r="G168" s="157"/>
      <c r="H168" s="157"/>
      <c r="I168" s="157"/>
    </row>
    <row r="169" spans="1:9" s="5" customFormat="1" x14ac:dyDescent="0.25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 s="5" customFormat="1" ht="15" customHeight="1" x14ac:dyDescent="0.25">
      <c r="A170" s="51" t="s">
        <v>0</v>
      </c>
      <c r="B170" s="51"/>
      <c r="C170" s="51"/>
      <c r="D170" s="51"/>
      <c r="E170" s="51"/>
      <c r="F170" s="53" t="s">
        <v>199</v>
      </c>
      <c r="G170" s="53"/>
      <c r="H170" s="53" t="s">
        <v>200</v>
      </c>
      <c r="I170" s="53"/>
    </row>
    <row r="171" spans="1:9" s="5" customFormat="1" x14ac:dyDescent="0.25">
      <c r="A171" s="52"/>
      <c r="B171" s="52"/>
      <c r="C171" s="52"/>
      <c r="D171" s="52"/>
      <c r="E171" s="52"/>
      <c r="F171" s="54"/>
      <c r="G171" s="54"/>
      <c r="H171" s="54"/>
      <c r="I171" s="54"/>
    </row>
    <row r="172" spans="1:9" s="5" customFormat="1" x14ac:dyDescent="0.25">
      <c r="A172" s="225" t="s">
        <v>38</v>
      </c>
      <c r="B172" s="305"/>
      <c r="C172" s="305"/>
      <c r="D172" s="305"/>
      <c r="E172" s="306"/>
      <c r="F172" s="137">
        <v>0</v>
      </c>
      <c r="G172" s="138"/>
      <c r="H172" s="137">
        <v>0</v>
      </c>
      <c r="I172" s="138"/>
    </row>
    <row r="173" spans="1:9" s="5" customFormat="1" ht="15.75" thickBot="1" x14ac:dyDescent="0.3">
      <c r="A173" s="139" t="s">
        <v>50</v>
      </c>
      <c r="B173" s="140"/>
      <c r="C173" s="140"/>
      <c r="D173" s="140"/>
      <c r="E173" s="141"/>
      <c r="F173" s="155"/>
      <c r="G173" s="156"/>
      <c r="H173" s="155"/>
      <c r="I173" s="156"/>
    </row>
    <row r="174" spans="1:9" s="5" customFormat="1" ht="16.5" thickTop="1" thickBot="1" x14ac:dyDescent="0.3">
      <c r="A174" s="46" t="s">
        <v>4</v>
      </c>
      <c r="B174" s="47"/>
      <c r="C174" s="47"/>
      <c r="D174" s="47"/>
      <c r="E174" s="47"/>
      <c r="F174" s="85">
        <f>SUM(F172:G173)</f>
        <v>0</v>
      </c>
      <c r="G174" s="85"/>
      <c r="H174" s="85">
        <f>SUM(H172:I173)</f>
        <v>0</v>
      </c>
      <c r="I174" s="85"/>
    </row>
    <row r="175" spans="1:9" s="5" customFormat="1" ht="16.5" thickTop="1" thickBot="1" x14ac:dyDescent="0.3">
      <c r="A175" s="46" t="s">
        <v>23</v>
      </c>
      <c r="B175" s="47"/>
      <c r="C175" s="47"/>
      <c r="D175" s="47"/>
      <c r="E175" s="47"/>
      <c r="F175" s="150">
        <v>0</v>
      </c>
      <c r="G175" s="150"/>
      <c r="H175" s="150">
        <v>0</v>
      </c>
      <c r="I175" s="150"/>
    </row>
    <row r="176" spans="1:9" s="5" customFormat="1" ht="16.5" thickTop="1" thickBot="1" x14ac:dyDescent="0.3">
      <c r="A176" s="46" t="s">
        <v>5</v>
      </c>
      <c r="B176" s="47"/>
      <c r="C176" s="47"/>
      <c r="D176" s="47"/>
      <c r="E176" s="47"/>
      <c r="F176" s="85">
        <f>SUM(F175:G175)</f>
        <v>0</v>
      </c>
      <c r="G176" s="89"/>
      <c r="H176" s="85">
        <f>SUM(H175:I175)</f>
        <v>0</v>
      </c>
      <c r="I176" s="85"/>
    </row>
    <row r="177" spans="1:11" s="5" customFormat="1" ht="16.5" thickTop="1" thickBot="1" x14ac:dyDescent="0.3">
      <c r="A177" s="46" t="s">
        <v>6</v>
      </c>
      <c r="B177" s="47"/>
      <c r="C177" s="47"/>
      <c r="D177" s="47"/>
      <c r="E177" s="47"/>
      <c r="F177" s="85">
        <f>SUM(F174+F176)</f>
        <v>0</v>
      </c>
      <c r="G177" s="86"/>
      <c r="H177" s="85">
        <f>SUM(H174+H176)</f>
        <v>0</v>
      </c>
      <c r="I177" s="86"/>
    </row>
    <row r="178" spans="1:11" s="5" customFormat="1" ht="15.75" thickTop="1" x14ac:dyDescent="0.25">
      <c r="A178" s="127" t="s">
        <v>7</v>
      </c>
      <c r="B178" s="128"/>
      <c r="C178" s="128"/>
      <c r="D178" s="128"/>
      <c r="E178" s="151"/>
      <c r="F178" s="72">
        <f>SUM(F177)</f>
        <v>0</v>
      </c>
      <c r="G178" s="73"/>
      <c r="H178" s="72">
        <f>SUM(H177)</f>
        <v>0</v>
      </c>
      <c r="I178" s="73"/>
    </row>
    <row r="179" spans="1:11" s="5" customFormat="1" x14ac:dyDescent="0.25">
      <c r="A179" s="38"/>
      <c r="B179" s="38"/>
      <c r="C179" s="38"/>
      <c r="D179" s="38"/>
      <c r="E179" s="38"/>
      <c r="F179" s="43"/>
      <c r="G179" s="44"/>
      <c r="H179" s="43"/>
      <c r="I179" s="44"/>
    </row>
    <row r="180" spans="1:11" s="5" customFormat="1" x14ac:dyDescent="0.25">
      <c r="A180" s="38"/>
      <c r="B180" s="38"/>
      <c r="C180" s="38"/>
      <c r="D180" s="38"/>
      <c r="E180" s="38"/>
      <c r="F180" s="43"/>
      <c r="G180" s="44"/>
      <c r="H180" s="43"/>
      <c r="I180" s="44"/>
    </row>
    <row r="181" spans="1:11" x14ac:dyDescent="0.25">
      <c r="A181" s="38"/>
      <c r="B181" s="38"/>
      <c r="C181" s="38"/>
      <c r="D181" s="38"/>
      <c r="E181" s="38"/>
      <c r="F181" s="43"/>
      <c r="G181" s="44"/>
      <c r="H181" s="43"/>
      <c r="I181" s="44"/>
    </row>
    <row r="182" spans="1:11" x14ac:dyDescent="0.25">
      <c r="A182" s="288" t="s">
        <v>44</v>
      </c>
      <c r="B182" s="157"/>
      <c r="C182" s="157"/>
      <c r="D182" s="157"/>
      <c r="E182" s="157"/>
      <c r="F182" s="157"/>
      <c r="G182" s="157"/>
      <c r="H182" s="157"/>
      <c r="I182" s="157"/>
    </row>
    <row r="183" spans="1:11" x14ac:dyDescent="0.25">
      <c r="A183" s="38"/>
      <c r="B183" s="38"/>
      <c r="C183" s="38"/>
      <c r="D183" s="38"/>
      <c r="E183" s="38"/>
      <c r="F183" s="43"/>
      <c r="G183" s="44"/>
      <c r="H183" s="43"/>
      <c r="I183" s="44"/>
    </row>
    <row r="184" spans="1:11" ht="15" customHeight="1" x14ac:dyDescent="0.25">
      <c r="A184" s="51" t="s">
        <v>0</v>
      </c>
      <c r="B184" s="51"/>
      <c r="C184" s="51"/>
      <c r="D184" s="51"/>
      <c r="E184" s="51"/>
      <c r="F184" s="53" t="s">
        <v>199</v>
      </c>
      <c r="G184" s="53"/>
      <c r="H184" s="53" t="s">
        <v>200</v>
      </c>
      <c r="I184" s="53"/>
    </row>
    <row r="185" spans="1:11" x14ac:dyDescent="0.25">
      <c r="A185" s="52"/>
      <c r="B185" s="52"/>
      <c r="C185" s="52"/>
      <c r="D185" s="52"/>
      <c r="E185" s="52"/>
      <c r="F185" s="54"/>
      <c r="G185" s="54"/>
      <c r="H185" s="54"/>
      <c r="I185" s="54"/>
    </row>
    <row r="186" spans="1:11" s="5" customFormat="1" x14ac:dyDescent="0.25">
      <c r="A186" s="81" t="s">
        <v>204</v>
      </c>
      <c r="B186" s="82"/>
      <c r="C186" s="82"/>
      <c r="D186" s="82"/>
      <c r="E186" s="83"/>
      <c r="F186" s="137">
        <v>12201</v>
      </c>
      <c r="G186" s="138"/>
      <c r="H186" s="137">
        <v>10000</v>
      </c>
      <c r="I186" s="138"/>
      <c r="K186" s="5" t="s">
        <v>227</v>
      </c>
    </row>
    <row r="187" spans="1:11" s="5" customFormat="1" x14ac:dyDescent="0.25">
      <c r="A187" s="87" t="s">
        <v>43</v>
      </c>
      <c r="B187" s="136"/>
      <c r="C187" s="136"/>
      <c r="D187" s="136"/>
      <c r="E187" s="88"/>
      <c r="F187" s="137">
        <v>254000</v>
      </c>
      <c r="G187" s="88"/>
      <c r="H187" s="137"/>
      <c r="I187" s="88"/>
      <c r="K187" s="5" t="s">
        <v>233</v>
      </c>
    </row>
    <row r="188" spans="1:11" s="5" customFormat="1" x14ac:dyDescent="0.25">
      <c r="A188" s="81" t="s">
        <v>31</v>
      </c>
      <c r="B188" s="82"/>
      <c r="C188" s="82"/>
      <c r="D188" s="82"/>
      <c r="E188" s="82"/>
      <c r="F188" s="74"/>
      <c r="G188" s="74"/>
      <c r="H188" s="74"/>
      <c r="I188" s="74"/>
    </row>
    <row r="189" spans="1:11" s="5" customFormat="1" x14ac:dyDescent="0.25">
      <c r="A189" s="291" t="s">
        <v>217</v>
      </c>
      <c r="B189" s="292"/>
      <c r="C189" s="292"/>
      <c r="D189" s="292"/>
      <c r="E189" s="292"/>
      <c r="F189" s="84"/>
      <c r="G189" s="84"/>
      <c r="H189" s="84">
        <v>315000</v>
      </c>
      <c r="I189" s="84"/>
    </row>
    <row r="190" spans="1:11" x14ac:dyDescent="0.25">
      <c r="A190" s="81" t="s">
        <v>33</v>
      </c>
      <c r="B190" s="82"/>
      <c r="C190" s="82"/>
      <c r="D190" s="82"/>
      <c r="E190" s="82"/>
      <c r="F190" s="74">
        <v>32994</v>
      </c>
      <c r="G190" s="74"/>
      <c r="H190" s="74">
        <v>87700</v>
      </c>
      <c r="I190" s="74"/>
      <c r="K190" t="s">
        <v>235</v>
      </c>
    </row>
    <row r="191" spans="1:11" ht="15.75" thickBot="1" x14ac:dyDescent="0.3">
      <c r="A191" s="144"/>
      <c r="B191" s="145"/>
      <c r="C191" s="145"/>
      <c r="D191" s="145"/>
      <c r="E191" s="145"/>
      <c r="F191" s="84"/>
      <c r="G191" s="84"/>
      <c r="H191" s="84"/>
      <c r="I191" s="84"/>
    </row>
    <row r="192" spans="1:11" ht="16.5" thickTop="1" thickBot="1" x14ac:dyDescent="0.3">
      <c r="A192" s="46" t="s">
        <v>6</v>
      </c>
      <c r="B192" s="47"/>
      <c r="C192" s="47"/>
      <c r="D192" s="47"/>
      <c r="E192" s="47"/>
      <c r="F192" s="85">
        <f>SUM(F186:G191)</f>
        <v>299195</v>
      </c>
      <c r="G192" s="86"/>
      <c r="H192" s="85">
        <f>SUM(H186:I191)</f>
        <v>412700</v>
      </c>
      <c r="I192" s="86"/>
    </row>
    <row r="193" spans="1:9" ht="15.75" thickTop="1" x14ac:dyDescent="0.25">
      <c r="A193" s="111" t="s">
        <v>7</v>
      </c>
      <c r="B193" s="112"/>
      <c r="C193" s="112"/>
      <c r="D193" s="112"/>
      <c r="E193" s="112"/>
      <c r="F193" s="75">
        <f>SUM(F192)</f>
        <v>299195</v>
      </c>
      <c r="G193" s="76"/>
      <c r="H193" s="75">
        <f>SUM(H192)</f>
        <v>412700</v>
      </c>
      <c r="I193" s="76"/>
    </row>
    <row r="194" spans="1:9" x14ac:dyDescent="0.25">
      <c r="A194" s="154" t="s">
        <v>59</v>
      </c>
      <c r="B194" s="154"/>
      <c r="C194" s="154"/>
      <c r="D194" s="154"/>
      <c r="E194" s="154"/>
      <c r="F194" s="77">
        <v>7479892</v>
      </c>
      <c r="G194" s="77"/>
      <c r="H194" s="77"/>
      <c r="I194" s="77"/>
    </row>
    <row r="195" spans="1:9" s="5" customFormat="1" ht="15.75" thickBot="1" x14ac:dyDescent="0.3">
      <c r="A195" s="78" t="s">
        <v>62</v>
      </c>
      <c r="B195" s="78"/>
      <c r="C195" s="78"/>
      <c r="D195" s="78"/>
      <c r="E195" s="78"/>
      <c r="F195" s="79">
        <v>2019571</v>
      </c>
      <c r="G195" s="79"/>
      <c r="H195" s="79"/>
      <c r="I195" s="79"/>
    </row>
    <row r="196" spans="1:9" s="5" customFormat="1" ht="16.5" thickTop="1" thickBot="1" x14ac:dyDescent="0.3">
      <c r="A196" s="46" t="s">
        <v>63</v>
      </c>
      <c r="B196" s="47"/>
      <c r="C196" s="47"/>
      <c r="D196" s="47"/>
      <c r="E196" s="80"/>
      <c r="F196" s="89">
        <f>SUM(F194:G195)</f>
        <v>9499463</v>
      </c>
      <c r="G196" s="90"/>
      <c r="H196" s="89">
        <f>SUM(H194:I195)</f>
        <v>0</v>
      </c>
      <c r="I196" s="90"/>
    </row>
    <row r="197" spans="1:9" s="5" customFormat="1" ht="15.75" thickTop="1" x14ac:dyDescent="0.25">
      <c r="A197" s="127" t="s">
        <v>9</v>
      </c>
      <c r="B197" s="128"/>
      <c r="C197" s="128"/>
      <c r="D197" s="128"/>
      <c r="E197" s="129"/>
      <c r="F197" s="72">
        <f>SUM(F196+F193)</f>
        <v>9798658</v>
      </c>
      <c r="G197" s="73"/>
      <c r="H197" s="72">
        <f>SUM(H196)</f>
        <v>0</v>
      </c>
      <c r="I197" s="73"/>
    </row>
    <row r="198" spans="1:9" s="5" customFormat="1" x14ac:dyDescent="0.25">
      <c r="A198" s="38"/>
      <c r="B198" s="38"/>
      <c r="C198" s="38"/>
      <c r="D198" s="38"/>
      <c r="E198" s="38"/>
      <c r="F198" s="43"/>
      <c r="G198" s="44"/>
      <c r="H198" s="43"/>
      <c r="I198" s="44"/>
    </row>
    <row r="199" spans="1:9" s="5" customFormat="1" x14ac:dyDescent="0.25">
      <c r="A199" s="38"/>
      <c r="B199" s="38"/>
      <c r="C199" s="38"/>
      <c r="D199" s="38"/>
      <c r="E199" s="38"/>
      <c r="F199" s="43"/>
      <c r="G199" s="44"/>
      <c r="H199" s="43"/>
      <c r="I199" s="44"/>
    </row>
    <row r="200" spans="1:9" s="5" customFormat="1" x14ac:dyDescent="0.25">
      <c r="A200" s="38"/>
      <c r="B200" s="38"/>
      <c r="C200" s="38"/>
      <c r="D200" s="38"/>
      <c r="E200" s="38"/>
      <c r="F200" s="43"/>
      <c r="G200" s="44"/>
      <c r="H200" s="43"/>
      <c r="I200" s="44"/>
    </row>
    <row r="201" spans="1:9" s="5" customFormat="1" x14ac:dyDescent="0.25">
      <c r="A201" s="38"/>
      <c r="B201" s="38"/>
      <c r="C201" s="38"/>
      <c r="D201" s="38"/>
      <c r="E201" s="38"/>
      <c r="F201" s="43"/>
      <c r="G201" s="44"/>
      <c r="H201" s="43"/>
      <c r="I201" s="44"/>
    </row>
    <row r="202" spans="1:9" s="5" customFormat="1" x14ac:dyDescent="0.25">
      <c r="A202" s="38"/>
      <c r="B202" s="38"/>
      <c r="C202" s="38"/>
      <c r="D202" s="38"/>
      <c r="E202" s="38"/>
      <c r="F202" s="43"/>
      <c r="G202" s="44"/>
      <c r="H202" s="43"/>
      <c r="I202" s="44"/>
    </row>
    <row r="203" spans="1:9" x14ac:dyDescent="0.25">
      <c r="A203" s="38"/>
      <c r="B203" s="38"/>
      <c r="C203" s="38"/>
      <c r="D203" s="38"/>
      <c r="E203" s="38"/>
      <c r="F203" s="43"/>
      <c r="G203" s="44"/>
      <c r="H203" s="43"/>
      <c r="I203" s="44"/>
    </row>
    <row r="204" spans="1:9" x14ac:dyDescent="0.25">
      <c r="A204" s="157" t="s">
        <v>45</v>
      </c>
      <c r="B204" s="157"/>
      <c r="C204" s="157"/>
      <c r="D204" s="157"/>
      <c r="E204" s="157"/>
      <c r="F204" s="157"/>
      <c r="G204" s="157"/>
      <c r="H204" s="157"/>
      <c r="I204" s="157"/>
    </row>
    <row r="206" spans="1:9" ht="15" customHeight="1" x14ac:dyDescent="0.25">
      <c r="A206" s="51" t="s">
        <v>0</v>
      </c>
      <c r="B206" s="51"/>
      <c r="C206" s="51"/>
      <c r="D206" s="51"/>
      <c r="E206" s="51"/>
      <c r="F206" s="53" t="s">
        <v>199</v>
      </c>
      <c r="G206" s="53"/>
      <c r="H206" s="53" t="s">
        <v>200</v>
      </c>
      <c r="I206" s="53"/>
    </row>
    <row r="207" spans="1:9" x14ac:dyDescent="0.25">
      <c r="A207" s="52"/>
      <c r="B207" s="52"/>
      <c r="C207" s="52"/>
      <c r="D207" s="52"/>
      <c r="E207" s="52"/>
      <c r="F207" s="54"/>
      <c r="G207" s="54"/>
      <c r="H207" s="54"/>
      <c r="I207" s="54"/>
    </row>
    <row r="208" spans="1:9" x14ac:dyDescent="0.25">
      <c r="A208" s="81" t="s">
        <v>28</v>
      </c>
      <c r="B208" s="82"/>
      <c r="C208" s="82"/>
      <c r="D208" s="82"/>
      <c r="E208" s="82"/>
      <c r="F208" s="74">
        <v>0</v>
      </c>
      <c r="G208" s="74"/>
      <c r="H208" s="74">
        <v>0</v>
      </c>
      <c r="I208" s="74"/>
    </row>
    <row r="209" spans="1:9" x14ac:dyDescent="0.25">
      <c r="A209" s="144"/>
      <c r="B209" s="145"/>
      <c r="C209" s="145"/>
      <c r="D209" s="145"/>
      <c r="E209" s="145"/>
      <c r="F209" s="84"/>
      <c r="G209" s="84"/>
      <c r="H209" s="84"/>
      <c r="I209" s="84"/>
    </row>
    <row r="210" spans="1:9" x14ac:dyDescent="0.25">
      <c r="A210" s="93" t="s">
        <v>22</v>
      </c>
      <c r="B210" s="94"/>
      <c r="C210" s="94"/>
      <c r="D210" s="94"/>
      <c r="E210" s="94"/>
      <c r="F210" s="74">
        <v>0</v>
      </c>
      <c r="G210" s="74"/>
      <c r="H210" s="74">
        <v>0</v>
      </c>
      <c r="I210" s="74"/>
    </row>
    <row r="211" spans="1:9" x14ac:dyDescent="0.25">
      <c r="A211" s="144"/>
      <c r="B211" s="145"/>
      <c r="C211" s="145"/>
      <c r="D211" s="145"/>
      <c r="E211" s="145"/>
      <c r="F211" s="84"/>
      <c r="G211" s="84"/>
      <c r="H211" s="84"/>
      <c r="I211" s="84"/>
    </row>
    <row r="212" spans="1:9" x14ac:dyDescent="0.25">
      <c r="A212" s="81" t="s">
        <v>31</v>
      </c>
      <c r="B212" s="82"/>
      <c r="C212" s="82"/>
      <c r="D212" s="82"/>
      <c r="E212" s="82"/>
      <c r="F212" s="74"/>
      <c r="G212" s="74"/>
      <c r="H212" s="74"/>
      <c r="I212" s="74"/>
    </row>
    <row r="213" spans="1:9" x14ac:dyDescent="0.25">
      <c r="A213" s="144"/>
      <c r="B213" s="145"/>
      <c r="C213" s="145"/>
      <c r="D213" s="145"/>
      <c r="E213" s="145"/>
      <c r="F213" s="84"/>
      <c r="G213" s="84"/>
      <c r="H213" s="84"/>
      <c r="I213" s="84"/>
    </row>
    <row r="214" spans="1:9" x14ac:dyDescent="0.25">
      <c r="A214" s="81" t="s">
        <v>33</v>
      </c>
      <c r="B214" s="82"/>
      <c r="C214" s="82"/>
      <c r="D214" s="82"/>
      <c r="E214" s="82"/>
      <c r="F214" s="74"/>
      <c r="G214" s="74"/>
      <c r="H214" s="74"/>
      <c r="I214" s="74"/>
    </row>
    <row r="215" spans="1:9" ht="15.75" thickBot="1" x14ac:dyDescent="0.3">
      <c r="A215" s="87"/>
      <c r="B215" s="136"/>
      <c r="C215" s="136"/>
      <c r="D215" s="136"/>
      <c r="E215" s="88"/>
      <c r="F215" s="137"/>
      <c r="G215" s="138"/>
      <c r="H215" s="137"/>
      <c r="I215" s="138"/>
    </row>
    <row r="216" spans="1:9" ht="16.5" thickTop="1" thickBot="1" x14ac:dyDescent="0.3">
      <c r="A216" s="46" t="s">
        <v>6</v>
      </c>
      <c r="B216" s="47"/>
      <c r="C216" s="47"/>
      <c r="D216" s="47"/>
      <c r="E216" s="47"/>
      <c r="F216" s="85">
        <f>SUM(F208:G215)</f>
        <v>0</v>
      </c>
      <c r="G216" s="86"/>
      <c r="H216" s="85">
        <f>SUM(H208:I215)</f>
        <v>0</v>
      </c>
      <c r="I216" s="86"/>
    </row>
    <row r="217" spans="1:9" ht="15.75" thickTop="1" x14ac:dyDescent="0.25">
      <c r="A217" s="111" t="s">
        <v>7</v>
      </c>
      <c r="B217" s="112"/>
      <c r="C217" s="112"/>
      <c r="D217" s="112"/>
      <c r="E217" s="112"/>
      <c r="F217" s="75">
        <f>SUM(F216)</f>
        <v>0</v>
      </c>
      <c r="G217" s="76"/>
      <c r="H217" s="75">
        <f>SUM(H216)</f>
        <v>0</v>
      </c>
      <c r="I217" s="76"/>
    </row>
    <row r="218" spans="1:9" x14ac:dyDescent="0.25">
      <c r="A218" s="38"/>
      <c r="B218" s="38"/>
      <c r="C218" s="38"/>
      <c r="D218" s="38"/>
      <c r="E218" s="38"/>
      <c r="F218" s="43"/>
      <c r="G218" s="44"/>
      <c r="H218" s="43"/>
      <c r="I218" s="44"/>
    </row>
    <row r="219" spans="1:9" x14ac:dyDescent="0.25">
      <c r="A219" s="38"/>
      <c r="B219" s="38"/>
      <c r="C219" s="38"/>
      <c r="D219" s="38"/>
      <c r="E219" s="38"/>
      <c r="F219" s="43"/>
      <c r="G219" s="44"/>
      <c r="H219" s="43"/>
      <c r="I219" s="44"/>
    </row>
    <row r="220" spans="1:9" x14ac:dyDescent="0.25">
      <c r="A220" s="31" t="s">
        <v>46</v>
      </c>
      <c r="B220" s="31"/>
      <c r="C220" s="31"/>
      <c r="D220" s="31"/>
      <c r="E220" s="31"/>
    </row>
    <row r="222" spans="1:9" ht="15" customHeight="1" x14ac:dyDescent="0.25">
      <c r="A222" s="162" t="s">
        <v>0</v>
      </c>
      <c r="B222" s="317"/>
      <c r="C222" s="317"/>
      <c r="D222" s="317"/>
      <c r="E222" s="318"/>
      <c r="F222" s="53" t="s">
        <v>199</v>
      </c>
      <c r="G222" s="53"/>
      <c r="H222" s="53" t="s">
        <v>200</v>
      </c>
      <c r="I222" s="53"/>
    </row>
    <row r="223" spans="1:9" x14ac:dyDescent="0.25">
      <c r="A223" s="319"/>
      <c r="B223" s="320"/>
      <c r="C223" s="320"/>
      <c r="D223" s="320"/>
      <c r="E223" s="321"/>
      <c r="F223" s="54"/>
      <c r="G223" s="54"/>
      <c r="H223" s="54"/>
      <c r="I223" s="54"/>
    </row>
    <row r="224" spans="1:9" s="5" customFormat="1" x14ac:dyDescent="0.25">
      <c r="A224" s="93" t="s">
        <v>103</v>
      </c>
      <c r="B224" s="299"/>
      <c r="C224" s="299"/>
      <c r="D224" s="299"/>
      <c r="E224" s="299"/>
      <c r="F224" s="74"/>
      <c r="G224" s="74"/>
      <c r="H224" s="74"/>
      <c r="I224" s="74"/>
    </row>
    <row r="225" spans="1:11" s="5" customFormat="1" ht="15.75" thickBot="1" x14ac:dyDescent="0.3">
      <c r="A225" s="94" t="s">
        <v>123</v>
      </c>
      <c r="B225" s="94"/>
      <c r="C225" s="94"/>
      <c r="D225" s="94"/>
      <c r="E225" s="94"/>
      <c r="F225" s="106"/>
      <c r="G225" s="106"/>
      <c r="H225" s="106"/>
      <c r="I225" s="106"/>
    </row>
    <row r="226" spans="1:11" s="5" customFormat="1" ht="16.5" thickTop="1" thickBot="1" x14ac:dyDescent="0.3">
      <c r="A226" s="46" t="s">
        <v>4</v>
      </c>
      <c r="B226" s="47"/>
      <c r="C226" s="47"/>
      <c r="D226" s="47"/>
      <c r="E226" s="47"/>
      <c r="F226" s="85">
        <f>SUM(F221:G225)</f>
        <v>0</v>
      </c>
      <c r="G226" s="85"/>
      <c r="H226" s="85">
        <f>SUM(H221:I225)</f>
        <v>0</v>
      </c>
      <c r="I226" s="85"/>
    </row>
    <row r="227" spans="1:11" s="5" customFormat="1" ht="16.5" thickTop="1" thickBot="1" x14ac:dyDescent="0.3">
      <c r="A227" s="146" t="s">
        <v>23</v>
      </c>
      <c r="B227" s="146"/>
      <c r="C227" s="146"/>
      <c r="D227" s="146"/>
      <c r="E227" s="146"/>
      <c r="F227" s="77"/>
      <c r="G227" s="77"/>
      <c r="H227" s="77"/>
      <c r="I227" s="77"/>
    </row>
    <row r="228" spans="1:11" s="5" customFormat="1" ht="16.5" thickTop="1" thickBot="1" x14ac:dyDescent="0.3">
      <c r="A228" s="300" t="s">
        <v>75</v>
      </c>
      <c r="B228" s="301"/>
      <c r="C228" s="301"/>
      <c r="D228" s="301"/>
      <c r="E228" s="302"/>
      <c r="F228" s="89">
        <f>SUM(F227:G227)</f>
        <v>0</v>
      </c>
      <c r="G228" s="90"/>
      <c r="H228" s="89">
        <f>SUM(H227:I227)</f>
        <v>0</v>
      </c>
      <c r="I228" s="90"/>
    </row>
    <row r="229" spans="1:11" ht="15.75" thickTop="1" x14ac:dyDescent="0.25">
      <c r="A229" s="147" t="s">
        <v>30</v>
      </c>
      <c r="B229" s="148"/>
      <c r="C229" s="148"/>
      <c r="D229" s="148"/>
      <c r="E229" s="149"/>
      <c r="F229" s="137">
        <v>10200</v>
      </c>
      <c r="G229" s="138"/>
      <c r="H229" s="137">
        <v>15000</v>
      </c>
      <c r="I229" s="138"/>
      <c r="K229" t="s">
        <v>230</v>
      </c>
    </row>
    <row r="230" spans="1:11" x14ac:dyDescent="0.25">
      <c r="A230" s="87" t="s">
        <v>32</v>
      </c>
      <c r="B230" s="136"/>
      <c r="C230" s="136"/>
      <c r="D230" s="136"/>
      <c r="E230" s="88"/>
      <c r="F230" s="137">
        <v>25800</v>
      </c>
      <c r="G230" s="138"/>
      <c r="H230" s="137"/>
      <c r="I230" s="138"/>
      <c r="K230" t="s">
        <v>233</v>
      </c>
    </row>
    <row r="231" spans="1:11" x14ac:dyDescent="0.25">
      <c r="A231" s="147" t="s">
        <v>47</v>
      </c>
      <c r="B231" s="136"/>
      <c r="C231" s="136"/>
      <c r="D231" s="136"/>
      <c r="E231" s="88"/>
      <c r="F231" s="137">
        <v>2760</v>
      </c>
      <c r="G231" s="138"/>
      <c r="H231" s="137">
        <v>4050</v>
      </c>
      <c r="I231" s="138"/>
      <c r="K231" t="s">
        <v>235</v>
      </c>
    </row>
    <row r="232" spans="1:11" ht="15.75" thickBot="1" x14ac:dyDescent="0.3">
      <c r="A232" s="159" t="s">
        <v>150</v>
      </c>
      <c r="B232" s="160"/>
      <c r="C232" s="160"/>
      <c r="D232" s="160"/>
      <c r="E232" s="161"/>
      <c r="F232" s="303"/>
      <c r="G232" s="304"/>
      <c r="H232" s="303"/>
      <c r="I232" s="304"/>
    </row>
    <row r="233" spans="1:11" ht="16.5" thickTop="1" thickBot="1" x14ac:dyDescent="0.3">
      <c r="A233" s="358" t="s">
        <v>48</v>
      </c>
      <c r="B233" s="232"/>
      <c r="C233" s="232"/>
      <c r="D233" s="232"/>
      <c r="E233" s="233"/>
      <c r="F233" s="123">
        <f>SUM(F229:G232)</f>
        <v>38760</v>
      </c>
      <c r="G233" s="124"/>
      <c r="H233" s="123">
        <f>SUM(H229:I232)</f>
        <v>19050</v>
      </c>
      <c r="I233" s="124"/>
    </row>
    <row r="234" spans="1:11" ht="15.75" thickTop="1" x14ac:dyDescent="0.25">
      <c r="A234" s="355" t="s">
        <v>7</v>
      </c>
      <c r="B234" s="356"/>
      <c r="C234" s="356"/>
      <c r="D234" s="356"/>
      <c r="E234" s="357"/>
      <c r="F234" s="133">
        <f>F226+F228+F233</f>
        <v>38760</v>
      </c>
      <c r="G234" s="322"/>
      <c r="H234" s="133">
        <f>H226+H228+H233</f>
        <v>19050</v>
      </c>
      <c r="I234" s="322"/>
    </row>
    <row r="235" spans="1:11" x14ac:dyDescent="0.25">
      <c r="A235" s="38"/>
      <c r="B235" s="38"/>
      <c r="C235" s="38"/>
      <c r="D235" s="38"/>
      <c r="E235" s="38"/>
      <c r="F235" s="43"/>
      <c r="G235" s="44"/>
      <c r="H235" s="43"/>
      <c r="I235" s="44"/>
    </row>
    <row r="236" spans="1:11" s="5" customFormat="1" x14ac:dyDescent="0.25">
      <c r="A236" s="38"/>
      <c r="B236" s="38"/>
      <c r="C236" s="38"/>
      <c r="D236" s="38"/>
      <c r="E236" s="38"/>
      <c r="F236" s="43"/>
      <c r="G236" s="44"/>
      <c r="H236" s="43"/>
      <c r="I236" s="44"/>
    </row>
    <row r="237" spans="1:11" x14ac:dyDescent="0.25">
      <c r="A237" s="38"/>
      <c r="B237" s="38"/>
      <c r="C237" s="38"/>
      <c r="D237" s="38"/>
      <c r="E237" s="38"/>
      <c r="F237" s="43"/>
      <c r="G237" s="44"/>
      <c r="H237" s="43"/>
      <c r="I237" s="44"/>
    </row>
    <row r="238" spans="1:11" x14ac:dyDescent="0.25">
      <c r="A238" s="157" t="s">
        <v>56</v>
      </c>
      <c r="B238" s="157"/>
      <c r="C238" s="157"/>
      <c r="D238" s="157"/>
      <c r="E238" s="157"/>
      <c r="F238" s="157"/>
      <c r="G238" s="157"/>
      <c r="H238" s="157"/>
      <c r="I238" s="157"/>
    </row>
    <row r="240" spans="1:11" ht="15" customHeight="1" x14ac:dyDescent="0.25">
      <c r="A240" s="51" t="s">
        <v>0</v>
      </c>
      <c r="B240" s="51"/>
      <c r="C240" s="51"/>
      <c r="D240" s="51"/>
      <c r="E240" s="51"/>
      <c r="F240" s="53" t="s">
        <v>199</v>
      </c>
      <c r="G240" s="53"/>
      <c r="H240" s="53" t="s">
        <v>200</v>
      </c>
      <c r="I240" s="53"/>
    </row>
    <row r="241" spans="1:9" x14ac:dyDescent="0.25">
      <c r="A241" s="52"/>
      <c r="B241" s="52"/>
      <c r="C241" s="52"/>
      <c r="D241" s="52"/>
      <c r="E241" s="52"/>
      <c r="F241" s="54"/>
      <c r="G241" s="54"/>
      <c r="H241" s="54"/>
      <c r="I241" s="54"/>
    </row>
    <row r="242" spans="1:9" x14ac:dyDescent="0.25">
      <c r="A242" s="62" t="s">
        <v>64</v>
      </c>
      <c r="B242" s="62"/>
      <c r="C242" s="62"/>
      <c r="D242" s="62"/>
      <c r="E242" s="62"/>
      <c r="F242" s="69"/>
      <c r="G242" s="69"/>
      <c r="H242" s="69"/>
      <c r="I242" s="69"/>
    </row>
    <row r="243" spans="1:9" x14ac:dyDescent="0.25">
      <c r="A243" s="135"/>
      <c r="B243" s="198"/>
      <c r="C243" s="198"/>
      <c r="D243" s="198"/>
      <c r="E243" s="199"/>
      <c r="F243" s="137"/>
      <c r="G243" s="138"/>
      <c r="H243" s="137"/>
      <c r="I243" s="138"/>
    </row>
    <row r="244" spans="1:9" s="5" customFormat="1" x14ac:dyDescent="0.25">
      <c r="A244" s="81" t="s">
        <v>60</v>
      </c>
      <c r="B244" s="136"/>
      <c r="C244" s="136"/>
      <c r="D244" s="136"/>
      <c r="E244" s="88"/>
      <c r="F244" s="69"/>
      <c r="G244" s="69"/>
      <c r="H244" s="69"/>
      <c r="I244" s="69"/>
    </row>
    <row r="245" spans="1:9" s="5" customFormat="1" x14ac:dyDescent="0.25">
      <c r="A245" s="314"/>
      <c r="B245" s="315"/>
      <c r="C245" s="315"/>
      <c r="D245" s="315"/>
      <c r="E245" s="316"/>
      <c r="F245" s="237"/>
      <c r="G245" s="238"/>
      <c r="H245" s="237"/>
      <c r="I245" s="238"/>
    </row>
    <row r="246" spans="1:9" s="5" customFormat="1" x14ac:dyDescent="0.25">
      <c r="A246" s="101" t="s">
        <v>105</v>
      </c>
      <c r="B246" s="102"/>
      <c r="C246" s="102"/>
      <c r="D246" s="102"/>
      <c r="E246" s="103"/>
      <c r="F246" s="211"/>
      <c r="G246" s="212"/>
      <c r="H246" s="211">
        <v>0</v>
      </c>
      <c r="I246" s="212"/>
    </row>
    <row r="247" spans="1:9" s="5" customFormat="1" ht="15.75" thickBot="1" x14ac:dyDescent="0.3">
      <c r="A247" s="219" t="s">
        <v>104</v>
      </c>
      <c r="B247" s="220"/>
      <c r="C247" s="220"/>
      <c r="D247" s="220"/>
      <c r="E247" s="221"/>
      <c r="F247" s="209"/>
      <c r="G247" s="210"/>
      <c r="H247" s="209"/>
      <c r="I247" s="210"/>
    </row>
    <row r="248" spans="1:9" ht="16.5" thickTop="1" thickBot="1" x14ac:dyDescent="0.3">
      <c r="A248" s="46" t="s">
        <v>8</v>
      </c>
      <c r="B248" s="47"/>
      <c r="C248" s="47"/>
      <c r="D248" s="47"/>
      <c r="E248" s="47"/>
      <c r="F248" s="85">
        <f>SUM(F242:G247)</f>
        <v>0</v>
      </c>
      <c r="G248" s="85"/>
      <c r="H248" s="85">
        <f>SUM(H242:I247)</f>
        <v>0</v>
      </c>
      <c r="I248" s="85"/>
    </row>
    <row r="249" spans="1:9" ht="15.75" thickTop="1" x14ac:dyDescent="0.25">
      <c r="A249" s="127" t="s">
        <v>9</v>
      </c>
      <c r="B249" s="128"/>
      <c r="C249" s="128"/>
      <c r="D249" s="128"/>
      <c r="E249" s="129"/>
      <c r="F249" s="72">
        <f>SUM(F248)</f>
        <v>0</v>
      </c>
      <c r="G249" s="73"/>
      <c r="H249" s="72">
        <f>SUM(H248)</f>
        <v>0</v>
      </c>
      <c r="I249" s="73"/>
    </row>
    <row r="250" spans="1:9" x14ac:dyDescent="0.25">
      <c r="A250" s="38"/>
      <c r="B250" s="38"/>
      <c r="C250" s="38"/>
      <c r="D250" s="38"/>
      <c r="E250" s="38"/>
      <c r="F250" s="43"/>
      <c r="G250" s="44"/>
      <c r="H250" s="43"/>
      <c r="I250" s="44"/>
    </row>
    <row r="251" spans="1:9" s="5" customFormat="1" x14ac:dyDescent="0.25">
      <c r="A251" s="38"/>
      <c r="B251" s="38"/>
      <c r="C251" s="38"/>
      <c r="D251" s="38"/>
      <c r="E251" s="38"/>
      <c r="F251" s="43"/>
      <c r="G251" s="44"/>
      <c r="H251" s="43"/>
      <c r="I251" s="44"/>
    </row>
    <row r="252" spans="1:9" s="5" customFormat="1" x14ac:dyDescent="0.25">
      <c r="A252" s="38"/>
      <c r="B252" s="38"/>
      <c r="C252" s="38"/>
      <c r="D252" s="38"/>
      <c r="E252" s="38"/>
      <c r="F252" s="43"/>
      <c r="G252" s="44"/>
      <c r="H252" s="43"/>
      <c r="I252" s="44"/>
    </row>
    <row r="253" spans="1:9" s="5" customFormat="1" x14ac:dyDescent="0.25">
      <c r="A253" s="38"/>
      <c r="B253" s="38"/>
      <c r="C253" s="38"/>
      <c r="D253" s="38"/>
      <c r="E253" s="38"/>
      <c r="F253" s="43"/>
      <c r="G253" s="44"/>
      <c r="H253" s="43"/>
      <c r="I253" s="44"/>
    </row>
    <row r="254" spans="1:9" s="5" customFormat="1" x14ac:dyDescent="0.25">
      <c r="A254" s="38"/>
      <c r="B254" s="38"/>
      <c r="C254" s="38"/>
      <c r="D254" s="38"/>
      <c r="E254" s="38"/>
      <c r="F254" s="43"/>
      <c r="G254" s="44"/>
      <c r="H254" s="43"/>
      <c r="I254" s="44"/>
    </row>
    <row r="255" spans="1:9" s="5" customFormat="1" x14ac:dyDescent="0.25">
      <c r="A255" s="38"/>
      <c r="B255" s="38"/>
      <c r="C255" s="38"/>
      <c r="D255" s="38"/>
      <c r="E255" s="38"/>
      <c r="F255" s="43"/>
      <c r="G255" s="44"/>
      <c r="H255" s="43"/>
      <c r="I255" s="44"/>
    </row>
    <row r="256" spans="1:9" s="5" customFormat="1" x14ac:dyDescent="0.25">
      <c r="A256" s="38"/>
      <c r="B256" s="38"/>
      <c r="C256" s="38"/>
      <c r="D256" s="38"/>
      <c r="E256" s="38"/>
      <c r="F256" s="43"/>
      <c r="G256" s="44"/>
      <c r="H256" s="43"/>
      <c r="I256" s="44"/>
    </row>
    <row r="257" spans="1:11" s="5" customFormat="1" x14ac:dyDescent="0.25">
      <c r="A257" s="157" t="s">
        <v>112</v>
      </c>
      <c r="B257" s="157"/>
      <c r="C257" s="157"/>
      <c r="D257" s="157"/>
      <c r="E257" s="157"/>
      <c r="F257" s="157"/>
      <c r="G257" s="157"/>
      <c r="H257" s="157"/>
      <c r="I257" s="157"/>
    </row>
    <row r="258" spans="1:11" s="5" customFormat="1" x14ac:dyDescent="0.25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11" s="5" customFormat="1" ht="15" customHeight="1" x14ac:dyDescent="0.25">
      <c r="A259" s="51" t="s">
        <v>0</v>
      </c>
      <c r="B259" s="51"/>
      <c r="C259" s="51"/>
      <c r="D259" s="51"/>
      <c r="E259" s="51"/>
      <c r="F259" s="53" t="s">
        <v>199</v>
      </c>
      <c r="G259" s="53"/>
      <c r="H259" s="53" t="s">
        <v>200</v>
      </c>
      <c r="I259" s="53"/>
    </row>
    <row r="260" spans="1:11" s="5" customFormat="1" x14ac:dyDescent="0.25">
      <c r="A260" s="52"/>
      <c r="B260" s="52"/>
      <c r="C260" s="52"/>
      <c r="D260" s="52"/>
      <c r="E260" s="52"/>
      <c r="F260" s="54"/>
      <c r="G260" s="54"/>
      <c r="H260" s="54"/>
      <c r="I260" s="54"/>
    </row>
    <row r="261" spans="1:11" s="5" customFormat="1" x14ac:dyDescent="0.25">
      <c r="A261" s="62" t="s">
        <v>113</v>
      </c>
      <c r="B261" s="62"/>
      <c r="C261" s="62"/>
      <c r="D261" s="62"/>
      <c r="E261" s="62"/>
      <c r="F261" s="69">
        <v>1293200</v>
      </c>
      <c r="G261" s="69"/>
      <c r="H261" s="69">
        <v>0</v>
      </c>
      <c r="I261" s="69"/>
      <c r="K261" s="5" t="s">
        <v>243</v>
      </c>
    </row>
    <row r="262" spans="1:11" s="5" customFormat="1" ht="15.75" thickBot="1" x14ac:dyDescent="0.3">
      <c r="A262" s="135" t="s">
        <v>114</v>
      </c>
      <c r="B262" s="198"/>
      <c r="C262" s="198"/>
      <c r="D262" s="198"/>
      <c r="E262" s="199"/>
      <c r="F262" s="137"/>
      <c r="G262" s="138"/>
      <c r="H262" s="137"/>
      <c r="I262" s="138"/>
    </row>
    <row r="263" spans="1:11" s="5" customFormat="1" ht="16.5" thickTop="1" thickBot="1" x14ac:dyDescent="0.3">
      <c r="A263" s="332" t="s">
        <v>7</v>
      </c>
      <c r="B263" s="142"/>
      <c r="C263" s="142"/>
      <c r="D263" s="142"/>
      <c r="E263" s="143"/>
      <c r="F263" s="85">
        <f>SUM(F261:G262)</f>
        <v>1293200</v>
      </c>
      <c r="G263" s="85"/>
      <c r="H263" s="85">
        <f>SUM(H261:I262)</f>
        <v>0</v>
      </c>
      <c r="I263" s="85"/>
    </row>
    <row r="264" spans="1:11" s="5" customFormat="1" ht="15.75" thickTop="1" x14ac:dyDescent="0.25">
      <c r="A264" s="127" t="s">
        <v>9</v>
      </c>
      <c r="B264" s="128"/>
      <c r="C264" s="128"/>
      <c r="D264" s="128"/>
      <c r="E264" s="129"/>
      <c r="F264" s="72">
        <f>SUM(F263)</f>
        <v>1293200</v>
      </c>
      <c r="G264" s="73"/>
      <c r="H264" s="72">
        <f>SUM(H263)</f>
        <v>0</v>
      </c>
      <c r="I264" s="73"/>
    </row>
    <row r="265" spans="1:11" s="5" customFormat="1" x14ac:dyDescent="0.25">
      <c r="A265" s="38"/>
      <c r="B265" s="38"/>
      <c r="C265" s="38"/>
      <c r="D265" s="38"/>
      <c r="E265" s="38"/>
      <c r="F265" s="43"/>
      <c r="G265" s="44"/>
      <c r="H265" s="43"/>
      <c r="I265" s="44"/>
    </row>
    <row r="266" spans="1:11" s="5" customFormat="1" x14ac:dyDescent="0.25">
      <c r="A266" s="38"/>
      <c r="B266" s="38"/>
      <c r="C266" s="38"/>
      <c r="D266" s="38"/>
      <c r="E266" s="38"/>
      <c r="F266" s="43"/>
      <c r="G266" s="44"/>
      <c r="H266" s="43"/>
      <c r="I266" s="44"/>
    </row>
    <row r="267" spans="1:11" s="5" customFormat="1" x14ac:dyDescent="0.25">
      <c r="A267" s="38"/>
      <c r="B267" s="38"/>
      <c r="C267" s="38"/>
      <c r="D267" s="38"/>
      <c r="E267" s="38"/>
      <c r="F267" s="43"/>
      <c r="G267" s="44"/>
      <c r="H267" s="43"/>
      <c r="I267" s="44"/>
    </row>
    <row r="268" spans="1:11" s="5" customFormat="1" x14ac:dyDescent="0.25">
      <c r="A268" s="38"/>
      <c r="B268" s="38"/>
      <c r="C268" s="38"/>
      <c r="D268" s="38"/>
      <c r="E268" s="38"/>
      <c r="F268" s="43"/>
      <c r="G268" s="44"/>
      <c r="H268" s="43"/>
      <c r="I268" s="44"/>
    </row>
    <row r="269" spans="1:11" s="5" customFormat="1" x14ac:dyDescent="0.25">
      <c r="A269" s="38"/>
      <c r="B269" s="38"/>
      <c r="C269" s="38"/>
      <c r="D269" s="38"/>
      <c r="E269" s="38"/>
      <c r="F269" s="43"/>
      <c r="G269" s="44"/>
      <c r="H269" s="43"/>
      <c r="I269" s="44"/>
    </row>
    <row r="270" spans="1:11" s="5" customFormat="1" x14ac:dyDescent="0.25">
      <c r="A270" s="38"/>
      <c r="B270" s="38"/>
      <c r="C270" s="38"/>
      <c r="D270" s="38"/>
      <c r="E270" s="38"/>
      <c r="F270" s="43"/>
      <c r="G270" s="44"/>
      <c r="H270" s="43"/>
      <c r="I270" s="44"/>
    </row>
    <row r="271" spans="1:11" x14ac:dyDescent="0.25">
      <c r="A271" s="157" t="s">
        <v>49</v>
      </c>
      <c r="B271" s="157"/>
      <c r="C271" s="157"/>
      <c r="D271" s="157"/>
      <c r="E271" s="157"/>
      <c r="F271" s="157"/>
      <c r="G271" s="157"/>
      <c r="H271" s="157"/>
      <c r="I271" s="157"/>
    </row>
    <row r="273" spans="1:11" ht="15" customHeight="1" x14ac:dyDescent="0.25">
      <c r="A273" s="51" t="s">
        <v>0</v>
      </c>
      <c r="B273" s="51"/>
      <c r="C273" s="51"/>
      <c r="D273" s="51"/>
      <c r="E273" s="51"/>
      <c r="F273" s="53" t="s">
        <v>199</v>
      </c>
      <c r="G273" s="53"/>
      <c r="H273" s="53" t="s">
        <v>200</v>
      </c>
      <c r="I273" s="53"/>
    </row>
    <row r="274" spans="1:11" x14ac:dyDescent="0.25">
      <c r="A274" s="52"/>
      <c r="B274" s="52"/>
      <c r="C274" s="52"/>
      <c r="D274" s="52"/>
      <c r="E274" s="52"/>
      <c r="F274" s="54"/>
      <c r="G274" s="54"/>
      <c r="H274" s="54"/>
      <c r="I274" s="54"/>
    </row>
    <row r="275" spans="1:11" x14ac:dyDescent="0.25">
      <c r="A275" s="81" t="s">
        <v>30</v>
      </c>
      <c r="B275" s="82"/>
      <c r="C275" s="82"/>
      <c r="D275" s="82"/>
      <c r="E275" s="82"/>
      <c r="F275" s="74">
        <v>196881</v>
      </c>
      <c r="G275" s="74"/>
      <c r="H275" s="74">
        <v>200000</v>
      </c>
      <c r="I275" s="74"/>
      <c r="K275" t="s">
        <v>230</v>
      </c>
    </row>
    <row r="276" spans="1:11" x14ac:dyDescent="0.25">
      <c r="A276" s="144" t="s">
        <v>169</v>
      </c>
      <c r="B276" s="145"/>
      <c r="C276" s="145"/>
      <c r="D276" s="145"/>
      <c r="E276" s="145"/>
      <c r="F276" s="84">
        <v>269610</v>
      </c>
      <c r="G276" s="84"/>
      <c r="H276" s="84">
        <v>270000</v>
      </c>
      <c r="I276" s="84"/>
      <c r="K276" t="s">
        <v>237</v>
      </c>
    </row>
    <row r="277" spans="1:11" x14ac:dyDescent="0.25">
      <c r="A277" s="81" t="s">
        <v>22</v>
      </c>
      <c r="B277" s="82"/>
      <c r="C277" s="82"/>
      <c r="D277" s="82"/>
      <c r="E277" s="82"/>
      <c r="F277" s="74">
        <v>59643</v>
      </c>
      <c r="G277" s="74"/>
      <c r="H277" s="74">
        <v>60000</v>
      </c>
      <c r="I277" s="74"/>
      <c r="K277" t="s">
        <v>231</v>
      </c>
    </row>
    <row r="278" spans="1:11" x14ac:dyDescent="0.25">
      <c r="A278" s="144"/>
      <c r="B278" s="145"/>
      <c r="C278" s="145"/>
      <c r="D278" s="145"/>
      <c r="E278" s="145"/>
      <c r="F278" s="84"/>
      <c r="G278" s="84"/>
      <c r="H278" s="84"/>
      <c r="I278" s="84"/>
    </row>
    <row r="279" spans="1:11" x14ac:dyDescent="0.25">
      <c r="A279" s="81" t="s">
        <v>33</v>
      </c>
      <c r="B279" s="82"/>
      <c r="C279" s="82"/>
      <c r="D279" s="82"/>
      <c r="E279" s="82"/>
      <c r="F279" s="74">
        <v>138754</v>
      </c>
      <c r="G279" s="74"/>
      <c r="H279" s="74">
        <v>143100</v>
      </c>
      <c r="I279" s="74"/>
      <c r="K279" t="s">
        <v>235</v>
      </c>
    </row>
    <row r="280" spans="1:11" ht="15.75" thickBot="1" x14ac:dyDescent="0.3">
      <c r="A280" s="87"/>
      <c r="B280" s="136"/>
      <c r="C280" s="136"/>
      <c r="D280" s="136"/>
      <c r="E280" s="88"/>
      <c r="F280" s="137"/>
      <c r="G280" s="138"/>
      <c r="H280" s="137"/>
      <c r="I280" s="138"/>
    </row>
    <row r="281" spans="1:11" ht="16.5" thickTop="1" thickBot="1" x14ac:dyDescent="0.3">
      <c r="A281" s="46" t="s">
        <v>6</v>
      </c>
      <c r="B281" s="47"/>
      <c r="C281" s="47"/>
      <c r="D281" s="47"/>
      <c r="E281" s="47"/>
      <c r="F281" s="85">
        <f>SUM(F275:G280)</f>
        <v>664888</v>
      </c>
      <c r="G281" s="86"/>
      <c r="H281" s="85">
        <f>SUM(H275:I280)</f>
        <v>673100</v>
      </c>
      <c r="I281" s="86"/>
    </row>
    <row r="282" spans="1:11" ht="15.75" thickTop="1" x14ac:dyDescent="0.25">
      <c r="A282" s="127" t="s">
        <v>7</v>
      </c>
      <c r="B282" s="128"/>
      <c r="C282" s="128"/>
      <c r="D282" s="128"/>
      <c r="E282" s="129"/>
      <c r="F282" s="72">
        <f>SUM(F281)</f>
        <v>664888</v>
      </c>
      <c r="G282" s="73"/>
      <c r="H282" s="72">
        <f>SUM(H281)</f>
        <v>673100</v>
      </c>
      <c r="I282" s="73"/>
    </row>
    <row r="283" spans="1:11" s="5" customFormat="1" x14ac:dyDescent="0.25">
      <c r="A283" s="154" t="s">
        <v>179</v>
      </c>
      <c r="B283" s="154"/>
      <c r="C283" s="154"/>
      <c r="D283" s="154"/>
      <c r="E283" s="154"/>
      <c r="F283" s="77"/>
      <c r="G283" s="77"/>
      <c r="H283" s="77"/>
      <c r="I283" s="77"/>
    </row>
    <row r="284" spans="1:11" s="5" customFormat="1" ht="15.75" thickBot="1" x14ac:dyDescent="0.3">
      <c r="A284" s="78" t="s">
        <v>60</v>
      </c>
      <c r="B284" s="78"/>
      <c r="C284" s="78"/>
      <c r="D284" s="78"/>
      <c r="E284" s="78"/>
      <c r="F284" s="79"/>
      <c r="G284" s="79"/>
      <c r="H284" s="79"/>
      <c r="I284" s="79"/>
    </row>
    <row r="285" spans="1:11" s="5" customFormat="1" ht="16.5" thickTop="1" thickBot="1" x14ac:dyDescent="0.3">
      <c r="A285" s="46" t="s">
        <v>137</v>
      </c>
      <c r="B285" s="47"/>
      <c r="C285" s="47"/>
      <c r="D285" s="47"/>
      <c r="E285" s="80"/>
      <c r="F285" s="89">
        <f>SUM(F283:G284)</f>
        <v>0</v>
      </c>
      <c r="G285" s="90"/>
      <c r="H285" s="89">
        <f>SUM(H283:I284)</f>
        <v>0</v>
      </c>
      <c r="I285" s="90"/>
    </row>
    <row r="286" spans="1:11" s="5" customFormat="1" ht="15.75" thickTop="1" x14ac:dyDescent="0.25">
      <c r="A286" s="111" t="s">
        <v>9</v>
      </c>
      <c r="B286" s="112"/>
      <c r="C286" s="112"/>
      <c r="D286" s="112"/>
      <c r="E286" s="112"/>
      <c r="F286" s="75">
        <f>F282+F285</f>
        <v>664888</v>
      </c>
      <c r="G286" s="76"/>
      <c r="H286" s="75">
        <f>H282+H285</f>
        <v>673100</v>
      </c>
      <c r="I286" s="76"/>
    </row>
    <row r="287" spans="1:11" s="5" customFormat="1" x14ac:dyDescent="0.25">
      <c r="A287" s="38"/>
      <c r="B287" s="38"/>
      <c r="C287" s="38"/>
      <c r="D287" s="38"/>
      <c r="E287" s="38"/>
      <c r="F287" s="43"/>
      <c r="G287" s="44"/>
      <c r="H287" s="43"/>
      <c r="I287" s="44"/>
    </row>
    <row r="288" spans="1:11" s="5" customFormat="1" x14ac:dyDescent="0.25">
      <c r="A288" s="359" t="s">
        <v>171</v>
      </c>
      <c r="B288" s="359"/>
      <c r="C288" s="359"/>
      <c r="D288" s="359"/>
      <c r="E288" s="359"/>
      <c r="F288" s="359"/>
      <c r="G288" s="359"/>
      <c r="H288" s="43"/>
      <c r="I288" s="44"/>
    </row>
    <row r="289" spans="1:11" s="5" customFormat="1" x14ac:dyDescent="0.25">
      <c r="A289" s="38"/>
      <c r="B289" s="38"/>
      <c r="C289" s="38"/>
      <c r="D289" s="38"/>
      <c r="E289" s="38"/>
      <c r="F289" s="43"/>
      <c r="G289" s="44"/>
      <c r="H289" s="43"/>
      <c r="I289" s="44"/>
    </row>
    <row r="290" spans="1:11" s="5" customFormat="1" ht="27.75" customHeight="1" x14ac:dyDescent="0.25">
      <c r="A290" s="51" t="s">
        <v>0</v>
      </c>
      <c r="B290" s="51"/>
      <c r="C290" s="51"/>
      <c r="D290" s="51"/>
      <c r="E290" s="51"/>
      <c r="F290" s="53" t="s">
        <v>199</v>
      </c>
      <c r="G290" s="53"/>
      <c r="H290" s="53" t="s">
        <v>200</v>
      </c>
      <c r="I290" s="53"/>
    </row>
    <row r="291" spans="1:11" s="5" customFormat="1" x14ac:dyDescent="0.25">
      <c r="A291" s="52"/>
      <c r="B291" s="52"/>
      <c r="C291" s="52"/>
      <c r="D291" s="52"/>
      <c r="E291" s="52"/>
      <c r="F291" s="54"/>
      <c r="G291" s="54"/>
      <c r="H291" s="54"/>
      <c r="I291" s="54"/>
    </row>
    <row r="292" spans="1:11" s="5" customFormat="1" x14ac:dyDescent="0.25">
      <c r="A292" s="225" t="s">
        <v>38</v>
      </c>
      <c r="B292" s="305"/>
      <c r="C292" s="305"/>
      <c r="D292" s="305"/>
      <c r="E292" s="306"/>
      <c r="F292" s="49">
        <v>2417900</v>
      </c>
      <c r="G292" s="49"/>
      <c r="H292" s="49">
        <v>2624400</v>
      </c>
      <c r="I292" s="49"/>
    </row>
    <row r="293" spans="1:11" s="5" customFormat="1" x14ac:dyDescent="0.25">
      <c r="A293" s="101" t="s">
        <v>172</v>
      </c>
      <c r="B293" s="102"/>
      <c r="C293" s="102"/>
      <c r="D293" s="102"/>
      <c r="E293" s="103"/>
      <c r="F293" s="49">
        <v>100000</v>
      </c>
      <c r="G293" s="49"/>
      <c r="H293" s="49">
        <v>120000</v>
      </c>
      <c r="I293" s="49"/>
    </row>
    <row r="294" spans="1:11" s="5" customFormat="1" x14ac:dyDescent="0.25">
      <c r="A294" s="101" t="s">
        <v>39</v>
      </c>
      <c r="B294" s="102"/>
      <c r="C294" s="102"/>
      <c r="D294" s="102"/>
      <c r="E294" s="103"/>
      <c r="F294" s="49">
        <v>72690</v>
      </c>
      <c r="G294" s="49"/>
      <c r="H294" s="49">
        <v>80000</v>
      </c>
      <c r="I294" s="49"/>
    </row>
    <row r="295" spans="1:11" s="5" customFormat="1" x14ac:dyDescent="0.25">
      <c r="A295" s="195" t="s">
        <v>183</v>
      </c>
      <c r="B295" s="196"/>
      <c r="C295" s="196"/>
      <c r="D295" s="196"/>
      <c r="E295" s="197"/>
      <c r="F295" s="65"/>
      <c r="G295" s="66"/>
      <c r="H295" s="65"/>
      <c r="I295" s="66"/>
    </row>
    <row r="296" spans="1:11" s="5" customFormat="1" x14ac:dyDescent="0.25">
      <c r="A296" s="307" t="s">
        <v>198</v>
      </c>
      <c r="B296" s="308"/>
      <c r="C296" s="308"/>
      <c r="D296" s="308"/>
      <c r="E296" s="309"/>
      <c r="F296" s="362">
        <v>27790</v>
      </c>
      <c r="G296" s="66"/>
      <c r="H296" s="65">
        <v>30000</v>
      </c>
      <c r="I296" s="66"/>
    </row>
    <row r="297" spans="1:11" s="5" customFormat="1" ht="15.75" thickBot="1" x14ac:dyDescent="0.3">
      <c r="A297" s="121" t="s">
        <v>4</v>
      </c>
      <c r="B297" s="122"/>
      <c r="C297" s="122"/>
      <c r="D297" s="122"/>
      <c r="E297" s="122"/>
      <c r="F297" s="49">
        <f>SUM(F292:G296)</f>
        <v>2618380</v>
      </c>
      <c r="G297" s="49"/>
      <c r="H297" s="49">
        <f>SUM(H292:I296)</f>
        <v>2854400</v>
      </c>
      <c r="I297" s="49"/>
    </row>
    <row r="298" spans="1:11" s="5" customFormat="1" ht="15.75" thickTop="1" x14ac:dyDescent="0.25">
      <c r="A298" s="154" t="s">
        <v>23</v>
      </c>
      <c r="B298" s="154"/>
      <c r="C298" s="154"/>
      <c r="D298" s="154"/>
      <c r="E298" s="154"/>
      <c r="F298" s="49">
        <v>474589</v>
      </c>
      <c r="G298" s="49"/>
      <c r="H298" s="49">
        <v>459270</v>
      </c>
      <c r="I298" s="49"/>
    </row>
    <row r="299" spans="1:11" s="5" customFormat="1" ht="15.75" thickBot="1" x14ac:dyDescent="0.3">
      <c r="A299" s="101" t="s">
        <v>173</v>
      </c>
      <c r="B299" s="102"/>
      <c r="C299" s="102"/>
      <c r="D299" s="102"/>
      <c r="E299" s="103"/>
      <c r="F299" s="49">
        <v>15000</v>
      </c>
      <c r="G299" s="49"/>
      <c r="H299" s="49">
        <v>15000</v>
      </c>
      <c r="I299" s="49"/>
    </row>
    <row r="300" spans="1:11" s="5" customFormat="1" ht="16.5" thickTop="1" thickBot="1" x14ac:dyDescent="0.3">
      <c r="A300" s="46" t="s">
        <v>5</v>
      </c>
      <c r="B300" s="47"/>
      <c r="C300" s="47"/>
      <c r="D300" s="47"/>
      <c r="E300" s="47"/>
      <c r="F300" s="49">
        <f>SUM(F298:G299)</f>
        <v>489589</v>
      </c>
      <c r="G300" s="49"/>
      <c r="H300" s="49">
        <f>SUM(H298:I299)</f>
        <v>474270</v>
      </c>
      <c r="I300" s="49"/>
    </row>
    <row r="301" spans="1:11" s="5" customFormat="1" ht="16.5" thickTop="1" thickBot="1" x14ac:dyDescent="0.3">
      <c r="A301" s="185" t="s">
        <v>184</v>
      </c>
      <c r="B301" s="186"/>
      <c r="C301" s="186"/>
      <c r="D301" s="186"/>
      <c r="E301" s="187"/>
      <c r="F301" s="312">
        <v>3366</v>
      </c>
      <c r="G301" s="313"/>
      <c r="H301" s="65"/>
      <c r="I301" s="66"/>
      <c r="K301" s="5" t="s">
        <v>226</v>
      </c>
    </row>
    <row r="302" spans="1:11" s="5" customFormat="1" ht="15.75" thickTop="1" x14ac:dyDescent="0.25">
      <c r="A302" s="111" t="s">
        <v>28</v>
      </c>
      <c r="B302" s="112"/>
      <c r="C302" s="112"/>
      <c r="D302" s="112"/>
      <c r="E302" s="132"/>
      <c r="F302" s="49">
        <v>403254</v>
      </c>
      <c r="G302" s="49"/>
      <c r="H302" s="49">
        <v>420000</v>
      </c>
      <c r="I302" s="49"/>
      <c r="K302" s="5" t="s">
        <v>227</v>
      </c>
    </row>
    <row r="303" spans="1:11" s="5" customFormat="1" x14ac:dyDescent="0.25">
      <c r="A303" s="101" t="s">
        <v>185</v>
      </c>
      <c r="B303" s="102"/>
      <c r="C303" s="102"/>
      <c r="D303" s="102"/>
      <c r="E303" s="103"/>
      <c r="F303" s="65"/>
      <c r="G303" s="66"/>
      <c r="H303" s="65"/>
      <c r="I303" s="66"/>
    </row>
    <row r="304" spans="1:11" s="5" customFormat="1" ht="15" customHeight="1" x14ac:dyDescent="0.25">
      <c r="A304" s="81" t="s">
        <v>22</v>
      </c>
      <c r="B304" s="82"/>
      <c r="C304" s="82"/>
      <c r="D304" s="82"/>
      <c r="E304" s="82"/>
      <c r="F304" s="49">
        <v>380340</v>
      </c>
      <c r="G304" s="49"/>
      <c r="H304" s="49">
        <v>310000</v>
      </c>
      <c r="I304" s="49"/>
      <c r="K304" s="5" t="s">
        <v>231</v>
      </c>
    </row>
    <row r="305" spans="1:11" s="5" customFormat="1" x14ac:dyDescent="0.25">
      <c r="A305" s="81" t="s">
        <v>31</v>
      </c>
      <c r="B305" s="82"/>
      <c r="C305" s="82"/>
      <c r="D305" s="82"/>
      <c r="E305" s="83"/>
      <c r="F305" s="49"/>
      <c r="G305" s="49"/>
      <c r="H305" s="49"/>
      <c r="I305" s="49"/>
    </row>
    <row r="306" spans="1:11" s="5" customFormat="1" x14ac:dyDescent="0.25">
      <c r="A306" s="101" t="s">
        <v>186</v>
      </c>
      <c r="B306" s="102"/>
      <c r="C306" s="102"/>
      <c r="D306" s="102"/>
      <c r="E306" s="103"/>
      <c r="F306" s="65">
        <v>105684</v>
      </c>
      <c r="G306" s="66"/>
      <c r="H306" s="65">
        <v>130000</v>
      </c>
      <c r="I306" s="66"/>
      <c r="K306" s="5" t="s">
        <v>233</v>
      </c>
    </row>
    <row r="307" spans="1:11" s="5" customFormat="1" x14ac:dyDescent="0.25">
      <c r="A307" s="101" t="s">
        <v>209</v>
      </c>
      <c r="B307" s="102"/>
      <c r="C307" s="102"/>
      <c r="D307" s="102"/>
      <c r="E307" s="103"/>
      <c r="F307" s="65">
        <v>2</v>
      </c>
      <c r="G307" s="66"/>
      <c r="H307" s="104"/>
      <c r="I307" s="105"/>
      <c r="K307" s="5" t="s">
        <v>236</v>
      </c>
    </row>
    <row r="308" spans="1:11" s="5" customFormat="1" ht="15.75" thickBot="1" x14ac:dyDescent="0.3">
      <c r="A308" s="62" t="s">
        <v>33</v>
      </c>
      <c r="B308" s="62"/>
      <c r="C308" s="62"/>
      <c r="D308" s="62"/>
      <c r="E308" s="62"/>
      <c r="F308" s="65">
        <v>143264</v>
      </c>
      <c r="G308" s="66"/>
      <c r="H308" s="49">
        <v>225000</v>
      </c>
      <c r="I308" s="49"/>
      <c r="K308" s="5" t="s">
        <v>235</v>
      </c>
    </row>
    <row r="309" spans="1:11" s="5" customFormat="1" ht="16.5" thickTop="1" thickBot="1" x14ac:dyDescent="0.3">
      <c r="A309" s="46" t="s">
        <v>6</v>
      </c>
      <c r="B309" s="47"/>
      <c r="C309" s="47"/>
      <c r="D309" s="47"/>
      <c r="E309" s="47"/>
      <c r="F309" s="49">
        <f>SUM(F301:G308)</f>
        <v>1035910</v>
      </c>
      <c r="G309" s="49"/>
      <c r="H309" s="49">
        <f>SUM(H302:I308)</f>
        <v>1085000</v>
      </c>
      <c r="I309" s="49"/>
    </row>
    <row r="310" spans="1:11" s="5" customFormat="1" ht="16.5" thickTop="1" thickBot="1" x14ac:dyDescent="0.3">
      <c r="A310" s="46"/>
      <c r="B310" s="47"/>
      <c r="C310" s="47"/>
      <c r="D310" s="47"/>
      <c r="E310" s="47"/>
      <c r="F310" s="49"/>
      <c r="G310" s="49"/>
      <c r="H310" s="49"/>
      <c r="I310" s="49"/>
    </row>
    <row r="311" spans="1:11" s="5" customFormat="1" ht="16.5" thickTop="1" thickBot="1" x14ac:dyDescent="0.3">
      <c r="A311" s="107" t="s">
        <v>7</v>
      </c>
      <c r="B311" s="108"/>
      <c r="C311" s="108"/>
      <c r="D311" s="108"/>
      <c r="E311" s="109"/>
      <c r="F311" s="49">
        <f>F297+F300+F309</f>
        <v>4143879</v>
      </c>
      <c r="G311" s="49"/>
      <c r="H311" s="49">
        <f>H297+H300+H309</f>
        <v>4413670</v>
      </c>
      <c r="I311" s="49"/>
    </row>
    <row r="312" spans="1:11" s="5" customFormat="1" ht="15.75" thickTop="1" x14ac:dyDescent="0.25">
      <c r="A312" s="256" t="s">
        <v>58</v>
      </c>
      <c r="B312" s="257"/>
      <c r="C312" s="257"/>
      <c r="D312" s="257"/>
      <c r="E312" s="257"/>
      <c r="F312" s="77"/>
      <c r="G312" s="77"/>
      <c r="H312" s="77"/>
      <c r="I312" s="77"/>
    </row>
    <row r="313" spans="1:11" s="5" customFormat="1" ht="15.75" thickBot="1" x14ac:dyDescent="0.3">
      <c r="A313" s="78" t="s">
        <v>60</v>
      </c>
      <c r="B313" s="78"/>
      <c r="C313" s="78"/>
      <c r="D313" s="78"/>
      <c r="E313" s="78"/>
      <c r="F313" s="79"/>
      <c r="G313" s="79"/>
      <c r="H313" s="79"/>
      <c r="I313" s="79"/>
    </row>
    <row r="314" spans="1:11" s="5" customFormat="1" ht="16.5" thickTop="1" thickBot="1" x14ac:dyDescent="0.3">
      <c r="A314" s="46" t="s">
        <v>61</v>
      </c>
      <c r="B314" s="47"/>
      <c r="C314" s="47"/>
      <c r="D314" s="47"/>
      <c r="E314" s="47"/>
      <c r="F314" s="85">
        <f>SUM(F312:G313)</f>
        <v>0</v>
      </c>
      <c r="G314" s="85"/>
      <c r="H314" s="85">
        <f>SUM(H312:I313)</f>
        <v>0</v>
      </c>
      <c r="I314" s="85"/>
    </row>
    <row r="315" spans="1:11" s="5" customFormat="1" ht="16.5" thickTop="1" thickBot="1" x14ac:dyDescent="0.3">
      <c r="A315" s="46" t="s">
        <v>9</v>
      </c>
      <c r="B315" s="47"/>
      <c r="C315" s="47"/>
      <c r="D315" s="47"/>
      <c r="E315" s="47"/>
      <c r="F315" s="85">
        <f>F311+F314</f>
        <v>4143879</v>
      </c>
      <c r="G315" s="86"/>
      <c r="H315" s="85">
        <f>H311+H314</f>
        <v>4413670</v>
      </c>
      <c r="I315" s="86"/>
    </row>
    <row r="316" spans="1:11" s="5" customFormat="1" ht="15.75" thickTop="1" x14ac:dyDescent="0.25">
      <c r="A316" s="38"/>
      <c r="B316" s="38"/>
      <c r="C316" s="38"/>
      <c r="D316" s="38"/>
      <c r="E316" s="38"/>
      <c r="F316" s="43"/>
      <c r="G316" s="44"/>
      <c r="H316" s="43"/>
      <c r="I316" s="44"/>
    </row>
    <row r="317" spans="1:11" s="5" customFormat="1" x14ac:dyDescent="0.25">
      <c r="A317" s="38"/>
      <c r="B317" s="38"/>
      <c r="C317" s="38"/>
      <c r="D317" s="38"/>
      <c r="E317" s="38"/>
      <c r="F317" s="43"/>
      <c r="G317" s="44"/>
      <c r="H317" s="43"/>
      <c r="I317" s="44"/>
    </row>
    <row r="318" spans="1:11" s="5" customFormat="1" ht="15.75" thickBot="1" x14ac:dyDescent="0.3">
      <c r="A318" s="38" t="s">
        <v>187</v>
      </c>
      <c r="B318" s="38"/>
      <c r="C318" s="38"/>
      <c r="D318" s="38"/>
      <c r="E318" s="38"/>
      <c r="F318" s="43"/>
      <c r="G318" s="43"/>
      <c r="H318" s="43"/>
      <c r="I318" s="43"/>
    </row>
    <row r="319" spans="1:11" ht="15" customHeight="1" thickTop="1" x14ac:dyDescent="0.25">
      <c r="A319" s="352" t="s">
        <v>0</v>
      </c>
      <c r="B319" s="352"/>
      <c r="C319" s="352"/>
      <c r="D319" s="352"/>
      <c r="E319" s="352"/>
      <c r="F319" s="53" t="s">
        <v>199</v>
      </c>
      <c r="G319" s="53"/>
      <c r="H319" s="53" t="s">
        <v>200</v>
      </c>
      <c r="I319" s="53"/>
    </row>
    <row r="320" spans="1:11" ht="14.25" customHeight="1" x14ac:dyDescent="0.25">
      <c r="A320" s="52"/>
      <c r="B320" s="52"/>
      <c r="C320" s="52"/>
      <c r="D320" s="52"/>
      <c r="E320" s="52"/>
      <c r="F320" s="54"/>
      <c r="G320" s="54"/>
      <c r="H320" s="54"/>
      <c r="I320" s="54"/>
    </row>
    <row r="321" spans="1:11" x14ac:dyDescent="0.25">
      <c r="A321" s="225" t="s">
        <v>38</v>
      </c>
      <c r="B321" s="305"/>
      <c r="C321" s="305"/>
      <c r="D321" s="305"/>
      <c r="E321" s="306"/>
      <c r="F321" s="137">
        <v>229500</v>
      </c>
      <c r="G321" s="138"/>
      <c r="H321" s="137">
        <v>0</v>
      </c>
      <c r="I321" s="138"/>
    </row>
    <row r="322" spans="1:11" ht="15.75" thickBot="1" x14ac:dyDescent="0.3">
      <c r="A322" s="139" t="s">
        <v>206</v>
      </c>
      <c r="B322" s="140"/>
      <c r="C322" s="140"/>
      <c r="D322" s="140"/>
      <c r="E322" s="141"/>
      <c r="F322" s="188">
        <v>90000</v>
      </c>
      <c r="G322" s="189"/>
      <c r="H322" s="155"/>
      <c r="I322" s="156"/>
    </row>
    <row r="323" spans="1:11" ht="16.5" thickTop="1" thickBot="1" x14ac:dyDescent="0.3">
      <c r="A323" s="46" t="s">
        <v>4</v>
      </c>
      <c r="B323" s="47"/>
      <c r="C323" s="47"/>
      <c r="D323" s="47"/>
      <c r="E323" s="47"/>
      <c r="F323" s="85">
        <f>SUM(F321:G322)</f>
        <v>319500</v>
      </c>
      <c r="G323" s="85"/>
      <c r="H323" s="85">
        <f>SUM(H321)</f>
        <v>0</v>
      </c>
      <c r="I323" s="85"/>
    </row>
    <row r="324" spans="1:11" ht="15.75" thickTop="1" x14ac:dyDescent="0.25">
      <c r="A324" s="154" t="s">
        <v>23</v>
      </c>
      <c r="B324" s="154"/>
      <c r="C324" s="154"/>
      <c r="D324" s="154"/>
      <c r="E324" s="154"/>
      <c r="F324" s="234">
        <v>48112</v>
      </c>
      <c r="G324" s="234"/>
      <c r="H324" s="234">
        <v>0</v>
      </c>
      <c r="I324" s="234"/>
    </row>
    <row r="325" spans="1:11" s="5" customFormat="1" ht="15.75" thickBot="1" x14ac:dyDescent="0.3">
      <c r="A325" s="242"/>
      <c r="B325" s="243"/>
      <c r="C325" s="243"/>
      <c r="D325" s="243"/>
      <c r="E325" s="244"/>
      <c r="F325" s="235"/>
      <c r="G325" s="236"/>
      <c r="H325" s="235"/>
      <c r="I325" s="236"/>
    </row>
    <row r="326" spans="1:11" s="5" customFormat="1" ht="16.5" thickTop="1" thickBot="1" x14ac:dyDescent="0.3">
      <c r="A326" s="46" t="s">
        <v>5</v>
      </c>
      <c r="B326" s="47"/>
      <c r="C326" s="47"/>
      <c r="D326" s="47"/>
      <c r="E326" s="47"/>
      <c r="F326" s="85">
        <f>SUM(F324:G324)</f>
        <v>48112</v>
      </c>
      <c r="G326" s="85"/>
      <c r="H326" s="85"/>
      <c r="I326" s="85"/>
    </row>
    <row r="327" spans="1:11" s="5" customFormat="1" ht="15.75" thickTop="1" x14ac:dyDescent="0.25">
      <c r="A327" s="190" t="s">
        <v>27</v>
      </c>
      <c r="B327" s="191"/>
      <c r="C327" s="191"/>
      <c r="D327" s="191"/>
      <c r="E327" s="192"/>
      <c r="F327" s="193"/>
      <c r="G327" s="194"/>
      <c r="H327" s="193"/>
      <c r="I327" s="194"/>
    </row>
    <row r="328" spans="1:11" s="5" customFormat="1" x14ac:dyDescent="0.25">
      <c r="A328" s="307"/>
      <c r="B328" s="308"/>
      <c r="C328" s="308"/>
      <c r="D328" s="308"/>
      <c r="E328" s="309"/>
      <c r="F328" s="310"/>
      <c r="G328" s="311"/>
      <c r="H328" s="310"/>
      <c r="I328" s="311"/>
    </row>
    <row r="329" spans="1:11" x14ac:dyDescent="0.25">
      <c r="A329" s="81" t="s">
        <v>28</v>
      </c>
      <c r="B329" s="82"/>
      <c r="C329" s="82"/>
      <c r="D329" s="82"/>
      <c r="E329" s="83"/>
      <c r="F329" s="74">
        <v>231069</v>
      </c>
      <c r="G329" s="74"/>
      <c r="H329" s="74">
        <v>490000</v>
      </c>
      <c r="I329" s="74"/>
      <c r="K329" t="s">
        <v>227</v>
      </c>
    </row>
    <row r="330" spans="1:11" x14ac:dyDescent="0.25">
      <c r="A330" s="144"/>
      <c r="B330" s="145"/>
      <c r="C330" s="145"/>
      <c r="D330" s="145"/>
      <c r="E330" s="145"/>
      <c r="F330" s="84"/>
      <c r="G330" s="84"/>
      <c r="H330" s="84"/>
      <c r="I330" s="84"/>
    </row>
    <row r="331" spans="1:11" x14ac:dyDescent="0.25">
      <c r="A331" s="62" t="s">
        <v>30</v>
      </c>
      <c r="B331" s="62"/>
      <c r="C331" s="62"/>
      <c r="D331" s="62"/>
      <c r="E331" s="62"/>
      <c r="F331" s="74">
        <v>109413</v>
      </c>
      <c r="G331" s="74"/>
      <c r="H331" s="74">
        <v>110000</v>
      </c>
      <c r="I331" s="74"/>
      <c r="K331" t="s">
        <v>230</v>
      </c>
    </row>
    <row r="332" spans="1:11" x14ac:dyDescent="0.25">
      <c r="A332" s="283"/>
      <c r="B332" s="284"/>
      <c r="C332" s="284"/>
      <c r="D332" s="284"/>
      <c r="E332" s="284"/>
      <c r="F332" s="84"/>
      <c r="G332" s="84"/>
      <c r="H332" s="84"/>
      <c r="I332" s="84"/>
    </row>
    <row r="333" spans="1:11" s="5" customFormat="1" x14ac:dyDescent="0.25">
      <c r="A333" s="81" t="s">
        <v>42</v>
      </c>
      <c r="B333" s="82"/>
      <c r="C333" s="82"/>
      <c r="D333" s="82"/>
      <c r="E333" s="82"/>
      <c r="F333" s="74">
        <v>8250</v>
      </c>
      <c r="G333" s="74"/>
      <c r="H333" s="74"/>
      <c r="I333" s="74"/>
      <c r="K333" s="5" t="s">
        <v>237</v>
      </c>
    </row>
    <row r="334" spans="1:11" s="5" customFormat="1" x14ac:dyDescent="0.25">
      <c r="A334" s="144"/>
      <c r="B334" s="145"/>
      <c r="C334" s="145"/>
      <c r="D334" s="145"/>
      <c r="E334" s="145"/>
      <c r="F334" s="84"/>
      <c r="G334" s="84"/>
      <c r="H334" s="84"/>
      <c r="I334" s="84"/>
    </row>
    <row r="335" spans="1:11" x14ac:dyDescent="0.25">
      <c r="A335" s="81" t="s">
        <v>22</v>
      </c>
      <c r="B335" s="82"/>
      <c r="C335" s="82"/>
      <c r="D335" s="82"/>
      <c r="E335" s="82"/>
      <c r="F335" s="74">
        <v>78500</v>
      </c>
      <c r="G335" s="74"/>
      <c r="H335" s="74">
        <v>100000</v>
      </c>
      <c r="I335" s="74"/>
      <c r="K335" t="s">
        <v>231</v>
      </c>
    </row>
    <row r="336" spans="1:11" x14ac:dyDescent="0.25">
      <c r="A336" s="144"/>
      <c r="B336" s="145"/>
      <c r="C336" s="145"/>
      <c r="D336" s="145"/>
      <c r="E336" s="145"/>
      <c r="F336" s="84"/>
      <c r="G336" s="84"/>
      <c r="H336" s="84"/>
      <c r="I336" s="84"/>
    </row>
    <row r="337" spans="1:11" s="5" customFormat="1" x14ac:dyDescent="0.25">
      <c r="A337" s="81" t="s">
        <v>31</v>
      </c>
      <c r="B337" s="82"/>
      <c r="C337" s="82"/>
      <c r="D337" s="82"/>
      <c r="E337" s="83"/>
      <c r="F337" s="74">
        <v>48000</v>
      </c>
      <c r="G337" s="74"/>
      <c r="H337" s="74"/>
      <c r="I337" s="74"/>
      <c r="K337" s="5" t="s">
        <v>232</v>
      </c>
    </row>
    <row r="338" spans="1:11" s="5" customFormat="1" x14ac:dyDescent="0.25">
      <c r="A338" s="144"/>
      <c r="B338" s="145"/>
      <c r="C338" s="145"/>
      <c r="D338" s="145"/>
      <c r="E338" s="145"/>
      <c r="F338" s="84"/>
      <c r="G338" s="84"/>
      <c r="H338" s="84"/>
      <c r="I338" s="84"/>
    </row>
    <row r="339" spans="1:11" x14ac:dyDescent="0.25">
      <c r="A339" s="81" t="s">
        <v>43</v>
      </c>
      <c r="B339" s="82"/>
      <c r="C339" s="82"/>
      <c r="D339" s="82"/>
      <c r="E339" s="82"/>
      <c r="F339" s="74">
        <v>2511516</v>
      </c>
      <c r="G339" s="74"/>
      <c r="H339" s="74">
        <v>650000</v>
      </c>
      <c r="I339" s="74"/>
      <c r="K339" t="s">
        <v>233</v>
      </c>
    </row>
    <row r="340" spans="1:11" x14ac:dyDescent="0.25">
      <c r="A340" s="144"/>
      <c r="B340" s="145"/>
      <c r="C340" s="145"/>
      <c r="D340" s="145"/>
      <c r="E340" s="145"/>
      <c r="F340" s="84"/>
      <c r="G340" s="84"/>
      <c r="H340" s="84"/>
      <c r="I340" s="84"/>
    </row>
    <row r="341" spans="1:11" s="5" customFormat="1" x14ac:dyDescent="0.25">
      <c r="A341" s="81" t="s">
        <v>207</v>
      </c>
      <c r="B341" s="82"/>
      <c r="C341" s="82"/>
      <c r="D341" s="82"/>
      <c r="E341" s="82"/>
      <c r="F341" s="74">
        <v>76500</v>
      </c>
      <c r="G341" s="74"/>
      <c r="H341" s="74">
        <v>260000</v>
      </c>
      <c r="I341" s="74"/>
      <c r="K341" s="5" t="s">
        <v>239</v>
      </c>
    </row>
    <row r="342" spans="1:11" s="5" customFormat="1" x14ac:dyDescent="0.25">
      <c r="A342" s="144"/>
      <c r="B342" s="145"/>
      <c r="C342" s="145"/>
      <c r="D342" s="145"/>
      <c r="E342" s="145"/>
      <c r="F342" s="84"/>
      <c r="G342" s="84"/>
      <c r="H342" s="84"/>
      <c r="I342" s="84"/>
    </row>
    <row r="343" spans="1:11" x14ac:dyDescent="0.25">
      <c r="A343" s="62" t="s">
        <v>33</v>
      </c>
      <c r="B343" s="62"/>
      <c r="C343" s="62"/>
      <c r="D343" s="62"/>
      <c r="E343" s="62"/>
      <c r="F343" s="74">
        <v>554802</v>
      </c>
      <c r="G343" s="74"/>
      <c r="H343" s="74"/>
      <c r="I343" s="74"/>
      <c r="K343" t="s">
        <v>235</v>
      </c>
    </row>
    <row r="344" spans="1:11" x14ac:dyDescent="0.25">
      <c r="A344" s="81"/>
      <c r="B344" s="82"/>
      <c r="C344" s="82"/>
      <c r="D344" s="82"/>
      <c r="E344" s="82"/>
      <c r="F344" s="74"/>
      <c r="G344" s="74"/>
      <c r="H344" s="74"/>
      <c r="I344" s="74"/>
    </row>
    <row r="345" spans="1:11" ht="15.75" thickBot="1" x14ac:dyDescent="0.3">
      <c r="A345" s="62" t="s">
        <v>34</v>
      </c>
      <c r="B345" s="62"/>
      <c r="C345" s="62"/>
      <c r="D345" s="62"/>
      <c r="E345" s="62"/>
      <c r="F345" s="74"/>
      <c r="G345" s="74"/>
      <c r="H345" s="74"/>
      <c r="I345" s="74"/>
    </row>
    <row r="346" spans="1:11" ht="16.5" thickTop="1" thickBot="1" x14ac:dyDescent="0.3">
      <c r="A346" s="46" t="s">
        <v>6</v>
      </c>
      <c r="B346" s="47"/>
      <c r="C346" s="47"/>
      <c r="D346" s="47"/>
      <c r="E346" s="47"/>
      <c r="F346" s="85">
        <f>SUM(F327:G345)</f>
        <v>3618050</v>
      </c>
      <c r="G346" s="86"/>
      <c r="H346" s="85">
        <f>SUM(H327:I345)</f>
        <v>1610000</v>
      </c>
      <c r="I346" s="86"/>
    </row>
    <row r="347" spans="1:11" s="5" customFormat="1" ht="16.5" thickTop="1" thickBot="1" x14ac:dyDescent="0.3">
      <c r="A347" s="185"/>
      <c r="B347" s="186"/>
      <c r="C347" s="186"/>
      <c r="D347" s="186"/>
      <c r="E347" s="187"/>
      <c r="F347" s="183"/>
      <c r="G347" s="184"/>
      <c r="H347" s="360"/>
      <c r="I347" s="361"/>
    </row>
    <row r="348" spans="1:11" ht="16.5" thickTop="1" thickBot="1" x14ac:dyDescent="0.3">
      <c r="A348" s="107" t="s">
        <v>7</v>
      </c>
      <c r="B348" s="108"/>
      <c r="C348" s="108"/>
      <c r="D348" s="108"/>
      <c r="E348" s="109"/>
      <c r="F348" s="183">
        <f>F346+F323+F326</f>
        <v>3985662</v>
      </c>
      <c r="G348" s="343"/>
      <c r="H348" s="99">
        <f>SUM(H346,H323,H324)</f>
        <v>1610000</v>
      </c>
      <c r="I348" s="100"/>
    </row>
    <row r="349" spans="1:11" s="5" customFormat="1" ht="15.75" thickTop="1" x14ac:dyDescent="0.25">
      <c r="A349" s="190" t="s">
        <v>64</v>
      </c>
      <c r="B349" s="191"/>
      <c r="C349" s="191"/>
      <c r="D349" s="191"/>
      <c r="E349" s="192"/>
      <c r="F349" s="193">
        <v>60000</v>
      </c>
      <c r="G349" s="194"/>
      <c r="H349" s="193">
        <v>1024000</v>
      </c>
      <c r="I349" s="194"/>
    </row>
    <row r="350" spans="1:11" s="5" customFormat="1" x14ac:dyDescent="0.25">
      <c r="A350" s="256" t="s">
        <v>58</v>
      </c>
      <c r="B350" s="257"/>
      <c r="C350" s="257"/>
      <c r="D350" s="257"/>
      <c r="E350" s="257"/>
      <c r="F350" s="77">
        <v>542845</v>
      </c>
      <c r="G350" s="77"/>
      <c r="H350" s="77">
        <v>276000</v>
      </c>
      <c r="I350" s="77"/>
    </row>
    <row r="351" spans="1:11" s="5" customFormat="1" ht="15.75" thickBot="1" x14ac:dyDescent="0.3">
      <c r="A351" s="78" t="s">
        <v>60</v>
      </c>
      <c r="B351" s="78"/>
      <c r="C351" s="78"/>
      <c r="D351" s="78"/>
      <c r="E351" s="78"/>
      <c r="F351" s="79">
        <v>146568</v>
      </c>
      <c r="G351" s="79"/>
      <c r="H351" s="79"/>
      <c r="I351" s="79"/>
    </row>
    <row r="352" spans="1:11" s="5" customFormat="1" ht="16.5" thickTop="1" thickBot="1" x14ac:dyDescent="0.3">
      <c r="A352" s="46" t="s">
        <v>61</v>
      </c>
      <c r="B352" s="47"/>
      <c r="C352" s="47"/>
      <c r="D352" s="47"/>
      <c r="E352" s="47"/>
      <c r="F352" s="85">
        <f>SUM(F349:G351)</f>
        <v>749413</v>
      </c>
      <c r="G352" s="85"/>
      <c r="H352" s="85">
        <f>SUM(H349:I351)</f>
        <v>1300000</v>
      </c>
      <c r="I352" s="85"/>
    </row>
    <row r="353" spans="1:9" ht="15.75" thickTop="1" x14ac:dyDescent="0.25">
      <c r="A353" s="62" t="s">
        <v>148</v>
      </c>
      <c r="B353" s="62"/>
      <c r="C353" s="62"/>
      <c r="D353" s="62"/>
      <c r="E353" s="62"/>
      <c r="F353" s="69"/>
      <c r="G353" s="69"/>
      <c r="H353" s="69">
        <v>0</v>
      </c>
      <c r="I353" s="69"/>
    </row>
    <row r="354" spans="1:9" x14ac:dyDescent="0.25">
      <c r="A354" s="68" t="s">
        <v>177</v>
      </c>
      <c r="B354" s="68"/>
      <c r="C354" s="68"/>
      <c r="D354" s="68"/>
      <c r="E354" s="68"/>
      <c r="F354" s="74"/>
      <c r="G354" s="74"/>
      <c r="H354" s="74"/>
      <c r="I354" s="74"/>
    </row>
    <row r="355" spans="1:9" ht="15.75" thickBot="1" x14ac:dyDescent="0.3">
      <c r="A355" s="365" t="s">
        <v>62</v>
      </c>
      <c r="B355" s="366"/>
      <c r="C355" s="366"/>
      <c r="D355" s="366"/>
      <c r="E355" s="367"/>
      <c r="F355" s="364"/>
      <c r="G355" s="246"/>
      <c r="H355" s="245"/>
      <c r="I355" s="246"/>
    </row>
    <row r="356" spans="1:9" ht="16.5" thickTop="1" thickBot="1" x14ac:dyDescent="0.3">
      <c r="A356" s="46" t="s">
        <v>8</v>
      </c>
      <c r="B356" s="47"/>
      <c r="C356" s="47"/>
      <c r="D356" s="47"/>
      <c r="E356" s="47"/>
      <c r="F356" s="85">
        <f>SUM(F353:G355)</f>
        <v>0</v>
      </c>
      <c r="G356" s="85"/>
      <c r="H356" s="85">
        <f>SUM(H353:I355)</f>
        <v>0</v>
      </c>
      <c r="I356" s="85"/>
    </row>
    <row r="357" spans="1:9" ht="16.5" thickTop="1" thickBot="1" x14ac:dyDescent="0.3">
      <c r="A357" s="46" t="s">
        <v>71</v>
      </c>
      <c r="B357" s="119"/>
      <c r="C357" s="119"/>
      <c r="D357" s="119"/>
      <c r="E357" s="120"/>
      <c r="F357" s="89">
        <f>SUM(F358:G360)</f>
        <v>0</v>
      </c>
      <c r="G357" s="90"/>
      <c r="H357" s="89"/>
      <c r="I357" s="90"/>
    </row>
    <row r="358" spans="1:9" ht="16.5" thickTop="1" thickBot="1" x14ac:dyDescent="0.3">
      <c r="A358" s="240" t="s">
        <v>14</v>
      </c>
      <c r="B358" s="119"/>
      <c r="C358" s="119"/>
      <c r="D358" s="119"/>
      <c r="E358" s="120"/>
      <c r="F358" s="239"/>
      <c r="G358" s="120"/>
      <c r="H358" s="239"/>
      <c r="I358" s="120"/>
    </row>
    <row r="359" spans="1:9" ht="16.5" thickTop="1" thickBot="1" x14ac:dyDescent="0.3">
      <c r="A359" s="240" t="s">
        <v>65</v>
      </c>
      <c r="B359" s="119"/>
      <c r="C359" s="119"/>
      <c r="D359" s="119"/>
      <c r="E359" s="120"/>
      <c r="F359" s="239"/>
      <c r="G359" s="120"/>
      <c r="H359" s="239"/>
      <c r="I359" s="120"/>
    </row>
    <row r="360" spans="1:9" ht="16.5" thickTop="1" thickBot="1" x14ac:dyDescent="0.3">
      <c r="A360" s="240" t="s">
        <v>15</v>
      </c>
      <c r="B360" s="119"/>
      <c r="C360" s="119"/>
      <c r="D360" s="119"/>
      <c r="E360" s="120"/>
      <c r="F360" s="239"/>
      <c r="G360" s="120"/>
      <c r="H360" s="239"/>
      <c r="I360" s="120"/>
    </row>
    <row r="361" spans="1:9" s="5" customFormat="1" ht="16.5" thickTop="1" thickBot="1" x14ac:dyDescent="0.3">
      <c r="A361" s="347" t="s">
        <v>118</v>
      </c>
      <c r="B361" s="348"/>
      <c r="C361" s="348"/>
      <c r="D361" s="348"/>
      <c r="E361" s="349"/>
      <c r="F361" s="350"/>
      <c r="G361" s="351"/>
      <c r="H361" s="350">
        <v>0</v>
      </c>
      <c r="I361" s="351"/>
    </row>
    <row r="362" spans="1:9" ht="15.75" thickTop="1" x14ac:dyDescent="0.25">
      <c r="A362" s="111" t="s">
        <v>9</v>
      </c>
      <c r="B362" s="112"/>
      <c r="C362" s="112"/>
      <c r="D362" s="112"/>
      <c r="E362" s="112"/>
      <c r="F362" s="75">
        <f>SUM(F348+F356+F357+F352)</f>
        <v>4735075</v>
      </c>
      <c r="G362" s="76"/>
      <c r="H362" s="75">
        <f>SUM(H348+H356+H357)</f>
        <v>1610000</v>
      </c>
      <c r="I362" s="76"/>
    </row>
    <row r="363" spans="1:9" x14ac:dyDescent="0.25">
      <c r="A363" s="38"/>
      <c r="B363" s="38"/>
      <c r="C363" s="38"/>
      <c r="D363" s="38"/>
      <c r="E363" s="38"/>
      <c r="F363" s="43"/>
      <c r="G363" s="44"/>
      <c r="H363" s="43"/>
      <c r="I363" s="44"/>
    </row>
    <row r="364" spans="1:9" s="5" customFormat="1" x14ac:dyDescent="0.25">
      <c r="A364" s="38"/>
      <c r="B364" s="38"/>
      <c r="C364" s="38"/>
      <c r="D364" s="38"/>
      <c r="E364" s="38"/>
      <c r="F364" s="43"/>
      <c r="G364" s="44"/>
      <c r="H364" s="43"/>
      <c r="I364" s="44"/>
    </row>
    <row r="365" spans="1:9" s="5" customFormat="1" x14ac:dyDescent="0.25">
      <c r="A365" s="38"/>
      <c r="B365" s="38"/>
      <c r="C365" s="38"/>
      <c r="D365" s="38"/>
      <c r="E365" s="38"/>
      <c r="F365" s="43"/>
      <c r="G365" s="44"/>
      <c r="H365" s="43"/>
      <c r="I365" s="44"/>
    </row>
    <row r="366" spans="1:9" s="5" customFormat="1" x14ac:dyDescent="0.25">
      <c r="A366" s="38"/>
      <c r="B366" s="38"/>
      <c r="C366" s="38"/>
      <c r="D366" s="38"/>
      <c r="E366" s="38"/>
      <c r="F366" s="43"/>
      <c r="G366" s="44"/>
      <c r="H366" s="43"/>
      <c r="I366" s="44"/>
    </row>
    <row r="367" spans="1:9" s="5" customFormat="1" x14ac:dyDescent="0.25">
      <c r="A367" s="38"/>
      <c r="B367" s="38"/>
      <c r="C367" s="38"/>
      <c r="D367" s="38"/>
      <c r="E367" s="38"/>
      <c r="F367" s="43"/>
      <c r="G367" s="44"/>
      <c r="H367" s="43"/>
      <c r="I367" s="44"/>
    </row>
    <row r="368" spans="1:9" s="5" customFormat="1" x14ac:dyDescent="0.25">
      <c r="A368" s="38"/>
      <c r="B368" s="38"/>
      <c r="C368" s="38"/>
      <c r="D368" s="38"/>
      <c r="E368" s="38"/>
      <c r="F368" s="43"/>
      <c r="G368" s="44"/>
      <c r="H368" s="43"/>
      <c r="I368" s="44"/>
    </row>
    <row r="369" spans="1:9" s="5" customFormat="1" x14ac:dyDescent="0.25">
      <c r="A369" s="38"/>
      <c r="B369" s="38"/>
      <c r="C369" s="38"/>
      <c r="D369" s="38"/>
      <c r="E369" s="38"/>
      <c r="F369" s="43"/>
      <c r="G369" s="44"/>
      <c r="H369" s="43"/>
      <c r="I369" s="44"/>
    </row>
    <row r="370" spans="1:9" s="5" customFormat="1" x14ac:dyDescent="0.25">
      <c r="A370" s="38"/>
      <c r="B370" s="38"/>
      <c r="C370" s="38"/>
      <c r="D370" s="38"/>
      <c r="E370" s="38"/>
      <c r="F370" s="43"/>
      <c r="G370" s="44"/>
      <c r="H370" s="43"/>
      <c r="I370" s="44"/>
    </row>
    <row r="371" spans="1:9" s="5" customFormat="1" x14ac:dyDescent="0.25">
      <c r="A371" s="38"/>
      <c r="B371" s="38"/>
      <c r="C371" s="38"/>
      <c r="D371" s="38"/>
      <c r="E371" s="38"/>
      <c r="F371" s="43"/>
      <c r="G371" s="44"/>
      <c r="H371" s="43"/>
      <c r="I371" s="44"/>
    </row>
    <row r="372" spans="1:9" s="5" customFormat="1" x14ac:dyDescent="0.25">
      <c r="A372" s="157" t="s">
        <v>151</v>
      </c>
      <c r="B372" s="157"/>
      <c r="C372" s="157"/>
      <c r="D372" s="157"/>
      <c r="E372" s="157"/>
      <c r="F372" s="157"/>
      <c r="G372" s="157"/>
      <c r="H372" s="157"/>
      <c r="I372" s="157"/>
    </row>
    <row r="373" spans="1:9" s="5" customFormat="1" ht="1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28"/>
    </row>
    <row r="374" spans="1:9" s="5" customFormat="1" ht="15" customHeight="1" x14ac:dyDescent="0.25">
      <c r="A374" s="51" t="s">
        <v>0</v>
      </c>
      <c r="B374" s="51"/>
      <c r="C374" s="51"/>
      <c r="D374" s="51"/>
      <c r="E374" s="51"/>
      <c r="F374" s="53" t="s">
        <v>199</v>
      </c>
      <c r="G374" s="53"/>
      <c r="H374" s="53" t="s">
        <v>200</v>
      </c>
      <c r="I374" s="53"/>
    </row>
    <row r="375" spans="1:9" s="5" customFormat="1" x14ac:dyDescent="0.25">
      <c r="A375" s="52"/>
      <c r="B375" s="52"/>
      <c r="C375" s="52"/>
      <c r="D375" s="52"/>
      <c r="E375" s="52"/>
      <c r="F375" s="54"/>
      <c r="G375" s="54"/>
      <c r="H375" s="54"/>
      <c r="I375" s="54"/>
    </row>
    <row r="376" spans="1:9" s="5" customFormat="1" x14ac:dyDescent="0.25">
      <c r="A376" s="81" t="s">
        <v>28</v>
      </c>
      <c r="B376" s="82"/>
      <c r="C376" s="82"/>
      <c r="D376" s="82"/>
      <c r="E376" s="83"/>
      <c r="F376" s="74"/>
      <c r="G376" s="74"/>
      <c r="H376" s="74"/>
      <c r="I376" s="74"/>
    </row>
    <row r="377" spans="1:9" s="5" customFormat="1" x14ac:dyDescent="0.25">
      <c r="A377" s="144"/>
      <c r="B377" s="145"/>
      <c r="C377" s="145"/>
      <c r="D377" s="145"/>
      <c r="E377" s="145"/>
      <c r="F377" s="84"/>
      <c r="G377" s="84"/>
      <c r="H377" s="84"/>
      <c r="I377" s="84"/>
    </row>
    <row r="378" spans="1:9" s="5" customFormat="1" x14ac:dyDescent="0.25">
      <c r="A378" s="81" t="s">
        <v>188</v>
      </c>
      <c r="B378" s="82"/>
      <c r="C378" s="82"/>
      <c r="D378" s="82"/>
      <c r="E378" s="82"/>
      <c r="F378" s="74"/>
      <c r="G378" s="74"/>
      <c r="H378" s="74">
        <v>0</v>
      </c>
      <c r="I378" s="74"/>
    </row>
    <row r="379" spans="1:9" s="5" customFormat="1" x14ac:dyDescent="0.25">
      <c r="A379" s="144"/>
      <c r="B379" s="145"/>
      <c r="C379" s="145"/>
      <c r="D379" s="145"/>
      <c r="E379" s="145"/>
      <c r="F379" s="84"/>
      <c r="G379" s="84"/>
      <c r="H379" s="84"/>
      <c r="I379" s="84"/>
    </row>
    <row r="380" spans="1:9" s="5" customFormat="1" x14ac:dyDescent="0.25">
      <c r="A380" s="62" t="s">
        <v>33</v>
      </c>
      <c r="B380" s="62"/>
      <c r="C380" s="62"/>
      <c r="D380" s="62"/>
      <c r="E380" s="62"/>
      <c r="F380" s="74"/>
      <c r="G380" s="74"/>
      <c r="H380" s="74"/>
      <c r="I380" s="74"/>
    </row>
    <row r="381" spans="1:9" s="5" customFormat="1" ht="15.75" thickBot="1" x14ac:dyDescent="0.3">
      <c r="A381" s="81"/>
      <c r="B381" s="82"/>
      <c r="C381" s="82"/>
      <c r="D381" s="82"/>
      <c r="E381" s="82"/>
      <c r="F381" s="74"/>
      <c r="G381" s="74"/>
      <c r="H381" s="74"/>
      <c r="I381" s="74"/>
    </row>
    <row r="382" spans="1:9" s="5" customFormat="1" ht="16.5" thickTop="1" thickBot="1" x14ac:dyDescent="0.3">
      <c r="A382" s="46" t="s">
        <v>6</v>
      </c>
      <c r="B382" s="47"/>
      <c r="C382" s="47"/>
      <c r="D382" s="47"/>
      <c r="E382" s="47"/>
      <c r="F382" s="85">
        <f>SUM(F376:G381)</f>
        <v>0</v>
      </c>
      <c r="G382" s="86"/>
      <c r="H382" s="85">
        <f>SUM(H376:I381)</f>
        <v>0</v>
      </c>
      <c r="I382" s="86"/>
    </row>
    <row r="383" spans="1:9" s="5" customFormat="1" ht="16.5" thickTop="1" thickBot="1" x14ac:dyDescent="0.3">
      <c r="A383" s="107" t="s">
        <v>7</v>
      </c>
      <c r="B383" s="108"/>
      <c r="C383" s="108"/>
      <c r="D383" s="108"/>
      <c r="E383" s="109"/>
      <c r="F383" s="99">
        <f>SUM(F382)</f>
        <v>0</v>
      </c>
      <c r="G383" s="100"/>
      <c r="H383" s="99">
        <f>SUM(H382)</f>
        <v>0</v>
      </c>
      <c r="I383" s="100"/>
    </row>
    <row r="384" spans="1:9" s="5" customFormat="1" ht="15.75" thickTop="1" x14ac:dyDescent="0.25">
      <c r="A384" s="190" t="s">
        <v>64</v>
      </c>
      <c r="B384" s="191"/>
      <c r="C384" s="191"/>
      <c r="D384" s="191"/>
      <c r="E384" s="192"/>
      <c r="F384" s="193"/>
      <c r="G384" s="194"/>
      <c r="H384" s="193"/>
      <c r="I384" s="194"/>
    </row>
    <row r="385" spans="1:11" s="5" customFormat="1" x14ac:dyDescent="0.25">
      <c r="A385" s="256" t="s">
        <v>58</v>
      </c>
      <c r="B385" s="257"/>
      <c r="C385" s="257"/>
      <c r="D385" s="257"/>
      <c r="E385" s="257"/>
      <c r="F385" s="77"/>
      <c r="G385" s="77"/>
      <c r="H385" s="77"/>
      <c r="I385" s="77"/>
    </row>
    <row r="386" spans="1:11" s="5" customFormat="1" ht="15.75" thickBot="1" x14ac:dyDescent="0.3">
      <c r="A386" s="78" t="s">
        <v>60</v>
      </c>
      <c r="B386" s="78"/>
      <c r="C386" s="78"/>
      <c r="D386" s="78"/>
      <c r="E386" s="78"/>
      <c r="F386" s="79"/>
      <c r="G386" s="79"/>
      <c r="H386" s="79"/>
      <c r="I386" s="79"/>
    </row>
    <row r="387" spans="1:11" s="5" customFormat="1" ht="16.5" thickTop="1" thickBot="1" x14ac:dyDescent="0.3">
      <c r="A387" s="46" t="s">
        <v>61</v>
      </c>
      <c r="B387" s="47"/>
      <c r="C387" s="47"/>
      <c r="D387" s="47"/>
      <c r="E387" s="47"/>
      <c r="F387" s="85">
        <f>SUM(F384:G386)</f>
        <v>0</v>
      </c>
      <c r="G387" s="85"/>
      <c r="H387" s="85">
        <f>SUM(H384:I386)</f>
        <v>0</v>
      </c>
      <c r="I387" s="85"/>
    </row>
    <row r="388" spans="1:11" s="5" customFormat="1" ht="15.75" thickTop="1" x14ac:dyDescent="0.25">
      <c r="A388" s="154" t="s">
        <v>59</v>
      </c>
      <c r="B388" s="154"/>
      <c r="C388" s="154"/>
      <c r="D388" s="154"/>
      <c r="E388" s="154"/>
      <c r="F388" s="77"/>
      <c r="G388" s="77"/>
      <c r="H388" s="77">
        <v>0</v>
      </c>
      <c r="I388" s="77"/>
    </row>
    <row r="389" spans="1:11" s="5" customFormat="1" ht="15.75" thickBot="1" x14ac:dyDescent="0.3">
      <c r="A389" s="78" t="s">
        <v>62</v>
      </c>
      <c r="B389" s="78"/>
      <c r="C389" s="78"/>
      <c r="D389" s="78"/>
      <c r="E389" s="78"/>
      <c r="F389" s="79"/>
      <c r="G389" s="79"/>
      <c r="H389" s="79">
        <v>0</v>
      </c>
      <c r="I389" s="79"/>
    </row>
    <row r="390" spans="1:11" s="5" customFormat="1" ht="16.5" thickTop="1" thickBot="1" x14ac:dyDescent="0.3">
      <c r="A390" s="46" t="s">
        <v>63</v>
      </c>
      <c r="B390" s="47"/>
      <c r="C390" s="47"/>
      <c r="D390" s="47"/>
      <c r="E390" s="80"/>
      <c r="F390" s="89">
        <f>SUM(F388:G389)</f>
        <v>0</v>
      </c>
      <c r="G390" s="90"/>
      <c r="H390" s="89">
        <f>SUM(H388:I389)</f>
        <v>0</v>
      </c>
      <c r="I390" s="90"/>
    </row>
    <row r="391" spans="1:11" s="5" customFormat="1" ht="16.5" thickTop="1" thickBot="1" x14ac:dyDescent="0.3">
      <c r="A391" s="121" t="s">
        <v>8</v>
      </c>
      <c r="B391" s="122"/>
      <c r="C391" s="122"/>
      <c r="D391" s="122"/>
      <c r="E391" s="122"/>
      <c r="F391" s="241">
        <f>SUM(F387,F390)</f>
        <v>0</v>
      </c>
      <c r="G391" s="241"/>
      <c r="H391" s="241">
        <f>SUM(H387,H390)</f>
        <v>0</v>
      </c>
      <c r="I391" s="241"/>
    </row>
    <row r="392" spans="1:11" s="5" customFormat="1" ht="16.5" thickTop="1" thickBot="1" x14ac:dyDescent="0.3">
      <c r="A392" s="185" t="s">
        <v>118</v>
      </c>
      <c r="B392" s="186"/>
      <c r="C392" s="186"/>
      <c r="D392" s="186"/>
      <c r="E392" s="187"/>
      <c r="F392" s="183"/>
      <c r="G392" s="184"/>
      <c r="H392" s="183"/>
      <c r="I392" s="184"/>
    </row>
    <row r="393" spans="1:11" s="5" customFormat="1" ht="15.75" thickTop="1" x14ac:dyDescent="0.25">
      <c r="A393" s="111" t="s">
        <v>9</v>
      </c>
      <c r="B393" s="112"/>
      <c r="C393" s="112"/>
      <c r="D393" s="112"/>
      <c r="E393" s="112"/>
      <c r="F393" s="75">
        <f>SUM(F383+F391+F392)</f>
        <v>0</v>
      </c>
      <c r="G393" s="76"/>
      <c r="H393" s="75">
        <f>SUM(H383+H391+H392)</f>
        <v>0</v>
      </c>
      <c r="I393" s="76"/>
    </row>
    <row r="394" spans="1:11" s="5" customFormat="1" x14ac:dyDescent="0.25">
      <c r="A394" s="38"/>
      <c r="B394" s="38"/>
      <c r="C394" s="38"/>
      <c r="D394" s="38"/>
      <c r="E394" s="38"/>
      <c r="F394" s="43"/>
      <c r="G394" s="44"/>
      <c r="H394" s="43"/>
      <c r="I394" s="44"/>
    </row>
    <row r="395" spans="1:11" x14ac:dyDescent="0.25">
      <c r="A395" s="157" t="s">
        <v>51</v>
      </c>
      <c r="B395" s="157"/>
      <c r="C395" s="157"/>
      <c r="D395" s="157"/>
      <c r="E395" s="157"/>
      <c r="F395" s="157"/>
      <c r="G395" s="157"/>
      <c r="H395" s="157"/>
      <c r="I395" s="157"/>
    </row>
    <row r="396" spans="1:11" x14ac:dyDescent="0.25">
      <c r="A396" s="40"/>
      <c r="B396" s="40"/>
      <c r="C396" s="40"/>
      <c r="D396" s="40"/>
      <c r="E396" s="40"/>
      <c r="F396" s="40"/>
      <c r="G396" s="40"/>
      <c r="H396" s="40"/>
      <c r="I396" s="40"/>
    </row>
    <row r="397" spans="1:11" ht="15" customHeight="1" x14ac:dyDescent="0.25">
      <c r="A397" s="162" t="s">
        <v>0</v>
      </c>
      <c r="B397" s="163"/>
      <c r="C397" s="163"/>
      <c r="D397" s="163"/>
      <c r="E397" s="164"/>
      <c r="F397" s="53" t="s">
        <v>199</v>
      </c>
      <c r="G397" s="53"/>
      <c r="H397" s="53" t="s">
        <v>200</v>
      </c>
      <c r="I397" s="53"/>
    </row>
    <row r="398" spans="1:11" ht="14.25" customHeight="1" x14ac:dyDescent="0.25">
      <c r="A398" s="165"/>
      <c r="B398" s="166"/>
      <c r="C398" s="166"/>
      <c r="D398" s="166"/>
      <c r="E398" s="167"/>
      <c r="F398" s="54"/>
      <c r="G398" s="54"/>
      <c r="H398" s="54"/>
      <c r="I398" s="54"/>
    </row>
    <row r="399" spans="1:11" x14ac:dyDescent="0.25">
      <c r="A399" s="81" t="s">
        <v>170</v>
      </c>
      <c r="B399" s="82"/>
      <c r="C399" s="82"/>
      <c r="D399" s="82"/>
      <c r="E399" s="83"/>
      <c r="F399" s="137">
        <v>6080</v>
      </c>
      <c r="G399" s="138"/>
      <c r="H399" s="137">
        <v>10000</v>
      </c>
      <c r="I399" s="138"/>
      <c r="K399" t="s">
        <v>232</v>
      </c>
    </row>
    <row r="400" spans="1:11" x14ac:dyDescent="0.25">
      <c r="A400" s="87"/>
      <c r="B400" s="136"/>
      <c r="C400" s="136"/>
      <c r="D400" s="136"/>
      <c r="E400" s="88"/>
      <c r="F400" s="137"/>
      <c r="G400" s="138"/>
      <c r="H400" s="137"/>
      <c r="I400" s="138"/>
    </row>
    <row r="401" spans="1:11" x14ac:dyDescent="0.25">
      <c r="A401" s="81" t="s">
        <v>152</v>
      </c>
      <c r="B401" s="82"/>
      <c r="C401" s="82"/>
      <c r="D401" s="82"/>
      <c r="E401" s="83"/>
      <c r="F401" s="137"/>
      <c r="G401" s="138"/>
      <c r="H401" s="137"/>
      <c r="I401" s="138"/>
    </row>
    <row r="402" spans="1:11" x14ac:dyDescent="0.25">
      <c r="A402" s="87" t="s">
        <v>204</v>
      </c>
      <c r="B402" s="136"/>
      <c r="C402" s="136"/>
      <c r="D402" s="136"/>
      <c r="E402" s="88"/>
      <c r="F402" s="137">
        <v>2504</v>
      </c>
      <c r="G402" s="138"/>
      <c r="H402" s="137"/>
      <c r="I402" s="138"/>
      <c r="K402" t="s">
        <v>227</v>
      </c>
    </row>
    <row r="403" spans="1:11" x14ac:dyDescent="0.25">
      <c r="A403" s="81" t="s">
        <v>30</v>
      </c>
      <c r="B403" s="82"/>
      <c r="C403" s="82"/>
      <c r="D403" s="82"/>
      <c r="E403" s="83"/>
      <c r="F403" s="137">
        <v>65536</v>
      </c>
      <c r="G403" s="138"/>
      <c r="H403" s="137">
        <v>80000</v>
      </c>
      <c r="I403" s="138"/>
      <c r="K403" t="s">
        <v>230</v>
      </c>
    </row>
    <row r="404" spans="1:11" x14ac:dyDescent="0.25">
      <c r="A404" s="87"/>
      <c r="B404" s="136"/>
      <c r="C404" s="136"/>
      <c r="D404" s="136"/>
      <c r="E404" s="88"/>
      <c r="F404" s="137"/>
      <c r="G404" s="138"/>
      <c r="H404" s="137"/>
      <c r="I404" s="138"/>
    </row>
    <row r="405" spans="1:11" x14ac:dyDescent="0.25">
      <c r="A405" s="81" t="s">
        <v>33</v>
      </c>
      <c r="B405" s="82"/>
      <c r="C405" s="82"/>
      <c r="D405" s="82"/>
      <c r="E405" s="83"/>
      <c r="F405" s="137">
        <v>17786</v>
      </c>
      <c r="G405" s="138"/>
      <c r="H405" s="137">
        <v>25000</v>
      </c>
      <c r="I405" s="138"/>
      <c r="K405" t="s">
        <v>235</v>
      </c>
    </row>
    <row r="406" spans="1:11" ht="15.75" thickBot="1" x14ac:dyDescent="0.3">
      <c r="A406" s="159"/>
      <c r="B406" s="160"/>
      <c r="C406" s="160"/>
      <c r="D406" s="160"/>
      <c r="E406" s="161"/>
      <c r="F406" s="303"/>
      <c r="G406" s="304"/>
      <c r="H406" s="303"/>
      <c r="I406" s="304"/>
    </row>
    <row r="407" spans="1:11" ht="16.5" thickTop="1" thickBot="1" x14ac:dyDescent="0.3">
      <c r="A407" s="46" t="s">
        <v>6</v>
      </c>
      <c r="B407" s="47"/>
      <c r="C407" s="47"/>
      <c r="D407" s="47"/>
      <c r="E407" s="47"/>
      <c r="F407" s="85">
        <f>SUM(F399:G406)</f>
        <v>91906</v>
      </c>
      <c r="G407" s="86"/>
      <c r="H407" s="85">
        <f>SUM(H399:I406)</f>
        <v>115000</v>
      </c>
      <c r="I407" s="86"/>
    </row>
    <row r="408" spans="1:11" ht="16.5" thickTop="1" thickBot="1" x14ac:dyDescent="0.3">
      <c r="A408" s="111" t="s">
        <v>7</v>
      </c>
      <c r="B408" s="112"/>
      <c r="C408" s="112"/>
      <c r="D408" s="112"/>
      <c r="E408" s="112"/>
      <c r="F408" s="75">
        <f>SUM(F407)</f>
        <v>91906</v>
      </c>
      <c r="G408" s="76"/>
      <c r="H408" s="75">
        <f>SUM(H407)</f>
        <v>115000</v>
      </c>
      <c r="I408" s="76"/>
    </row>
    <row r="409" spans="1:11" ht="15.75" thickTop="1" x14ac:dyDescent="0.25">
      <c r="A409" s="111" t="s">
        <v>59</v>
      </c>
      <c r="B409" s="112"/>
      <c r="C409" s="112"/>
      <c r="D409" s="112"/>
      <c r="E409" s="132"/>
      <c r="F409" s="133"/>
      <c r="G409" s="134"/>
      <c r="H409" s="133"/>
      <c r="I409" s="134"/>
      <c r="J409" s="27"/>
    </row>
    <row r="410" spans="1:11" s="5" customFormat="1" x14ac:dyDescent="0.25">
      <c r="A410" s="135"/>
      <c r="B410" s="136"/>
      <c r="C410" s="136"/>
      <c r="D410" s="136"/>
      <c r="E410" s="88"/>
      <c r="F410" s="97"/>
      <c r="G410" s="88"/>
      <c r="H410" s="97"/>
      <c r="I410" s="88"/>
      <c r="J410" s="26"/>
    </row>
    <row r="411" spans="1:11" s="5" customFormat="1" ht="15.75" thickBot="1" x14ac:dyDescent="0.3">
      <c r="A411" s="121" t="s">
        <v>62</v>
      </c>
      <c r="B411" s="232"/>
      <c r="C411" s="232"/>
      <c r="D411" s="232"/>
      <c r="E411" s="233"/>
      <c r="F411" s="123"/>
      <c r="G411" s="255"/>
      <c r="H411" s="123"/>
      <c r="I411" s="255"/>
      <c r="J411" s="26"/>
    </row>
    <row r="412" spans="1:11" s="5" customFormat="1" ht="16.5" thickTop="1" thickBot="1" x14ac:dyDescent="0.3">
      <c r="A412" s="46" t="s">
        <v>21</v>
      </c>
      <c r="B412" s="142"/>
      <c r="C412" s="142"/>
      <c r="D412" s="142"/>
      <c r="E412" s="143"/>
      <c r="F412" s="89">
        <f>SUM(F409+F411)</f>
        <v>0</v>
      </c>
      <c r="G412" s="120"/>
      <c r="H412" s="89">
        <f>SUM(H409+H411)</f>
        <v>0</v>
      </c>
      <c r="I412" s="120"/>
      <c r="J412" s="26"/>
    </row>
    <row r="413" spans="1:11" s="5" customFormat="1" ht="15.75" thickTop="1" x14ac:dyDescent="0.25">
      <c r="A413" s="111" t="s">
        <v>9</v>
      </c>
      <c r="B413" s="112"/>
      <c r="C413" s="112"/>
      <c r="D413" s="112"/>
      <c r="E413" s="112"/>
      <c r="F413" s="75">
        <f>SUM(F407+F411)</f>
        <v>91906</v>
      </c>
      <c r="G413" s="76"/>
      <c r="H413" s="75">
        <f>SUM(H407+H412)</f>
        <v>115000</v>
      </c>
      <c r="I413" s="76"/>
      <c r="J413" s="26"/>
    </row>
    <row r="414" spans="1:11" s="5" customForma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6"/>
    </row>
    <row r="415" spans="1:11" s="5" customFormat="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6"/>
    </row>
    <row r="416" spans="1:11" s="5" customFormat="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6"/>
    </row>
    <row r="418" spans="1:11" x14ac:dyDescent="0.25">
      <c r="A418" s="157" t="s">
        <v>52</v>
      </c>
      <c r="B418" s="157"/>
      <c r="C418" s="157"/>
      <c r="D418" s="157"/>
      <c r="E418" s="157"/>
      <c r="F418" s="157"/>
      <c r="G418" s="157"/>
      <c r="H418" s="157"/>
      <c r="I418" s="157"/>
    </row>
    <row r="420" spans="1:11" ht="15" customHeight="1" x14ac:dyDescent="0.25">
      <c r="A420" s="51" t="s">
        <v>0</v>
      </c>
      <c r="B420" s="51"/>
      <c r="C420" s="51"/>
      <c r="D420" s="51"/>
      <c r="E420" s="51"/>
      <c r="F420" s="53" t="s">
        <v>199</v>
      </c>
      <c r="G420" s="53"/>
      <c r="H420" s="53" t="s">
        <v>200</v>
      </c>
      <c r="I420" s="53"/>
    </row>
    <row r="421" spans="1:11" ht="14.25" customHeight="1" x14ac:dyDescent="0.25">
      <c r="A421" s="52"/>
      <c r="B421" s="52"/>
      <c r="C421" s="52"/>
      <c r="D421" s="52"/>
      <c r="E421" s="52"/>
      <c r="F421" s="54"/>
      <c r="G421" s="54"/>
      <c r="H421" s="54"/>
      <c r="I421" s="54"/>
    </row>
    <row r="422" spans="1:11" x14ac:dyDescent="0.25">
      <c r="A422" s="62" t="s">
        <v>31</v>
      </c>
      <c r="B422" s="62"/>
      <c r="C422" s="62"/>
      <c r="D422" s="62"/>
      <c r="E422" s="62"/>
      <c r="F422" s="69">
        <v>63493</v>
      </c>
      <c r="G422" s="69"/>
      <c r="H422" s="69">
        <v>70000</v>
      </c>
      <c r="I422" s="69"/>
      <c r="K422" t="s">
        <v>232</v>
      </c>
    </row>
    <row r="423" spans="1:11" ht="15.75" thickBot="1" x14ac:dyDescent="0.3">
      <c r="A423" s="135"/>
      <c r="B423" s="198"/>
      <c r="C423" s="198"/>
      <c r="D423" s="198"/>
      <c r="E423" s="199"/>
      <c r="F423" s="87"/>
      <c r="G423" s="88"/>
      <c r="H423" s="87"/>
      <c r="I423" s="88"/>
    </row>
    <row r="424" spans="1:11" ht="15.75" thickTop="1" x14ac:dyDescent="0.25">
      <c r="A424" s="127" t="s">
        <v>9</v>
      </c>
      <c r="B424" s="128"/>
      <c r="C424" s="128"/>
      <c r="D424" s="128"/>
      <c r="E424" s="129"/>
      <c r="F424" s="72">
        <f>SUM(F422)</f>
        <v>63493</v>
      </c>
      <c r="G424" s="73"/>
      <c r="H424" s="170">
        <f>SUM(H422)</f>
        <v>70000</v>
      </c>
      <c r="I424" s="73"/>
    </row>
    <row r="426" spans="1:11" x14ac:dyDescent="0.25">
      <c r="A426" s="157" t="s">
        <v>53</v>
      </c>
      <c r="B426" s="157"/>
      <c r="C426" s="157"/>
      <c r="D426" s="157"/>
      <c r="E426" s="157"/>
      <c r="F426" s="157"/>
      <c r="G426" s="157"/>
      <c r="H426" s="157"/>
      <c r="I426" s="157"/>
    </row>
    <row r="428" spans="1:11" ht="15" customHeight="1" x14ac:dyDescent="0.25">
      <c r="A428" s="51" t="s">
        <v>0</v>
      </c>
      <c r="B428" s="51"/>
      <c r="C428" s="51"/>
      <c r="D428" s="51"/>
      <c r="E428" s="51"/>
      <c r="F428" s="53" t="s">
        <v>199</v>
      </c>
      <c r="G428" s="53"/>
      <c r="H428" s="53" t="s">
        <v>200</v>
      </c>
      <c r="I428" s="53"/>
    </row>
    <row r="429" spans="1:11" x14ac:dyDescent="0.25">
      <c r="A429" s="52"/>
      <c r="B429" s="52"/>
      <c r="C429" s="52"/>
      <c r="D429" s="52"/>
      <c r="E429" s="52"/>
      <c r="F429" s="54"/>
      <c r="G429" s="54"/>
      <c r="H429" s="54"/>
      <c r="I429" s="54"/>
    </row>
    <row r="430" spans="1:11" x14ac:dyDescent="0.25">
      <c r="A430" s="62" t="s">
        <v>31</v>
      </c>
      <c r="B430" s="62"/>
      <c r="C430" s="62"/>
      <c r="D430" s="62"/>
      <c r="E430" s="62"/>
      <c r="F430" s="69">
        <v>4320</v>
      </c>
      <c r="G430" s="69"/>
      <c r="H430" s="69">
        <v>5000</v>
      </c>
      <c r="I430" s="69"/>
      <c r="K430" t="s">
        <v>232</v>
      </c>
    </row>
    <row r="431" spans="1:11" ht="15.75" thickBot="1" x14ac:dyDescent="0.3">
      <c r="A431" s="135" t="s">
        <v>28</v>
      </c>
      <c r="B431" s="198"/>
      <c r="C431" s="198"/>
      <c r="D431" s="198"/>
      <c r="E431" s="199"/>
      <c r="F431" s="87"/>
      <c r="G431" s="88"/>
      <c r="H431" s="87"/>
      <c r="I431" s="88"/>
    </row>
    <row r="432" spans="1:11" ht="15.75" thickTop="1" x14ac:dyDescent="0.25">
      <c r="A432" s="127" t="s">
        <v>9</v>
      </c>
      <c r="B432" s="128"/>
      <c r="C432" s="128"/>
      <c r="D432" s="128"/>
      <c r="E432" s="129"/>
      <c r="F432" s="72">
        <f>SUM(F430:G431)</f>
        <v>4320</v>
      </c>
      <c r="G432" s="73"/>
      <c r="H432" s="170">
        <f>SUM(H430)</f>
        <v>5000</v>
      </c>
      <c r="I432" s="73"/>
    </row>
    <row r="434" spans="1:11" x14ac:dyDescent="0.25">
      <c r="A434" s="157" t="s">
        <v>54</v>
      </c>
      <c r="B434" s="157"/>
      <c r="C434" s="157"/>
      <c r="D434" s="157"/>
      <c r="E434" s="157"/>
      <c r="F434" s="157"/>
      <c r="G434" s="157"/>
      <c r="H434" s="157"/>
      <c r="I434" s="157"/>
    </row>
    <row r="436" spans="1:11" ht="15" customHeight="1" x14ac:dyDescent="0.25">
      <c r="A436" s="51" t="s">
        <v>0</v>
      </c>
      <c r="B436" s="51"/>
      <c r="C436" s="51"/>
      <c r="D436" s="51"/>
      <c r="E436" s="51"/>
      <c r="F436" s="53" t="s">
        <v>199</v>
      </c>
      <c r="G436" s="53"/>
      <c r="H436" s="53" t="s">
        <v>200</v>
      </c>
      <c r="I436" s="53"/>
    </row>
    <row r="437" spans="1:11" x14ac:dyDescent="0.25">
      <c r="A437" s="52"/>
      <c r="B437" s="52"/>
      <c r="C437" s="52"/>
      <c r="D437" s="52"/>
      <c r="E437" s="52"/>
      <c r="F437" s="54"/>
      <c r="G437" s="54"/>
      <c r="H437" s="54"/>
      <c r="I437" s="54"/>
    </row>
    <row r="438" spans="1:11" x14ac:dyDescent="0.25">
      <c r="A438" s="225" t="s">
        <v>108</v>
      </c>
      <c r="B438" s="305"/>
      <c r="C438" s="305"/>
      <c r="D438" s="305"/>
      <c r="E438" s="306"/>
      <c r="F438" s="137">
        <v>520000</v>
      </c>
      <c r="G438" s="138"/>
      <c r="H438" s="137">
        <v>360000</v>
      </c>
      <c r="I438" s="138"/>
    </row>
    <row r="439" spans="1:11" ht="15.75" thickBot="1" x14ac:dyDescent="0.3">
      <c r="A439" s="139"/>
      <c r="B439" s="140"/>
      <c r="C439" s="140"/>
      <c r="D439" s="140"/>
      <c r="E439" s="141"/>
      <c r="F439" s="345"/>
      <c r="G439" s="346"/>
      <c r="H439" s="326"/>
      <c r="I439" s="354"/>
    </row>
    <row r="440" spans="1:11" ht="16.5" thickTop="1" thickBot="1" x14ac:dyDescent="0.3">
      <c r="A440" s="46" t="s">
        <v>4</v>
      </c>
      <c r="B440" s="47"/>
      <c r="C440" s="47"/>
      <c r="D440" s="47"/>
      <c r="E440" s="47"/>
      <c r="F440" s="85">
        <f>SUM(F438:G439)</f>
        <v>520000</v>
      </c>
      <c r="G440" s="85"/>
      <c r="H440" s="85">
        <f>SUM(H438:I439)</f>
        <v>360000</v>
      </c>
      <c r="I440" s="85"/>
    </row>
    <row r="441" spans="1:11" ht="16.5" thickTop="1" thickBot="1" x14ac:dyDescent="0.3">
      <c r="A441" s="330" t="s">
        <v>23</v>
      </c>
      <c r="B441" s="330"/>
      <c r="C441" s="330"/>
      <c r="D441" s="330"/>
      <c r="E441" s="330"/>
      <c r="F441" s="85">
        <v>92480</v>
      </c>
      <c r="G441" s="85"/>
      <c r="H441" s="85">
        <v>63000</v>
      </c>
      <c r="I441" s="85"/>
    </row>
    <row r="442" spans="1:11" ht="15.75" thickTop="1" x14ac:dyDescent="0.25">
      <c r="A442" s="81" t="s">
        <v>28</v>
      </c>
      <c r="B442" s="82"/>
      <c r="C442" s="82"/>
      <c r="D442" s="82"/>
      <c r="E442" s="83"/>
      <c r="F442" s="74">
        <v>22666</v>
      </c>
      <c r="G442" s="74"/>
      <c r="H442" s="74">
        <v>25000</v>
      </c>
      <c r="I442" s="74"/>
      <c r="K442" t="s">
        <v>227</v>
      </c>
    </row>
    <row r="443" spans="1:11" x14ac:dyDescent="0.25">
      <c r="A443" s="144" t="s">
        <v>27</v>
      </c>
      <c r="B443" s="145"/>
      <c r="C443" s="145"/>
      <c r="D443" s="145"/>
      <c r="E443" s="145"/>
      <c r="F443" s="353">
        <v>12803</v>
      </c>
      <c r="G443" s="353"/>
      <c r="H443" s="84">
        <v>10000</v>
      </c>
      <c r="I443" s="84"/>
      <c r="K443" t="s">
        <v>226</v>
      </c>
    </row>
    <row r="444" spans="1:11" x14ac:dyDescent="0.25">
      <c r="A444" s="81" t="s">
        <v>29</v>
      </c>
      <c r="B444" s="82"/>
      <c r="C444" s="82"/>
      <c r="D444" s="82"/>
      <c r="E444" s="82"/>
      <c r="F444" s="74"/>
      <c r="G444" s="74"/>
      <c r="H444" s="74"/>
      <c r="I444" s="74"/>
    </row>
    <row r="445" spans="1:11" x14ac:dyDescent="0.25">
      <c r="A445" s="144"/>
      <c r="B445" s="145"/>
      <c r="C445" s="145"/>
      <c r="D445" s="145"/>
      <c r="E445" s="145"/>
      <c r="F445" s="84"/>
      <c r="G445" s="84"/>
      <c r="H445" s="84"/>
      <c r="I445" s="84"/>
    </row>
    <row r="446" spans="1:11" x14ac:dyDescent="0.25">
      <c r="A446" s="81" t="s">
        <v>16</v>
      </c>
      <c r="B446" s="82"/>
      <c r="C446" s="82"/>
      <c r="D446" s="82"/>
      <c r="E446" s="82"/>
      <c r="F446" s="74">
        <v>64729</v>
      </c>
      <c r="G446" s="74"/>
      <c r="H446" s="74">
        <v>65000</v>
      </c>
      <c r="I446" s="74"/>
      <c r="K446" t="s">
        <v>228</v>
      </c>
    </row>
    <row r="447" spans="1:11" x14ac:dyDescent="0.25">
      <c r="A447" s="144"/>
      <c r="B447" s="145"/>
      <c r="C447" s="145"/>
      <c r="D447" s="145"/>
      <c r="E447" s="145"/>
      <c r="F447" s="84"/>
      <c r="G447" s="84"/>
      <c r="H447" s="84"/>
      <c r="I447" s="84"/>
    </row>
    <row r="448" spans="1:11" x14ac:dyDescent="0.25">
      <c r="A448" s="62" t="s">
        <v>30</v>
      </c>
      <c r="B448" s="62"/>
      <c r="C448" s="62"/>
      <c r="D448" s="62"/>
      <c r="E448" s="62"/>
      <c r="F448" s="74">
        <v>318633</v>
      </c>
      <c r="G448" s="74"/>
      <c r="H448" s="74">
        <v>340000</v>
      </c>
      <c r="I448" s="74"/>
      <c r="K448" t="s">
        <v>230</v>
      </c>
    </row>
    <row r="449" spans="1:11" x14ac:dyDescent="0.25">
      <c r="A449" s="81"/>
      <c r="B449" s="82"/>
      <c r="C449" s="82"/>
      <c r="D449" s="82"/>
      <c r="E449" s="82"/>
      <c r="F449" s="74"/>
      <c r="G449" s="74"/>
      <c r="H449" s="74"/>
      <c r="I449" s="74"/>
    </row>
    <row r="450" spans="1:11" s="5" customFormat="1" x14ac:dyDescent="0.25">
      <c r="A450" s="62" t="s">
        <v>42</v>
      </c>
      <c r="B450" s="62"/>
      <c r="C450" s="62"/>
      <c r="D450" s="62"/>
      <c r="E450" s="62"/>
      <c r="F450" s="74">
        <v>4727</v>
      </c>
      <c r="G450" s="74"/>
      <c r="H450" s="74"/>
      <c r="I450" s="74"/>
      <c r="K450" s="5" t="s">
        <v>237</v>
      </c>
    </row>
    <row r="451" spans="1:11" s="5" customFormat="1" x14ac:dyDescent="0.25">
      <c r="A451" s="81"/>
      <c r="B451" s="82"/>
      <c r="C451" s="82"/>
      <c r="D451" s="82"/>
      <c r="E451" s="82"/>
      <c r="F451" s="74"/>
      <c r="G451" s="74"/>
      <c r="H451" s="74"/>
      <c r="I451" s="74"/>
    </row>
    <row r="452" spans="1:11" x14ac:dyDescent="0.25">
      <c r="A452" s="130" t="s">
        <v>22</v>
      </c>
      <c r="B452" s="131"/>
      <c r="C452" s="131"/>
      <c r="D452" s="131"/>
      <c r="E452" s="131"/>
      <c r="F452" s="84"/>
      <c r="G452" s="84"/>
      <c r="H452" s="84"/>
      <c r="I452" s="84"/>
    </row>
    <row r="453" spans="1:11" x14ac:dyDescent="0.25">
      <c r="A453" s="62"/>
      <c r="B453" s="62"/>
      <c r="C453" s="62"/>
      <c r="D453" s="62"/>
      <c r="E453" s="62"/>
      <c r="F453" s="74"/>
      <c r="G453" s="74"/>
      <c r="H453" s="74"/>
      <c r="I453" s="74"/>
    </row>
    <row r="454" spans="1:11" s="5" customFormat="1" x14ac:dyDescent="0.25">
      <c r="A454" s="130" t="s">
        <v>31</v>
      </c>
      <c r="B454" s="131"/>
      <c r="C454" s="131"/>
      <c r="D454" s="131"/>
      <c r="E454" s="131"/>
      <c r="F454" s="84">
        <v>11436</v>
      </c>
      <c r="G454" s="84"/>
      <c r="H454" s="84">
        <v>15000</v>
      </c>
      <c r="I454" s="84"/>
      <c r="K454" s="5" t="s">
        <v>232</v>
      </c>
    </row>
    <row r="455" spans="1:11" s="5" customFormat="1" x14ac:dyDescent="0.25">
      <c r="A455" s="62"/>
      <c r="B455" s="62"/>
      <c r="C455" s="62"/>
      <c r="D455" s="62"/>
      <c r="E455" s="62"/>
      <c r="F455" s="74"/>
      <c r="G455" s="74"/>
      <c r="H455" s="74"/>
      <c r="I455" s="74"/>
    </row>
    <row r="456" spans="1:11" s="5" customFormat="1" x14ac:dyDescent="0.25">
      <c r="A456" s="130" t="s">
        <v>43</v>
      </c>
      <c r="B456" s="131"/>
      <c r="C456" s="131"/>
      <c r="D456" s="131"/>
      <c r="E456" s="131"/>
      <c r="F456" s="84">
        <v>389312</v>
      </c>
      <c r="G456" s="84"/>
      <c r="H456" s="84">
        <v>400000</v>
      </c>
      <c r="I456" s="84"/>
      <c r="K456" s="5" t="s">
        <v>233</v>
      </c>
    </row>
    <row r="457" spans="1:11" s="5" customFormat="1" x14ac:dyDescent="0.25">
      <c r="A457" s="62"/>
      <c r="B457" s="62"/>
      <c r="C457" s="62"/>
      <c r="D457" s="62"/>
      <c r="E457" s="62"/>
      <c r="F457" s="74"/>
      <c r="G457" s="74"/>
      <c r="H457" s="74"/>
      <c r="I457" s="74"/>
    </row>
    <row r="458" spans="1:11" s="5" customFormat="1" x14ac:dyDescent="0.25">
      <c r="A458" s="130" t="s">
        <v>107</v>
      </c>
      <c r="B458" s="131"/>
      <c r="C458" s="131"/>
      <c r="D458" s="131"/>
      <c r="E458" s="131"/>
      <c r="F458" s="84"/>
      <c r="G458" s="84"/>
      <c r="H458" s="84"/>
      <c r="I458" s="84"/>
    </row>
    <row r="459" spans="1:11" s="5" customFormat="1" x14ac:dyDescent="0.25">
      <c r="A459" s="62"/>
      <c r="B459" s="62"/>
      <c r="C459" s="62"/>
      <c r="D459" s="62"/>
      <c r="E459" s="62"/>
      <c r="F459" s="74"/>
      <c r="G459" s="74"/>
      <c r="H459" s="74"/>
      <c r="I459" s="74"/>
    </row>
    <row r="460" spans="1:11" s="5" customFormat="1" x14ac:dyDescent="0.25">
      <c r="A460" s="130" t="s">
        <v>109</v>
      </c>
      <c r="B460" s="131"/>
      <c r="C460" s="131"/>
      <c r="D460" s="131"/>
      <c r="E460" s="131"/>
      <c r="F460" s="84">
        <v>78740</v>
      </c>
      <c r="G460" s="84"/>
      <c r="H460" s="84">
        <v>50000</v>
      </c>
      <c r="I460" s="84"/>
      <c r="K460" s="5" t="s">
        <v>239</v>
      </c>
    </row>
    <row r="461" spans="1:11" s="5" customFormat="1" x14ac:dyDescent="0.25">
      <c r="A461" s="62"/>
      <c r="B461" s="62"/>
      <c r="C461" s="62"/>
      <c r="D461" s="62"/>
      <c r="E461" s="62"/>
      <c r="F461" s="74"/>
      <c r="G461" s="74"/>
      <c r="H461" s="74"/>
      <c r="I461" s="74"/>
    </row>
    <row r="462" spans="1:11" x14ac:dyDescent="0.25">
      <c r="A462" s="247" t="s">
        <v>33</v>
      </c>
      <c r="B462" s="248"/>
      <c r="C462" s="248"/>
      <c r="D462" s="248"/>
      <c r="E462" s="248"/>
      <c r="F462" s="84">
        <v>187838</v>
      </c>
      <c r="G462" s="84"/>
      <c r="H462" s="84">
        <v>310000</v>
      </c>
      <c r="I462" s="84"/>
      <c r="K462" t="s">
        <v>235</v>
      </c>
    </row>
    <row r="463" spans="1:11" x14ac:dyDescent="0.25">
      <c r="A463" s="81"/>
      <c r="B463" s="82"/>
      <c r="C463" s="82"/>
      <c r="D463" s="82"/>
      <c r="E463" s="82"/>
      <c r="F463" s="74"/>
      <c r="G463" s="74"/>
      <c r="H463" s="74"/>
      <c r="I463" s="74"/>
    </row>
    <row r="464" spans="1:11" x14ac:dyDescent="0.25">
      <c r="A464" s="62" t="s">
        <v>34</v>
      </c>
      <c r="B464" s="62"/>
      <c r="C464" s="62"/>
      <c r="D464" s="62"/>
      <c r="E464" s="62"/>
      <c r="F464" s="74">
        <v>230426</v>
      </c>
      <c r="G464" s="74"/>
      <c r="H464" s="74">
        <v>250000</v>
      </c>
      <c r="I464" s="74"/>
      <c r="K464" t="s">
        <v>236</v>
      </c>
    </row>
    <row r="465" spans="1:9" ht="15.75" thickBot="1" x14ac:dyDescent="0.3">
      <c r="A465" s="62"/>
      <c r="B465" s="62"/>
      <c r="C465" s="62"/>
      <c r="D465" s="62"/>
      <c r="E465" s="62"/>
      <c r="F465" s="74"/>
      <c r="G465" s="74"/>
      <c r="H465" s="74"/>
      <c r="I465" s="74"/>
    </row>
    <row r="466" spans="1:9" ht="16.5" thickTop="1" thickBot="1" x14ac:dyDescent="0.3">
      <c r="A466" s="46" t="s">
        <v>6</v>
      </c>
      <c r="B466" s="47"/>
      <c r="C466" s="47"/>
      <c r="D466" s="47"/>
      <c r="E466" s="47"/>
      <c r="F466" s="85">
        <f>SUM(F442:F465)</f>
        <v>1321310</v>
      </c>
      <c r="G466" s="86"/>
      <c r="H466" s="85">
        <f>SUM(H442:H465)</f>
        <v>1465000</v>
      </c>
      <c r="I466" s="86"/>
    </row>
    <row r="467" spans="1:9" ht="16.5" thickTop="1" thickBot="1" x14ac:dyDescent="0.3">
      <c r="A467" s="46" t="s">
        <v>7</v>
      </c>
      <c r="B467" s="47"/>
      <c r="C467" s="47"/>
      <c r="D467" s="47"/>
      <c r="E467" s="47"/>
      <c r="F467" s="85">
        <f>SUM(F440+F441+F466)</f>
        <v>1933790</v>
      </c>
      <c r="G467" s="86"/>
      <c r="H467" s="85">
        <f>SUM(H440+H441+H466)</f>
        <v>1888000</v>
      </c>
      <c r="I467" s="86"/>
    </row>
    <row r="468" spans="1:9" s="5" customFormat="1" ht="15.75" thickTop="1" x14ac:dyDescent="0.25">
      <c r="A468" s="190" t="s">
        <v>64</v>
      </c>
      <c r="B468" s="191"/>
      <c r="C468" s="191"/>
      <c r="D468" s="191"/>
      <c r="E468" s="192"/>
      <c r="F468" s="193"/>
      <c r="G468" s="194"/>
      <c r="H468" s="193"/>
      <c r="I468" s="194"/>
    </row>
    <row r="469" spans="1:9" s="5" customFormat="1" x14ac:dyDescent="0.25">
      <c r="A469" s="256" t="s">
        <v>58</v>
      </c>
      <c r="B469" s="257"/>
      <c r="C469" s="257"/>
      <c r="D469" s="257"/>
      <c r="E469" s="257"/>
      <c r="F469" s="77"/>
      <c r="G469" s="77"/>
      <c r="H469" s="77"/>
      <c r="I469" s="77"/>
    </row>
    <row r="470" spans="1:9" s="5" customFormat="1" ht="15.75" thickBot="1" x14ac:dyDescent="0.3">
      <c r="A470" s="78" t="s">
        <v>60</v>
      </c>
      <c r="B470" s="78"/>
      <c r="C470" s="78"/>
      <c r="D470" s="78"/>
      <c r="E470" s="78"/>
      <c r="F470" s="79"/>
      <c r="G470" s="79"/>
      <c r="H470" s="79"/>
      <c r="I470" s="79"/>
    </row>
    <row r="471" spans="1:9" s="5" customFormat="1" ht="16.5" thickTop="1" thickBot="1" x14ac:dyDescent="0.3">
      <c r="A471" s="46" t="s">
        <v>61</v>
      </c>
      <c r="B471" s="47"/>
      <c r="C471" s="47"/>
      <c r="D471" s="47"/>
      <c r="E471" s="47"/>
      <c r="F471" s="85">
        <f>SUM(F468:G470)</f>
        <v>0</v>
      </c>
      <c r="G471" s="85"/>
      <c r="H471" s="85">
        <f>SUM(H468:I470)</f>
        <v>0</v>
      </c>
      <c r="I471" s="85"/>
    </row>
    <row r="472" spans="1:9" ht="15.75" thickTop="1" x14ac:dyDescent="0.25">
      <c r="A472" s="111" t="s">
        <v>59</v>
      </c>
      <c r="B472" s="112"/>
      <c r="C472" s="112"/>
      <c r="D472" s="112"/>
      <c r="E472" s="132"/>
      <c r="F472" s="133"/>
      <c r="G472" s="134"/>
      <c r="H472" s="133"/>
      <c r="I472" s="134"/>
    </row>
    <row r="473" spans="1:9" x14ac:dyDescent="0.25">
      <c r="A473" s="135" t="s">
        <v>178</v>
      </c>
      <c r="B473" s="136"/>
      <c r="C473" s="136"/>
      <c r="D473" s="136"/>
      <c r="E473" s="88"/>
      <c r="F473" s="97"/>
      <c r="G473" s="88"/>
      <c r="H473" s="97"/>
      <c r="I473" s="88"/>
    </row>
    <row r="474" spans="1:9" ht="15.75" thickBot="1" x14ac:dyDescent="0.3">
      <c r="A474" s="121" t="s">
        <v>62</v>
      </c>
      <c r="B474" s="232"/>
      <c r="C474" s="232"/>
      <c r="D474" s="232"/>
      <c r="E474" s="233"/>
      <c r="F474" s="123"/>
      <c r="G474" s="255"/>
      <c r="H474" s="123"/>
      <c r="I474" s="255"/>
    </row>
    <row r="475" spans="1:9" ht="16.5" thickTop="1" thickBot="1" x14ac:dyDescent="0.3">
      <c r="A475" s="46" t="s">
        <v>21</v>
      </c>
      <c r="B475" s="142"/>
      <c r="C475" s="142"/>
      <c r="D475" s="142"/>
      <c r="E475" s="143"/>
      <c r="F475" s="89">
        <f>SUM(F472+F474)</f>
        <v>0</v>
      </c>
      <c r="G475" s="120"/>
      <c r="H475" s="89">
        <f>SUM(H472+H474)</f>
        <v>0</v>
      </c>
      <c r="I475" s="120"/>
    </row>
    <row r="476" spans="1:9" s="5" customFormat="1" ht="16.5" thickTop="1" thickBot="1" x14ac:dyDescent="0.3">
      <c r="A476" s="185" t="s">
        <v>118</v>
      </c>
      <c r="B476" s="186"/>
      <c r="C476" s="186"/>
      <c r="D476" s="186"/>
      <c r="E476" s="187"/>
      <c r="F476" s="183"/>
      <c r="G476" s="184"/>
      <c r="H476" s="183">
        <v>0</v>
      </c>
      <c r="I476" s="184"/>
    </row>
    <row r="477" spans="1:9" ht="15.75" thickTop="1" x14ac:dyDescent="0.25">
      <c r="A477" s="111" t="s">
        <v>9</v>
      </c>
      <c r="B477" s="112"/>
      <c r="C477" s="112"/>
      <c r="D477" s="112"/>
      <c r="E477" s="112"/>
      <c r="F477" s="75">
        <f>SUM(F467+F475+F471)</f>
        <v>1933790</v>
      </c>
      <c r="G477" s="76"/>
      <c r="H477" s="75">
        <f>SUM(H467+H475)</f>
        <v>1888000</v>
      </c>
      <c r="I477" s="76"/>
    </row>
    <row r="479" spans="1:9" s="5" customFormat="1" x14ac:dyDescent="0.25">
      <c r="A479" s="28"/>
      <c r="B479" s="28"/>
      <c r="C479" s="28"/>
      <c r="D479" s="28"/>
      <c r="E479" s="28"/>
      <c r="F479" s="28"/>
      <c r="G479" s="28"/>
      <c r="H479" s="28"/>
      <c r="I479" s="28"/>
    </row>
    <row r="480" spans="1:9" ht="14.25" customHeight="1" x14ac:dyDescent="0.25">
      <c r="A480" s="31" t="s">
        <v>66</v>
      </c>
      <c r="C480" s="31"/>
    </row>
    <row r="482" spans="1:9" ht="15" customHeight="1" x14ac:dyDescent="0.25">
      <c r="A482" s="51" t="s">
        <v>0</v>
      </c>
      <c r="B482" s="51"/>
      <c r="C482" s="51"/>
      <c r="D482" s="51"/>
      <c r="E482" s="51"/>
      <c r="F482" s="53" t="s">
        <v>199</v>
      </c>
      <c r="G482" s="53"/>
      <c r="H482" s="53" t="s">
        <v>200</v>
      </c>
      <c r="I482" s="53"/>
    </row>
    <row r="483" spans="1:9" x14ac:dyDescent="0.25">
      <c r="A483" s="52"/>
      <c r="B483" s="52"/>
      <c r="C483" s="52"/>
      <c r="D483" s="52"/>
      <c r="E483" s="52"/>
      <c r="F483" s="54"/>
      <c r="G483" s="54"/>
      <c r="H483" s="54"/>
      <c r="I483" s="54"/>
    </row>
    <row r="484" spans="1:9" s="5" customFormat="1" x14ac:dyDescent="0.25">
      <c r="A484" s="70" t="s">
        <v>33</v>
      </c>
      <c r="B484" s="70"/>
      <c r="C484" s="70"/>
      <c r="D484" s="70"/>
      <c r="E484" s="70"/>
      <c r="F484" s="74"/>
      <c r="G484" s="74"/>
      <c r="H484" s="74"/>
      <c r="I484" s="74"/>
    </row>
    <row r="485" spans="1:9" s="5" customFormat="1" x14ac:dyDescent="0.25">
      <c r="A485" s="203"/>
      <c r="B485" s="136"/>
      <c r="C485" s="136"/>
      <c r="D485" s="136"/>
      <c r="E485" s="88"/>
      <c r="F485" s="137"/>
      <c r="G485" s="138"/>
      <c r="H485" s="137"/>
      <c r="I485" s="138"/>
    </row>
    <row r="486" spans="1:9" s="5" customFormat="1" x14ac:dyDescent="0.25">
      <c r="A486" s="147" t="s">
        <v>161</v>
      </c>
      <c r="B486" s="204"/>
      <c r="C486" s="204"/>
      <c r="D486" s="204"/>
      <c r="E486" s="205"/>
      <c r="F486" s="137"/>
      <c r="G486" s="138"/>
      <c r="H486" s="137"/>
      <c r="I486" s="138"/>
    </row>
    <row r="487" spans="1:9" s="5" customFormat="1" ht="15.75" thickBot="1" x14ac:dyDescent="0.3">
      <c r="A487" s="147" t="s">
        <v>162</v>
      </c>
      <c r="B487" s="204"/>
      <c r="C487" s="204"/>
      <c r="D487" s="204"/>
      <c r="E487" s="205"/>
      <c r="F487" s="137"/>
      <c r="G487" s="138"/>
      <c r="H487" s="176"/>
      <c r="I487" s="177"/>
    </row>
    <row r="488" spans="1:9" ht="15.75" thickTop="1" x14ac:dyDescent="0.25">
      <c r="A488" s="127" t="s">
        <v>9</v>
      </c>
      <c r="B488" s="128"/>
      <c r="C488" s="128"/>
      <c r="D488" s="128"/>
      <c r="E488" s="129"/>
      <c r="F488" s="72">
        <f>SUM(F484:G487)</f>
        <v>0</v>
      </c>
      <c r="G488" s="73"/>
      <c r="H488" s="72">
        <f>SUM(H484:I487)</f>
        <v>0</v>
      </c>
      <c r="I488" s="73"/>
    </row>
    <row r="489" spans="1:9" s="5" customFormat="1" x14ac:dyDescent="0.25">
      <c r="A489" s="38"/>
      <c r="B489" s="38"/>
      <c r="C489" s="38"/>
      <c r="D489" s="38"/>
      <c r="E489" s="38"/>
      <c r="F489" s="43"/>
      <c r="G489" s="44"/>
      <c r="H489" s="43"/>
      <c r="I489" s="44"/>
    </row>
    <row r="490" spans="1:9" s="5" customFormat="1" x14ac:dyDescent="0.25">
      <c r="A490" s="38"/>
      <c r="B490" s="38"/>
      <c r="C490" s="38"/>
      <c r="D490" s="38"/>
      <c r="E490" s="38"/>
      <c r="F490" s="43"/>
      <c r="G490" s="44"/>
      <c r="H490" s="43"/>
      <c r="I490" s="44"/>
    </row>
    <row r="491" spans="1:9" s="5" customFormat="1" x14ac:dyDescent="0.25">
      <c r="A491" s="38"/>
      <c r="B491" s="38"/>
      <c r="C491" s="38"/>
      <c r="D491" s="38"/>
      <c r="E491" s="38"/>
      <c r="F491" s="43"/>
      <c r="G491" s="44"/>
      <c r="H491" s="43"/>
      <c r="I491" s="44"/>
    </row>
    <row r="492" spans="1:9" x14ac:dyDescent="0.25">
      <c r="A492" s="38"/>
      <c r="B492" s="38"/>
      <c r="C492" s="38"/>
      <c r="D492" s="38"/>
      <c r="E492" s="38"/>
      <c r="F492" s="43"/>
      <c r="G492" s="44"/>
      <c r="H492" s="43"/>
      <c r="I492" s="44"/>
    </row>
    <row r="493" spans="1:9" ht="14.25" customHeight="1" x14ac:dyDescent="0.25">
      <c r="A493" s="44" t="s">
        <v>153</v>
      </c>
      <c r="B493" s="38"/>
      <c r="C493" s="38"/>
      <c r="D493" s="38"/>
      <c r="E493" s="38"/>
      <c r="F493" s="43"/>
      <c r="G493" s="44"/>
      <c r="H493" s="43"/>
      <c r="I493" s="44"/>
    </row>
    <row r="494" spans="1:9" ht="14.25" customHeight="1" x14ac:dyDescent="0.25">
      <c r="A494" s="38"/>
      <c r="B494" s="38"/>
      <c r="C494" s="38"/>
      <c r="D494" s="38"/>
      <c r="E494" s="38"/>
      <c r="F494" s="43"/>
      <c r="G494" s="44"/>
      <c r="H494" s="43"/>
      <c r="I494" s="44"/>
    </row>
    <row r="495" spans="1:9" ht="14.25" customHeight="1" x14ac:dyDescent="0.25">
      <c r="A495" s="162" t="s">
        <v>0</v>
      </c>
      <c r="B495" s="163"/>
      <c r="C495" s="163"/>
      <c r="D495" s="163"/>
      <c r="E495" s="164"/>
      <c r="F495" s="53" t="s">
        <v>199</v>
      </c>
      <c r="G495" s="53"/>
      <c r="H495" s="53" t="s">
        <v>200</v>
      </c>
      <c r="I495" s="53"/>
    </row>
    <row r="496" spans="1:9" x14ac:dyDescent="0.25">
      <c r="A496" s="165"/>
      <c r="B496" s="166"/>
      <c r="C496" s="166"/>
      <c r="D496" s="166"/>
      <c r="E496" s="167"/>
      <c r="F496" s="54"/>
      <c r="G496" s="54"/>
      <c r="H496" s="54"/>
      <c r="I496" s="54"/>
    </row>
    <row r="497" spans="1:9" s="5" customFormat="1" x14ac:dyDescent="0.25">
      <c r="A497" s="249" t="s">
        <v>154</v>
      </c>
      <c r="B497" s="250"/>
      <c r="C497" s="250"/>
      <c r="D497" s="250"/>
      <c r="E497" s="251"/>
      <c r="F497" s="252"/>
      <c r="G497" s="253"/>
      <c r="H497" s="252"/>
      <c r="I497" s="253"/>
    </row>
    <row r="498" spans="1:9" ht="15.75" thickBot="1" x14ac:dyDescent="0.3">
      <c r="A498" s="168" t="s">
        <v>163</v>
      </c>
      <c r="B498" s="168"/>
      <c r="C498" s="168"/>
      <c r="D498" s="168"/>
      <c r="E498" s="168"/>
      <c r="F498" s="175"/>
      <c r="G498" s="175"/>
      <c r="H498" s="159"/>
      <c r="I498" s="161"/>
    </row>
    <row r="499" spans="1:9" ht="15.75" thickTop="1" x14ac:dyDescent="0.25">
      <c r="A499" s="180" t="s">
        <v>9</v>
      </c>
      <c r="B499" s="180"/>
      <c r="C499" s="180"/>
      <c r="D499" s="180"/>
      <c r="E499" s="180"/>
      <c r="F499" s="171">
        <f>SUM(F497:G498)</f>
        <v>0</v>
      </c>
      <c r="G499" s="171"/>
      <c r="H499" s="254">
        <f>SUM(H497:I498)</f>
        <v>0</v>
      </c>
      <c r="I499" s="254"/>
    </row>
    <row r="500" spans="1:9" x14ac:dyDescent="0.25">
      <c r="A500" s="38"/>
      <c r="B500" s="38"/>
      <c r="C500" s="38"/>
      <c r="D500" s="38"/>
      <c r="E500" s="38"/>
      <c r="F500" s="43"/>
      <c r="G500" s="44"/>
      <c r="H500" s="43"/>
      <c r="I500" s="44"/>
    </row>
    <row r="501" spans="1:9" x14ac:dyDescent="0.25">
      <c r="A501" s="157" t="s">
        <v>67</v>
      </c>
      <c r="B501" s="157"/>
      <c r="C501" s="157"/>
      <c r="D501" s="157"/>
      <c r="E501" s="157"/>
      <c r="F501" s="157"/>
      <c r="G501" s="157"/>
      <c r="H501" s="157"/>
      <c r="I501" s="157"/>
    </row>
    <row r="503" spans="1:9" ht="15" customHeight="1" x14ac:dyDescent="0.25">
      <c r="A503" s="51" t="s">
        <v>0</v>
      </c>
      <c r="B503" s="51"/>
      <c r="C503" s="51"/>
      <c r="D503" s="51"/>
      <c r="E503" s="51"/>
      <c r="F503" s="53" t="s">
        <v>199</v>
      </c>
      <c r="G503" s="53"/>
      <c r="H503" s="53" t="s">
        <v>200</v>
      </c>
      <c r="I503" s="53"/>
    </row>
    <row r="504" spans="1:9" ht="14.25" customHeight="1" x14ac:dyDescent="0.25">
      <c r="A504" s="52"/>
      <c r="B504" s="52"/>
      <c r="C504" s="52"/>
      <c r="D504" s="52"/>
      <c r="E504" s="52"/>
      <c r="F504" s="54"/>
      <c r="G504" s="54"/>
      <c r="H504" s="54"/>
      <c r="I504" s="54"/>
    </row>
    <row r="505" spans="1:9" s="5" customFormat="1" ht="14.25" customHeight="1" x14ac:dyDescent="0.25">
      <c r="A505" s="70" t="s">
        <v>55</v>
      </c>
      <c r="B505" s="70"/>
      <c r="C505" s="70"/>
      <c r="D505" s="70"/>
      <c r="E505" s="70"/>
      <c r="F505" s="74"/>
      <c r="G505" s="74"/>
      <c r="H505" s="74">
        <v>0</v>
      </c>
      <c r="I505" s="74"/>
    </row>
    <row r="506" spans="1:9" s="5" customFormat="1" ht="14.25" customHeight="1" x14ac:dyDescent="0.25">
      <c r="A506" s="203"/>
      <c r="B506" s="136"/>
      <c r="C506" s="136"/>
      <c r="D506" s="136"/>
      <c r="E506" s="88"/>
      <c r="F506" s="137"/>
      <c r="G506" s="138"/>
      <c r="H506" s="137"/>
      <c r="I506" s="138"/>
    </row>
    <row r="507" spans="1:9" s="5" customFormat="1" ht="14.25" customHeight="1" x14ac:dyDescent="0.25">
      <c r="A507" s="147" t="s">
        <v>110</v>
      </c>
      <c r="B507" s="204"/>
      <c r="C507" s="204"/>
      <c r="D507" s="204"/>
      <c r="E507" s="205"/>
      <c r="F507" s="137"/>
      <c r="G507" s="138"/>
      <c r="H507" s="137"/>
      <c r="I507" s="138"/>
    </row>
    <row r="508" spans="1:9" s="5" customFormat="1" ht="14.25" customHeight="1" thickBot="1" x14ac:dyDescent="0.3">
      <c r="A508" s="222"/>
      <c r="B508" s="223"/>
      <c r="C508" s="223"/>
      <c r="D508" s="223"/>
      <c r="E508" s="224"/>
      <c r="F508" s="176"/>
      <c r="G508" s="177"/>
      <c r="H508" s="176"/>
      <c r="I508" s="177"/>
    </row>
    <row r="509" spans="1:9" ht="15.75" thickTop="1" x14ac:dyDescent="0.25">
      <c r="A509" s="127" t="s">
        <v>9</v>
      </c>
      <c r="B509" s="128"/>
      <c r="C509" s="128"/>
      <c r="D509" s="128"/>
      <c r="E509" s="129"/>
      <c r="F509" s="72">
        <f>SUM(F505:G508)</f>
        <v>0</v>
      </c>
      <c r="G509" s="73"/>
      <c r="H509" s="72">
        <f>SUM(H505:I508)</f>
        <v>0</v>
      </c>
      <c r="I509" s="73"/>
    </row>
    <row r="511" spans="1:9" s="5" customFormat="1" x14ac:dyDescent="0.25">
      <c r="A511" s="28"/>
      <c r="B511" s="28"/>
      <c r="C511" s="28"/>
      <c r="D511" s="28"/>
      <c r="E511" s="28"/>
      <c r="F511" s="28"/>
      <c r="G511" s="28"/>
      <c r="H511" s="28"/>
      <c r="I511" s="28"/>
    </row>
    <row r="512" spans="1:9" s="5" customFormat="1" x14ac:dyDescent="0.25">
      <c r="A512" s="28"/>
      <c r="B512" s="28"/>
      <c r="C512" s="28"/>
      <c r="D512" s="28"/>
      <c r="E512" s="28"/>
      <c r="F512" s="28"/>
      <c r="G512" s="28"/>
      <c r="H512" s="28"/>
      <c r="I512" s="28"/>
    </row>
    <row r="514" spans="1:11" x14ac:dyDescent="0.25">
      <c r="A514" s="31" t="s">
        <v>68</v>
      </c>
    </row>
    <row r="516" spans="1:11" ht="15" customHeight="1" x14ac:dyDescent="0.25">
      <c r="A516" s="51" t="s">
        <v>0</v>
      </c>
      <c r="B516" s="51"/>
      <c r="C516" s="51"/>
      <c r="D516" s="51"/>
      <c r="E516" s="51"/>
      <c r="F516" s="53" t="s">
        <v>199</v>
      </c>
      <c r="G516" s="53"/>
      <c r="H516" s="53" t="s">
        <v>200</v>
      </c>
      <c r="I516" s="53"/>
    </row>
    <row r="517" spans="1:11" x14ac:dyDescent="0.25">
      <c r="A517" s="52"/>
      <c r="B517" s="52"/>
      <c r="C517" s="52"/>
      <c r="D517" s="52"/>
      <c r="E517" s="52"/>
      <c r="F517" s="54"/>
      <c r="G517" s="54"/>
      <c r="H517" s="54"/>
      <c r="I517" s="54"/>
    </row>
    <row r="518" spans="1:11" x14ac:dyDescent="0.25">
      <c r="A518" s="225" t="s">
        <v>197</v>
      </c>
      <c r="B518" s="226"/>
      <c r="C518" s="226"/>
      <c r="D518" s="226"/>
      <c r="E518" s="227"/>
      <c r="F518" s="228">
        <v>54165</v>
      </c>
      <c r="G518" s="229"/>
      <c r="H518" s="230">
        <v>60000</v>
      </c>
      <c r="I518" s="231"/>
      <c r="K518" t="s">
        <v>232</v>
      </c>
    </row>
    <row r="519" spans="1:11" ht="15.75" thickBot="1" x14ac:dyDescent="0.3">
      <c r="A519" s="135" t="s">
        <v>32</v>
      </c>
      <c r="B519" s="198"/>
      <c r="C519" s="198"/>
      <c r="D519" s="198"/>
      <c r="E519" s="199"/>
      <c r="F519" s="137"/>
      <c r="G519" s="138"/>
      <c r="H519" s="137"/>
      <c r="I519" s="138"/>
    </row>
    <row r="520" spans="1:11" ht="15.75" thickTop="1" x14ac:dyDescent="0.25">
      <c r="A520" s="127" t="s">
        <v>9</v>
      </c>
      <c r="B520" s="128"/>
      <c r="C520" s="128"/>
      <c r="D520" s="128"/>
      <c r="E520" s="129"/>
      <c r="F520" s="72">
        <f>SUM(F518:G519)</f>
        <v>54165</v>
      </c>
      <c r="G520" s="73"/>
      <c r="H520" s="170">
        <f>SUM(H518)</f>
        <v>60000</v>
      </c>
      <c r="I520" s="73"/>
    </row>
    <row r="521" spans="1:11" s="5" customFormat="1" x14ac:dyDescent="0.25">
      <c r="A521" s="38"/>
      <c r="B521" s="38"/>
      <c r="C521" s="38"/>
      <c r="D521" s="38"/>
      <c r="E521" s="38"/>
      <c r="F521" s="43"/>
      <c r="G521" s="44"/>
      <c r="H521" s="43"/>
      <c r="I521" s="44"/>
    </row>
    <row r="522" spans="1:11" s="5" customFormat="1" x14ac:dyDescent="0.25">
      <c r="A522" s="38"/>
      <c r="B522" s="38"/>
      <c r="C522" s="38"/>
      <c r="D522" s="38"/>
      <c r="E522" s="38"/>
      <c r="F522" s="43"/>
      <c r="G522" s="44"/>
      <c r="H522" s="43"/>
      <c r="I522" s="44"/>
    </row>
    <row r="523" spans="1:11" s="5" customFormat="1" x14ac:dyDescent="0.25">
      <c r="A523" s="31" t="s">
        <v>146</v>
      </c>
      <c r="B523" s="28"/>
      <c r="C523" s="28"/>
      <c r="D523" s="28"/>
      <c r="E523" s="28"/>
      <c r="F523" s="28"/>
      <c r="G523" s="28"/>
      <c r="H523" s="28"/>
      <c r="I523" s="28"/>
    </row>
    <row r="524" spans="1:11" s="5" customFormat="1" x14ac:dyDescent="0.25">
      <c r="A524" s="28"/>
      <c r="B524" s="28"/>
      <c r="C524" s="28"/>
      <c r="D524" s="28"/>
      <c r="E524" s="28"/>
      <c r="F524" s="28"/>
      <c r="G524" s="28"/>
      <c r="H524" s="28"/>
      <c r="I524" s="28"/>
    </row>
    <row r="525" spans="1:11" s="5" customFormat="1" ht="15" customHeight="1" x14ac:dyDescent="0.25">
      <c r="A525" s="51" t="s">
        <v>0</v>
      </c>
      <c r="B525" s="51"/>
      <c r="C525" s="51"/>
      <c r="D525" s="51"/>
      <c r="E525" s="51"/>
      <c r="F525" s="53" t="s">
        <v>199</v>
      </c>
      <c r="G525" s="53"/>
      <c r="H525" s="53" t="s">
        <v>200</v>
      </c>
      <c r="I525" s="53"/>
    </row>
    <row r="526" spans="1:11" s="5" customFormat="1" x14ac:dyDescent="0.25">
      <c r="A526" s="52"/>
      <c r="B526" s="52"/>
      <c r="C526" s="52"/>
      <c r="D526" s="52"/>
      <c r="E526" s="52"/>
      <c r="F526" s="54"/>
      <c r="G526" s="54"/>
      <c r="H526" s="54"/>
      <c r="I526" s="54"/>
    </row>
    <row r="527" spans="1:11" s="5" customFormat="1" x14ac:dyDescent="0.25">
      <c r="A527" s="225" t="s">
        <v>69</v>
      </c>
      <c r="B527" s="226"/>
      <c r="C527" s="226"/>
      <c r="D527" s="226"/>
      <c r="E527" s="227"/>
      <c r="F527" s="228"/>
      <c r="G527" s="229"/>
      <c r="H527" s="230"/>
      <c r="I527" s="231"/>
    </row>
    <row r="528" spans="1:11" s="5" customFormat="1" ht="15.75" thickBot="1" x14ac:dyDescent="0.3">
      <c r="A528" s="70" t="s">
        <v>33</v>
      </c>
      <c r="B528" s="70"/>
      <c r="C528" s="70"/>
      <c r="D528" s="70"/>
      <c r="E528" s="70"/>
      <c r="F528" s="137"/>
      <c r="G528" s="138"/>
      <c r="H528" s="137"/>
      <c r="I528" s="138"/>
    </row>
    <row r="529" spans="1:11" s="5" customFormat="1" ht="15.75" thickTop="1" x14ac:dyDescent="0.25">
      <c r="A529" s="127" t="s">
        <v>9</v>
      </c>
      <c r="B529" s="128"/>
      <c r="C529" s="128"/>
      <c r="D529" s="128"/>
      <c r="E529" s="129"/>
      <c r="F529" s="72">
        <f>SUM(F527:G528)</f>
        <v>0</v>
      </c>
      <c r="G529" s="73"/>
      <c r="H529" s="170">
        <f>SUM(H527)</f>
        <v>0</v>
      </c>
      <c r="I529" s="73"/>
    </row>
    <row r="530" spans="1:11" s="5" customFormat="1" x14ac:dyDescent="0.25">
      <c r="A530" s="38"/>
      <c r="B530" s="38"/>
      <c r="C530" s="38"/>
      <c r="D530" s="38"/>
      <c r="E530" s="38"/>
      <c r="F530" s="43"/>
      <c r="G530" s="44"/>
      <c r="H530" s="43"/>
      <c r="I530" s="44"/>
    </row>
    <row r="531" spans="1:11" s="5" customFormat="1" x14ac:dyDescent="0.25">
      <c r="A531" s="38"/>
      <c r="B531" s="38"/>
      <c r="C531" s="38"/>
      <c r="D531" s="38"/>
      <c r="E531" s="38"/>
      <c r="F531" s="43"/>
      <c r="G531" s="44"/>
      <c r="H531" s="43"/>
      <c r="I531" s="44"/>
    </row>
    <row r="532" spans="1:11" x14ac:dyDescent="0.25">
      <c r="A532" s="157" t="s">
        <v>70</v>
      </c>
      <c r="B532" s="157"/>
      <c r="C532" s="157"/>
      <c r="D532" s="157"/>
      <c r="E532" s="157"/>
      <c r="F532" s="157"/>
      <c r="G532" s="157"/>
      <c r="H532" s="157"/>
      <c r="I532" s="157"/>
    </row>
    <row r="534" spans="1:11" ht="15" customHeight="1" x14ac:dyDescent="0.25">
      <c r="A534" s="51" t="s">
        <v>0</v>
      </c>
      <c r="B534" s="51"/>
      <c r="C534" s="51"/>
      <c r="D534" s="51"/>
      <c r="E534" s="51"/>
      <c r="F534" s="53" t="s">
        <v>199</v>
      </c>
      <c r="G534" s="53"/>
      <c r="H534" s="53" t="s">
        <v>200</v>
      </c>
      <c r="I534" s="53"/>
    </row>
    <row r="535" spans="1:11" ht="14.25" customHeight="1" x14ac:dyDescent="0.25">
      <c r="A535" s="52"/>
      <c r="B535" s="52"/>
      <c r="C535" s="52"/>
      <c r="D535" s="52"/>
      <c r="E535" s="52"/>
      <c r="F535" s="54"/>
      <c r="G535" s="54"/>
      <c r="H535" s="54"/>
      <c r="I535" s="54"/>
    </row>
    <row r="536" spans="1:11" x14ac:dyDescent="0.25">
      <c r="A536" s="147" t="s">
        <v>33</v>
      </c>
      <c r="B536" s="148"/>
      <c r="C536" s="148"/>
      <c r="D536" s="148"/>
      <c r="E536" s="149"/>
      <c r="F536" s="137">
        <v>173687</v>
      </c>
      <c r="G536" s="138"/>
      <c r="H536" s="137"/>
      <c r="I536" s="138"/>
      <c r="K536" t="s">
        <v>235</v>
      </c>
    </row>
    <row r="537" spans="1:11" x14ac:dyDescent="0.25">
      <c r="A537" s="70" t="s">
        <v>193</v>
      </c>
      <c r="B537" s="169"/>
      <c r="C537" s="169"/>
      <c r="D537" s="169"/>
      <c r="E537" s="169"/>
      <c r="F537" s="74">
        <v>744000</v>
      </c>
      <c r="G537" s="74"/>
      <c r="H537" s="74"/>
      <c r="I537" s="74"/>
      <c r="K537" t="s">
        <v>227</v>
      </c>
    </row>
    <row r="538" spans="1:11" s="5" customFormat="1" x14ac:dyDescent="0.25">
      <c r="A538" s="70" t="s">
        <v>189</v>
      </c>
      <c r="B538" s="169"/>
      <c r="C538" s="169"/>
      <c r="D538" s="169"/>
      <c r="E538" s="169"/>
      <c r="F538" s="74">
        <v>63600</v>
      </c>
      <c r="G538" s="74"/>
      <c r="H538" s="74"/>
      <c r="I538" s="74"/>
      <c r="K538" s="5" t="s">
        <v>233</v>
      </c>
    </row>
    <row r="539" spans="1:11" s="5" customFormat="1" x14ac:dyDescent="0.25">
      <c r="A539" s="70" t="s">
        <v>155</v>
      </c>
      <c r="B539" s="169"/>
      <c r="C539" s="169"/>
      <c r="D539" s="169"/>
      <c r="E539" s="169"/>
      <c r="F539" s="74"/>
      <c r="G539" s="74"/>
      <c r="H539" s="74"/>
      <c r="I539" s="74"/>
    </row>
    <row r="540" spans="1:11" s="5" customFormat="1" x14ac:dyDescent="0.25">
      <c r="A540" s="70"/>
      <c r="B540" s="169"/>
      <c r="C540" s="169"/>
      <c r="D540" s="169"/>
      <c r="E540" s="169"/>
      <c r="F540" s="74"/>
      <c r="G540" s="74"/>
      <c r="H540" s="74"/>
      <c r="I540" s="74"/>
    </row>
    <row r="541" spans="1:11" s="5" customFormat="1" x14ac:dyDescent="0.25">
      <c r="A541" s="70"/>
      <c r="B541" s="169"/>
      <c r="C541" s="169"/>
      <c r="D541" s="169"/>
      <c r="E541" s="169"/>
      <c r="F541" s="74"/>
      <c r="G541" s="74"/>
      <c r="H541" s="74"/>
      <c r="I541" s="74"/>
    </row>
    <row r="542" spans="1:11" x14ac:dyDescent="0.25">
      <c r="A542" s="70" t="s">
        <v>111</v>
      </c>
      <c r="B542" s="169"/>
      <c r="C542" s="169"/>
      <c r="D542" s="169"/>
      <c r="E542" s="169"/>
      <c r="F542" s="74">
        <v>325000</v>
      </c>
      <c r="G542" s="74"/>
      <c r="H542" s="74"/>
      <c r="I542" s="74"/>
      <c r="K542" t="s">
        <v>240</v>
      </c>
    </row>
    <row r="543" spans="1:11" x14ac:dyDescent="0.25">
      <c r="A543" s="70" t="s">
        <v>210</v>
      </c>
      <c r="B543" s="169"/>
      <c r="C543" s="169"/>
      <c r="D543" s="169"/>
      <c r="E543" s="169"/>
      <c r="F543" s="74"/>
      <c r="G543" s="74"/>
      <c r="H543" s="74">
        <v>1076000</v>
      </c>
      <c r="I543" s="74"/>
    </row>
    <row r="544" spans="1:11" s="5" customFormat="1" x14ac:dyDescent="0.25">
      <c r="A544" s="70" t="s">
        <v>110</v>
      </c>
      <c r="B544" s="169"/>
      <c r="C544" s="169"/>
      <c r="D544" s="169"/>
      <c r="E544" s="169"/>
      <c r="F544" s="74">
        <v>1019685</v>
      </c>
      <c r="G544" s="74"/>
      <c r="H544" s="74">
        <v>1300000</v>
      </c>
      <c r="I544" s="74"/>
      <c r="K544" s="5" t="s">
        <v>241</v>
      </c>
    </row>
    <row r="545" spans="1:11" ht="15.75" thickBot="1" x14ac:dyDescent="0.3">
      <c r="A545" s="213"/>
      <c r="B545" s="213"/>
      <c r="C545" s="213"/>
      <c r="D545" s="213"/>
      <c r="E545" s="213"/>
      <c r="F545" s="214"/>
      <c r="G545" s="214"/>
      <c r="H545" s="214"/>
      <c r="I545" s="214"/>
    </row>
    <row r="546" spans="1:11" ht="15.75" thickTop="1" x14ac:dyDescent="0.25">
      <c r="A546" s="127" t="s">
        <v>9</v>
      </c>
      <c r="B546" s="128"/>
      <c r="C546" s="128"/>
      <c r="D546" s="128"/>
      <c r="E546" s="129"/>
      <c r="F546" s="72">
        <f>SUM(F536:G545)</f>
        <v>2325972</v>
      </c>
      <c r="G546" s="73"/>
      <c r="H546" s="72">
        <f>SUM(H536:I545)</f>
        <v>2376000</v>
      </c>
      <c r="I546" s="73"/>
    </row>
    <row r="547" spans="1:11" x14ac:dyDescent="0.25">
      <c r="F547" s="32"/>
    </row>
    <row r="548" spans="1:11" s="2" customFormat="1" x14ac:dyDescent="0.25">
      <c r="A548" s="28"/>
      <c r="B548" s="28"/>
      <c r="C548" s="28"/>
      <c r="D548" s="28"/>
      <c r="E548" s="28"/>
      <c r="F548" s="32"/>
      <c r="G548" s="28"/>
      <c r="H548" s="28"/>
      <c r="I548" s="28"/>
    </row>
    <row r="550" spans="1:11" x14ac:dyDescent="0.25">
      <c r="A550" s="157" t="s">
        <v>57</v>
      </c>
      <c r="B550" s="157"/>
      <c r="C550" s="157"/>
      <c r="D550" s="157"/>
      <c r="E550" s="157"/>
      <c r="F550" s="157"/>
      <c r="G550" s="157"/>
      <c r="H550" s="157"/>
      <c r="I550" s="157"/>
    </row>
    <row r="552" spans="1:11" ht="15" customHeight="1" x14ac:dyDescent="0.25">
      <c r="A552" s="51" t="s">
        <v>0</v>
      </c>
      <c r="B552" s="51"/>
      <c r="C552" s="51"/>
      <c r="D552" s="51"/>
      <c r="E552" s="51"/>
      <c r="F552" s="53" t="s">
        <v>199</v>
      </c>
      <c r="G552" s="53"/>
      <c r="H552" s="53" t="s">
        <v>200</v>
      </c>
      <c r="I552" s="53"/>
    </row>
    <row r="553" spans="1:11" ht="14.25" customHeight="1" x14ac:dyDescent="0.25">
      <c r="A553" s="52"/>
      <c r="B553" s="52"/>
      <c r="C553" s="52"/>
      <c r="D553" s="52"/>
      <c r="E553" s="52"/>
      <c r="F553" s="54"/>
      <c r="G553" s="54"/>
      <c r="H553" s="54"/>
      <c r="I553" s="54"/>
    </row>
    <row r="554" spans="1:11" x14ac:dyDescent="0.25">
      <c r="A554" s="62" t="s">
        <v>95</v>
      </c>
      <c r="B554" s="62"/>
      <c r="C554" s="62"/>
      <c r="D554" s="62"/>
      <c r="E554" s="62"/>
      <c r="F554" s="67">
        <f>SUM(F555:G559)</f>
        <v>847459</v>
      </c>
      <c r="G554" s="67"/>
      <c r="H554" s="67">
        <f>SUM(H555:I559)</f>
        <v>500154</v>
      </c>
      <c r="I554" s="67"/>
    </row>
    <row r="555" spans="1:11" x14ac:dyDescent="0.25">
      <c r="A555" s="135" t="s">
        <v>25</v>
      </c>
      <c r="B555" s="198"/>
      <c r="C555" s="198"/>
      <c r="D555" s="198"/>
      <c r="E555" s="199"/>
      <c r="F555" s="137">
        <v>623430</v>
      </c>
      <c r="G555" s="138"/>
      <c r="H555" s="137">
        <v>7721</v>
      </c>
      <c r="I555" s="138"/>
      <c r="K555" t="s">
        <v>238</v>
      </c>
    </row>
    <row r="556" spans="1:11" s="5" customFormat="1" ht="29.25" customHeight="1" x14ac:dyDescent="0.25">
      <c r="A556" s="206" t="s">
        <v>223</v>
      </c>
      <c r="B556" s="207"/>
      <c r="C556" s="207"/>
      <c r="D556" s="207"/>
      <c r="E556" s="208"/>
      <c r="F556" s="209"/>
      <c r="G556" s="210"/>
      <c r="H556" s="211">
        <v>72080</v>
      </c>
      <c r="I556" s="212"/>
    </row>
    <row r="557" spans="1:11" s="37" customFormat="1" ht="15" customHeight="1" x14ac:dyDescent="0.25">
      <c r="A557" s="206" t="s">
        <v>224</v>
      </c>
      <c r="B557" s="207"/>
      <c r="C557" s="207"/>
      <c r="D557" s="207"/>
      <c r="E557" s="208"/>
      <c r="F557" s="217"/>
      <c r="G557" s="218"/>
      <c r="H557" s="211">
        <v>15499</v>
      </c>
      <c r="I557" s="212"/>
    </row>
    <row r="558" spans="1:11" s="5" customFormat="1" x14ac:dyDescent="0.25">
      <c r="A558" s="219" t="s">
        <v>219</v>
      </c>
      <c r="B558" s="220"/>
      <c r="C558" s="220"/>
      <c r="D558" s="220"/>
      <c r="E558" s="221"/>
      <c r="F558" s="209"/>
      <c r="G558" s="210"/>
      <c r="H558" s="211">
        <v>324672</v>
      </c>
      <c r="I558" s="212"/>
    </row>
    <row r="559" spans="1:11" x14ac:dyDescent="0.25">
      <c r="A559" s="135" t="s">
        <v>211</v>
      </c>
      <c r="B559" s="198"/>
      <c r="C559" s="198"/>
      <c r="D559" s="198"/>
      <c r="E559" s="199"/>
      <c r="F559" s="137">
        <v>224029</v>
      </c>
      <c r="G559" s="138"/>
      <c r="H559" s="137">
        <v>80182</v>
      </c>
      <c r="I559" s="138"/>
      <c r="K559" t="s">
        <v>238</v>
      </c>
    </row>
    <row r="560" spans="1:11" x14ac:dyDescent="0.25">
      <c r="A560" s="200" t="s">
        <v>9</v>
      </c>
      <c r="B560" s="201"/>
      <c r="C560" s="201"/>
      <c r="D560" s="201"/>
      <c r="E560" s="202"/>
      <c r="F560" s="181">
        <f>SUM(F554)</f>
        <v>847459</v>
      </c>
      <c r="G560" s="182"/>
      <c r="H560" s="178">
        <f>SUM(H554)</f>
        <v>500154</v>
      </c>
      <c r="I560" s="179"/>
      <c r="K560" s="1"/>
    </row>
    <row r="561" spans="1:9" s="5" customFormat="1" x14ac:dyDescent="0.25">
      <c r="A561" s="38"/>
      <c r="B561" s="38"/>
      <c r="C561" s="38"/>
      <c r="D561" s="38"/>
      <c r="E561" s="38"/>
      <c r="F561" s="43"/>
      <c r="G561" s="44"/>
      <c r="H561" s="43"/>
      <c r="I561" s="44"/>
    </row>
    <row r="562" spans="1:9" s="5" customFormat="1" x14ac:dyDescent="0.25">
      <c r="A562" s="45" t="s">
        <v>212</v>
      </c>
      <c r="B562" s="45"/>
      <c r="C562" s="45"/>
      <c r="D562" s="45"/>
      <c r="E562" s="45"/>
      <c r="F562" s="43"/>
      <c r="G562" s="44"/>
      <c r="H562" s="43"/>
      <c r="I562" s="44"/>
    </row>
    <row r="563" spans="1:9" s="5" customFormat="1" x14ac:dyDescent="0.25">
      <c r="A563" s="45"/>
      <c r="B563" s="45"/>
      <c r="C563" s="45"/>
      <c r="D563" s="45"/>
      <c r="E563" s="45"/>
      <c r="F563" s="43"/>
      <c r="G563" s="44"/>
      <c r="H563" s="43"/>
      <c r="I563" s="44"/>
    </row>
    <row r="564" spans="1:9" s="5" customFormat="1" x14ac:dyDescent="0.25">
      <c r="A564" s="51" t="s">
        <v>0</v>
      </c>
      <c r="B564" s="51"/>
      <c r="C564" s="51"/>
      <c r="D564" s="51"/>
      <c r="E564" s="51"/>
      <c r="F564" s="53" t="s">
        <v>199</v>
      </c>
      <c r="G564" s="53"/>
      <c r="H564" s="53" t="s">
        <v>200</v>
      </c>
      <c r="I564" s="53"/>
    </row>
    <row r="565" spans="1:9" s="5" customFormat="1" x14ac:dyDescent="0.25">
      <c r="A565" s="52"/>
      <c r="B565" s="52"/>
      <c r="C565" s="52"/>
      <c r="D565" s="52"/>
      <c r="E565" s="52"/>
      <c r="F565" s="54"/>
      <c r="G565" s="54"/>
      <c r="H565" s="54"/>
      <c r="I565" s="54"/>
    </row>
    <row r="566" spans="1:9" s="5" customFormat="1" x14ac:dyDescent="0.25">
      <c r="A566" s="55" t="s">
        <v>213</v>
      </c>
      <c r="B566" s="56"/>
      <c r="C566" s="56"/>
      <c r="D566" s="56"/>
      <c r="E566" s="57"/>
      <c r="F566" s="58"/>
      <c r="G566" s="59"/>
      <c r="H566" s="60">
        <v>430000</v>
      </c>
      <c r="I566" s="61"/>
    </row>
    <row r="567" spans="1:9" s="5" customFormat="1" x14ac:dyDescent="0.25">
      <c r="A567" s="63" t="s">
        <v>23</v>
      </c>
      <c r="B567" s="63"/>
      <c r="C567" s="63"/>
      <c r="D567" s="63"/>
      <c r="E567" s="63"/>
      <c r="F567" s="48"/>
      <c r="G567" s="48"/>
      <c r="H567" s="69">
        <v>90300</v>
      </c>
      <c r="I567" s="69"/>
    </row>
    <row r="568" spans="1:9" s="5" customFormat="1" x14ac:dyDescent="0.25">
      <c r="A568" s="63"/>
      <c r="B568" s="63"/>
      <c r="C568" s="63"/>
      <c r="D568" s="63"/>
      <c r="E568" s="63"/>
      <c r="F568" s="48"/>
      <c r="G568" s="48"/>
      <c r="H568" s="71"/>
      <c r="I568" s="71"/>
    </row>
    <row r="569" spans="1:9" s="5" customFormat="1" x14ac:dyDescent="0.25">
      <c r="A569" s="63" t="s">
        <v>43</v>
      </c>
      <c r="B569" s="63"/>
      <c r="C569" s="63"/>
      <c r="D569" s="63"/>
      <c r="E569" s="63"/>
      <c r="F569" s="48"/>
      <c r="G569" s="48"/>
      <c r="H569" s="49">
        <v>1200000</v>
      </c>
      <c r="I569" s="49"/>
    </row>
    <row r="570" spans="1:9" s="5" customFormat="1" x14ac:dyDescent="0.25">
      <c r="A570" s="63" t="s">
        <v>47</v>
      </c>
      <c r="B570" s="63"/>
      <c r="C570" s="63"/>
      <c r="D570" s="63"/>
      <c r="E570" s="63"/>
      <c r="F570" s="48"/>
      <c r="G570" s="48"/>
      <c r="H570" s="49">
        <v>324000</v>
      </c>
      <c r="I570" s="49"/>
    </row>
    <row r="571" spans="1:9" s="5" customFormat="1" x14ac:dyDescent="0.25">
      <c r="A571" s="62" t="s">
        <v>6</v>
      </c>
      <c r="B571" s="62"/>
      <c r="C571" s="62"/>
      <c r="D571" s="62"/>
      <c r="E571" s="62"/>
      <c r="F571" s="49">
        <f>F569</f>
        <v>0</v>
      </c>
      <c r="G571" s="49"/>
      <c r="H571" s="49">
        <f>SUM(H569:I570)</f>
        <v>1524000</v>
      </c>
      <c r="I571" s="49"/>
    </row>
    <row r="572" spans="1:9" s="5" customFormat="1" x14ac:dyDescent="0.25">
      <c r="A572" s="63" t="s">
        <v>214</v>
      </c>
      <c r="B572" s="63"/>
      <c r="C572" s="63"/>
      <c r="D572" s="63"/>
      <c r="E572" s="63"/>
      <c r="F572" s="65">
        <f>F571+F566+F567</f>
        <v>0</v>
      </c>
      <c r="G572" s="66"/>
      <c r="H572" s="49">
        <f>H566+H567+H571</f>
        <v>2044300</v>
      </c>
      <c r="I572" s="49"/>
    </row>
    <row r="573" spans="1:9" s="5" customFormat="1" x14ac:dyDescent="0.25">
      <c r="A573" s="64"/>
      <c r="B573" s="64"/>
      <c r="C573" s="64"/>
      <c r="D573" s="64"/>
      <c r="E573" s="64"/>
      <c r="F573" s="48"/>
      <c r="G573" s="48"/>
      <c r="H573" s="49"/>
      <c r="I573" s="49"/>
    </row>
    <row r="574" spans="1:9" s="5" customFormat="1" x14ac:dyDescent="0.25">
      <c r="A574" s="62" t="s">
        <v>59</v>
      </c>
      <c r="B574" s="62"/>
      <c r="C574" s="62"/>
      <c r="D574" s="62"/>
      <c r="E574" s="62"/>
      <c r="F574" s="67"/>
      <c r="G574" s="68"/>
      <c r="H574" s="69">
        <v>15000000</v>
      </c>
      <c r="I574" s="68"/>
    </row>
    <row r="575" spans="1:9" s="5" customFormat="1" x14ac:dyDescent="0.25">
      <c r="A575" s="62" t="s">
        <v>62</v>
      </c>
      <c r="B575" s="70"/>
      <c r="C575" s="70"/>
      <c r="D575" s="70"/>
      <c r="E575" s="70"/>
      <c r="F575" s="67"/>
      <c r="G575" s="68"/>
      <c r="H575" s="69">
        <v>4050000</v>
      </c>
      <c r="I575" s="68"/>
    </row>
    <row r="576" spans="1:9" s="5" customFormat="1" x14ac:dyDescent="0.25">
      <c r="A576" s="62" t="s">
        <v>21</v>
      </c>
      <c r="B576" s="70"/>
      <c r="C576" s="70"/>
      <c r="D576" s="70"/>
      <c r="E576" s="70"/>
      <c r="F576" s="69">
        <f>SUM(F574+F575)</f>
        <v>0</v>
      </c>
      <c r="G576" s="68"/>
      <c r="H576" s="69">
        <f>SUM(H574+H575)</f>
        <v>19050000</v>
      </c>
      <c r="I576" s="68"/>
    </row>
    <row r="577" spans="1:11" s="5" customFormat="1" x14ac:dyDescent="0.25">
      <c r="A577" s="63" t="s">
        <v>215</v>
      </c>
      <c r="B577" s="63"/>
      <c r="C577" s="63"/>
      <c r="D577" s="63"/>
      <c r="E577" s="63"/>
      <c r="F577" s="49">
        <f>F576+F572</f>
        <v>0</v>
      </c>
      <c r="G577" s="49"/>
      <c r="H577" s="50">
        <f>H572+H576</f>
        <v>21094300</v>
      </c>
      <c r="I577" s="50"/>
    </row>
    <row r="578" spans="1:11" s="5" customFormat="1" x14ac:dyDescent="0.25">
      <c r="A578" s="34"/>
      <c r="B578" s="34"/>
      <c r="C578" s="34"/>
      <c r="D578" s="34"/>
      <c r="E578" s="34"/>
      <c r="F578" s="35"/>
      <c r="G578" s="35"/>
      <c r="H578" s="36"/>
      <c r="I578" s="36"/>
    </row>
    <row r="579" spans="1:11" s="5" customFormat="1" x14ac:dyDescent="0.25">
      <c r="A579" s="34"/>
      <c r="B579" s="34"/>
      <c r="C579" s="34"/>
      <c r="D579" s="34"/>
      <c r="E579" s="34"/>
      <c r="F579" s="35"/>
      <c r="G579" s="35"/>
      <c r="H579" s="36"/>
      <c r="I579" s="36"/>
    </row>
    <row r="580" spans="1:11" s="5" customFormat="1" x14ac:dyDescent="0.25">
      <c r="A580" s="34"/>
      <c r="B580" s="34"/>
      <c r="C580" s="34"/>
      <c r="D580" s="34"/>
      <c r="E580" s="34"/>
      <c r="F580" s="35"/>
      <c r="G580" s="35"/>
      <c r="H580" s="36"/>
      <c r="I580" s="36"/>
    </row>
    <row r="582" spans="1:11" x14ac:dyDescent="0.25">
      <c r="A582" s="157" t="s">
        <v>17</v>
      </c>
      <c r="B582" s="157"/>
      <c r="C582" s="157"/>
      <c r="D582" s="157"/>
      <c r="E582" s="157"/>
      <c r="F582" s="157"/>
      <c r="G582" s="157"/>
      <c r="H582" s="157"/>
      <c r="I582" s="157"/>
    </row>
    <row r="584" spans="1:11" ht="15.75" thickBot="1" x14ac:dyDescent="0.3"/>
    <row r="585" spans="1:11" ht="15.75" customHeight="1" thickBot="1" x14ac:dyDescent="0.3">
      <c r="A585" s="215" t="s">
        <v>0</v>
      </c>
      <c r="B585" s="215"/>
      <c r="C585" s="215"/>
      <c r="D585" s="215"/>
      <c r="E585" s="215"/>
      <c r="F585" s="53" t="s">
        <v>199</v>
      </c>
      <c r="G585" s="53"/>
      <c r="H585" s="53" t="s">
        <v>200</v>
      </c>
      <c r="I585" s="53"/>
    </row>
    <row r="586" spans="1:11" ht="15" customHeight="1" thickBot="1" x14ac:dyDescent="0.3">
      <c r="A586" s="216"/>
      <c r="B586" s="216"/>
      <c r="C586" s="216"/>
      <c r="D586" s="216"/>
      <c r="E586" s="216"/>
      <c r="F586" s="54"/>
      <c r="G586" s="54"/>
      <c r="H586" s="54"/>
      <c r="I586" s="54"/>
    </row>
    <row r="587" spans="1:11" ht="15.75" thickBot="1" x14ac:dyDescent="0.3">
      <c r="A587" s="158" t="s">
        <v>7</v>
      </c>
      <c r="B587" s="158"/>
      <c r="C587" s="158"/>
      <c r="D587" s="158"/>
      <c r="E587" s="158"/>
      <c r="F587" s="172">
        <f>SUM(F94,F128,F154,F193,F217,F234,F282,F348,F357,F408,F424,F432,F467,F488,F499,F509,F520,F546,F114,F178,F263,F383,F104,F361,F392,F476,F560,F527,F528,F311)</f>
        <v>41236007</v>
      </c>
      <c r="G587" s="173"/>
      <c r="H587" s="172">
        <f>SUM(H94,H128,H154,H193,H217,H234,H282,H348,H357,H408,H424,H432,H467,H488,H499,H509,H520,H546,H114,H178,H263,H383,H104,H361,H392,H476,H560,H527,H528,H311,H572)</f>
        <v>25046485</v>
      </c>
      <c r="I587" s="173"/>
    </row>
    <row r="588" spans="1:11" ht="15.75" thickBot="1" x14ac:dyDescent="0.3">
      <c r="A588" s="158" t="s">
        <v>8</v>
      </c>
      <c r="B588" s="158"/>
      <c r="C588" s="158"/>
      <c r="D588" s="158"/>
      <c r="E588" s="158"/>
      <c r="F588" s="172">
        <f>SUM(F102,F162,F248,F356,F475,F391,F196,F471,F314,F285,F352)</f>
        <v>10248876</v>
      </c>
      <c r="G588" s="172"/>
      <c r="H588" s="172">
        <f>SUM(H102,H162,H248,H356,H475,H391,H196,H412,H285,H355,H352,H576)</f>
        <v>20350000</v>
      </c>
      <c r="I588" s="172"/>
    </row>
    <row r="589" spans="1:11" ht="15.75" thickBot="1" x14ac:dyDescent="0.3">
      <c r="A589" s="158" t="s">
        <v>12</v>
      </c>
      <c r="B589" s="158"/>
      <c r="C589" s="158"/>
      <c r="D589" s="158"/>
      <c r="E589" s="158"/>
      <c r="F589" s="172">
        <f>SUM(F95)</f>
        <v>0</v>
      </c>
      <c r="G589" s="173"/>
      <c r="H589" s="172">
        <f>SUM(H95)</f>
        <v>3121250</v>
      </c>
      <c r="I589" s="173"/>
    </row>
    <row r="590" spans="1:11" ht="15.75" thickBot="1" x14ac:dyDescent="0.3">
      <c r="A590" s="158" t="s">
        <v>13</v>
      </c>
      <c r="B590" s="174"/>
      <c r="C590" s="174"/>
      <c r="D590" s="174"/>
      <c r="E590" s="174"/>
      <c r="F590" s="172">
        <f>SUM(F103)</f>
        <v>0</v>
      </c>
      <c r="G590" s="172"/>
      <c r="H590" s="172">
        <f>SUM(H103)</f>
        <v>0</v>
      </c>
      <c r="I590" s="172"/>
    </row>
    <row r="591" spans="1:11" ht="15.75" thickBot="1" x14ac:dyDescent="0.3">
      <c r="A591" s="158" t="s">
        <v>9</v>
      </c>
      <c r="B591" s="158"/>
      <c r="C591" s="158"/>
      <c r="D591" s="158"/>
      <c r="E591" s="158"/>
      <c r="F591" s="172">
        <f>SUM(F587:G590)</f>
        <v>51484883</v>
      </c>
      <c r="G591" s="173"/>
      <c r="H591" s="172">
        <f>SUM(H587:I590)</f>
        <v>48517735</v>
      </c>
      <c r="I591" s="173"/>
    </row>
    <row r="592" spans="1:11" ht="15.75" thickBot="1" x14ac:dyDescent="0.3">
      <c r="A592" s="158" t="s">
        <v>2</v>
      </c>
      <c r="B592" s="158"/>
      <c r="C592" s="158"/>
      <c r="D592" s="158"/>
      <c r="E592" s="158"/>
      <c r="F592" s="172">
        <f>SUM(F47)</f>
        <v>74458789</v>
      </c>
      <c r="G592" s="173"/>
      <c r="H592" s="172">
        <f>SUM(H47)</f>
        <v>48517735</v>
      </c>
      <c r="I592" s="173"/>
      <c r="K592" s="1"/>
    </row>
    <row r="594" spans="1:9" ht="15.75" thickBot="1" x14ac:dyDescent="0.3"/>
    <row r="595" spans="1:9" ht="15.75" thickBot="1" x14ac:dyDescent="0.3">
      <c r="A595" s="158" t="s">
        <v>4</v>
      </c>
      <c r="B595" s="158"/>
      <c r="C595" s="158"/>
      <c r="D595" s="158"/>
      <c r="E595" s="158"/>
      <c r="F595" s="172">
        <f>SUM(F63+F140+F174+F226+F323+F440,F297)</f>
        <v>20999620</v>
      </c>
      <c r="G595" s="172"/>
      <c r="H595" s="172">
        <f>SUM(H63,H140,H323,H440,H174,H226,H297,H566)</f>
        <v>10791451</v>
      </c>
      <c r="I595" s="172"/>
    </row>
    <row r="596" spans="1:9" ht="15.75" thickBot="1" x14ac:dyDescent="0.3">
      <c r="A596" s="158" t="s">
        <v>5</v>
      </c>
      <c r="B596" s="158"/>
      <c r="C596" s="158"/>
      <c r="D596" s="158"/>
      <c r="E596" s="158"/>
      <c r="F596" s="172">
        <f>SUM(F66+F143+F175+F228+F326+F441,F300)</f>
        <v>2867365</v>
      </c>
      <c r="G596" s="172"/>
      <c r="H596" s="172">
        <f>SUM(H66,H143,H441,H176,H228,H326,H300,H567)</f>
        <v>1733863</v>
      </c>
      <c r="I596" s="172"/>
    </row>
    <row r="597" spans="1:9" ht="15.75" thickBot="1" x14ac:dyDescent="0.3">
      <c r="A597" s="158" t="s">
        <v>6</v>
      </c>
      <c r="B597" s="158"/>
      <c r="C597" s="158"/>
      <c r="D597" s="158"/>
      <c r="E597" s="158"/>
      <c r="F597" s="172">
        <f>SUM(F93+F113+F127+F153+F192+F216+F233+F263+F281+F346+F382+F407+F424+F432+F466,F309,F520,F536,F537,F538)</f>
        <v>15176878</v>
      </c>
      <c r="G597" s="173"/>
      <c r="H597" s="172">
        <f>SUM(H67,H72,H69,H71,H73,H75,H76,H77,H79,H81,H83,H85,H87,H127,H153,H192,H216,H233,H281,H346,H407,H424,H432,H466,H113,H177,H264,H382,H497,H309,H520,H571)</f>
        <v>9645017</v>
      </c>
      <c r="I597" s="173"/>
    </row>
    <row r="598" spans="1:9" ht="15.75" thickBot="1" x14ac:dyDescent="0.3">
      <c r="A598" s="158" t="s">
        <v>76</v>
      </c>
      <c r="B598" s="158"/>
      <c r="C598" s="158"/>
      <c r="D598" s="158"/>
      <c r="E598" s="158"/>
      <c r="F598" s="172">
        <f>SUM(F488,F499,F509,F544,F542)</f>
        <v>1344685</v>
      </c>
      <c r="G598" s="173"/>
      <c r="H598" s="172">
        <f>SUM(H488,H498,H509,H546)</f>
        <v>2376000</v>
      </c>
      <c r="I598" s="173"/>
    </row>
    <row r="599" spans="1:9" ht="15.75" thickBot="1" x14ac:dyDescent="0.3">
      <c r="A599" s="158" t="s">
        <v>95</v>
      </c>
      <c r="B599" s="158"/>
      <c r="C599" s="158"/>
      <c r="D599" s="158"/>
      <c r="E599" s="158"/>
      <c r="F599" s="172">
        <f>SUM(F554)</f>
        <v>847459</v>
      </c>
      <c r="G599" s="172"/>
      <c r="H599" s="172">
        <f>SUM(H555:I557)</f>
        <v>95300</v>
      </c>
      <c r="I599" s="172"/>
    </row>
    <row r="600" spans="1:9" ht="15.75" thickBot="1" x14ac:dyDescent="0.3">
      <c r="A600" s="344" t="s">
        <v>96</v>
      </c>
      <c r="B600" s="344"/>
      <c r="C600" s="344"/>
      <c r="D600" s="344"/>
      <c r="E600" s="344"/>
      <c r="F600" s="331">
        <f>SUM(F104)</f>
        <v>0</v>
      </c>
      <c r="G600" s="331"/>
      <c r="H600" s="331">
        <f>SUM(H104)</f>
        <v>0</v>
      </c>
      <c r="I600" s="331"/>
    </row>
    <row r="601" spans="1:9" s="5" customFormat="1" ht="15.75" thickBot="1" x14ac:dyDescent="0.3">
      <c r="A601" s="344" t="s">
        <v>122</v>
      </c>
      <c r="B601" s="344"/>
      <c r="C601" s="344"/>
      <c r="D601" s="344"/>
      <c r="E601" s="344"/>
      <c r="F601" s="331">
        <f>SUM(F361,F392,F476,)</f>
        <v>0</v>
      </c>
      <c r="G601" s="331"/>
      <c r="H601" s="331">
        <f>SUM(H361,H392,H476,)</f>
        <v>0</v>
      </c>
      <c r="I601" s="331"/>
    </row>
    <row r="602" spans="1:9" ht="15.75" thickBot="1" x14ac:dyDescent="0.3">
      <c r="A602" s="158" t="s">
        <v>20</v>
      </c>
      <c r="B602" s="158"/>
      <c r="C602" s="158"/>
      <c r="D602" s="158"/>
      <c r="E602" s="158"/>
      <c r="F602" s="172">
        <f>SUM(F357+F529)</f>
        <v>0</v>
      </c>
      <c r="G602" s="172"/>
      <c r="H602" s="172">
        <f>SUM(H357+H529,H89,H91,H559,H558)</f>
        <v>404854</v>
      </c>
      <c r="I602" s="172"/>
    </row>
    <row r="603" spans="1:9" ht="15.75" thickBot="1" x14ac:dyDescent="0.3">
      <c r="A603" s="158" t="s">
        <v>7</v>
      </c>
      <c r="B603" s="158"/>
      <c r="C603" s="158"/>
      <c r="D603" s="158"/>
      <c r="E603" s="158"/>
      <c r="F603" s="172">
        <f>SUM(F595:G602)</f>
        <v>41236007</v>
      </c>
      <c r="G603" s="173"/>
      <c r="H603" s="172">
        <f>SUM(H595:I602)</f>
        <v>25046485</v>
      </c>
      <c r="I603" s="173"/>
    </row>
    <row r="604" spans="1:9" ht="15.75" thickBot="1" x14ac:dyDescent="0.3">
      <c r="A604" s="158" t="s">
        <v>18</v>
      </c>
      <c r="B604" s="158"/>
      <c r="C604" s="158"/>
      <c r="D604" s="158"/>
      <c r="E604" s="158"/>
      <c r="F604" s="172">
        <f>SUM(F161,F475,F390,F196,F356,F100,F101)</f>
        <v>9499463</v>
      </c>
      <c r="G604" s="172"/>
      <c r="H604" s="172">
        <f>SUM(H161,H475,H390,H196,H354,H355,H412,H576)</f>
        <v>19050000</v>
      </c>
      <c r="I604" s="172"/>
    </row>
    <row r="605" spans="1:9" ht="15.75" thickBot="1" x14ac:dyDescent="0.3">
      <c r="A605" s="158" t="s">
        <v>19</v>
      </c>
      <c r="B605" s="158"/>
      <c r="C605" s="158"/>
      <c r="D605" s="158"/>
      <c r="E605" s="158"/>
      <c r="F605" s="172">
        <f>SUM(F97,F98,F99,F158,F248,F475,F387,F471,F314,F285,F352)</f>
        <v>749413</v>
      </c>
      <c r="G605" s="172"/>
      <c r="H605" s="172">
        <f>SUM(H102,H158,H248,H387,H285,H352)</f>
        <v>1300000</v>
      </c>
      <c r="I605" s="172"/>
    </row>
    <row r="606" spans="1:9" ht="15.75" thickBot="1" x14ac:dyDescent="0.3">
      <c r="A606" s="158" t="s">
        <v>11</v>
      </c>
      <c r="B606" s="158"/>
      <c r="C606" s="158"/>
      <c r="D606" s="158"/>
      <c r="E606" s="158"/>
      <c r="F606" s="172">
        <v>0</v>
      </c>
      <c r="G606" s="172"/>
      <c r="H606" s="172">
        <v>0</v>
      </c>
      <c r="I606" s="172"/>
    </row>
    <row r="607" spans="1:9" ht="15.75" thickBot="1" x14ac:dyDescent="0.3">
      <c r="A607" s="158" t="s">
        <v>8</v>
      </c>
      <c r="B607" s="158"/>
      <c r="C607" s="158"/>
      <c r="D607" s="158"/>
      <c r="E607" s="158"/>
      <c r="F607" s="172">
        <f>SUM(F604:G606)</f>
        <v>10248876</v>
      </c>
      <c r="G607" s="172"/>
      <c r="H607" s="172">
        <f>SUM(H604:I606)</f>
        <v>20350000</v>
      </c>
      <c r="I607" s="172"/>
    </row>
    <row r="608" spans="1:9" ht="15.75" thickBot="1" x14ac:dyDescent="0.3">
      <c r="A608" s="158" t="s">
        <v>12</v>
      </c>
      <c r="B608" s="158"/>
      <c r="C608" s="158"/>
      <c r="D608" s="158"/>
      <c r="E608" s="158"/>
      <c r="F608" s="172">
        <f>SUM(F95)</f>
        <v>0</v>
      </c>
      <c r="G608" s="173"/>
      <c r="H608" s="172">
        <f>SUM(H95)</f>
        <v>3121250</v>
      </c>
      <c r="I608" s="173"/>
    </row>
    <row r="609" spans="1:9" ht="15.75" thickBot="1" x14ac:dyDescent="0.3">
      <c r="A609" s="158" t="s">
        <v>13</v>
      </c>
      <c r="B609" s="174"/>
      <c r="C609" s="174"/>
      <c r="D609" s="174"/>
      <c r="E609" s="174"/>
      <c r="F609" s="172">
        <f>SUM(F103)</f>
        <v>0</v>
      </c>
      <c r="G609" s="172"/>
      <c r="H609" s="172">
        <f>SUM(H103)</f>
        <v>0</v>
      </c>
      <c r="I609" s="172"/>
    </row>
    <row r="610" spans="1:9" ht="15.75" thickBot="1" x14ac:dyDescent="0.3">
      <c r="A610" s="158" t="s">
        <v>9</v>
      </c>
      <c r="B610" s="158"/>
      <c r="C610" s="158"/>
      <c r="D610" s="158"/>
      <c r="E610" s="158"/>
      <c r="F610" s="172">
        <f>SUM(F603,F607,F608,F609)</f>
        <v>51484883</v>
      </c>
      <c r="G610" s="173"/>
      <c r="H610" s="172">
        <f>SUM(H603,H607,H608,H609)</f>
        <v>48517735</v>
      </c>
      <c r="I610" s="173"/>
    </row>
  </sheetData>
  <mergeCells count="1356">
    <mergeCell ref="A385:E385"/>
    <mergeCell ref="F385:G385"/>
    <mergeCell ref="A355:E355"/>
    <mergeCell ref="H312:I312"/>
    <mergeCell ref="A313:E313"/>
    <mergeCell ref="A332:E332"/>
    <mergeCell ref="H276:I276"/>
    <mergeCell ref="H302:I302"/>
    <mergeCell ref="F275:G275"/>
    <mergeCell ref="F305:G305"/>
    <mergeCell ref="F338:G338"/>
    <mergeCell ref="G1:I1"/>
    <mergeCell ref="H261:I261"/>
    <mergeCell ref="A278:E278"/>
    <mergeCell ref="F278:G278"/>
    <mergeCell ref="A273:E274"/>
    <mergeCell ref="H275:I275"/>
    <mergeCell ref="F308:G308"/>
    <mergeCell ref="F319:G320"/>
    <mergeCell ref="A340:E340"/>
    <mergeCell ref="A339:E339"/>
    <mergeCell ref="A322:E322"/>
    <mergeCell ref="H319:I320"/>
    <mergeCell ref="H323:I323"/>
    <mergeCell ref="F336:G336"/>
    <mergeCell ref="H332:I332"/>
    <mergeCell ref="H333:I333"/>
    <mergeCell ref="H334:I334"/>
    <mergeCell ref="F339:G339"/>
    <mergeCell ref="H337:I337"/>
    <mergeCell ref="H329:I329"/>
    <mergeCell ref="A350:E350"/>
    <mergeCell ref="H313:I313"/>
    <mergeCell ref="A314:E314"/>
    <mergeCell ref="H347:I347"/>
    <mergeCell ref="F345:G345"/>
    <mergeCell ref="F224:G224"/>
    <mergeCell ref="A292:E292"/>
    <mergeCell ref="A293:E293"/>
    <mergeCell ref="A294:E294"/>
    <mergeCell ref="A297:E297"/>
    <mergeCell ref="A298:E298"/>
    <mergeCell ref="A299:E299"/>
    <mergeCell ref="A300:E300"/>
    <mergeCell ref="A315:E315"/>
    <mergeCell ref="F328:G328"/>
    <mergeCell ref="A338:E338"/>
    <mergeCell ref="A296:E296"/>
    <mergeCell ref="F296:G296"/>
    <mergeCell ref="H296:I296"/>
    <mergeCell ref="H300:I300"/>
    <mergeCell ref="H309:I309"/>
    <mergeCell ref="H310:I310"/>
    <mergeCell ref="H311:I311"/>
    <mergeCell ref="H305:I305"/>
    <mergeCell ref="H308:I308"/>
    <mergeCell ref="A305:E305"/>
    <mergeCell ref="H273:I274"/>
    <mergeCell ref="F273:G274"/>
    <mergeCell ref="F314:G314"/>
    <mergeCell ref="A312:E312"/>
    <mergeCell ref="F312:G312"/>
    <mergeCell ref="A194:E194"/>
    <mergeCell ref="F194:G194"/>
    <mergeCell ref="F313:G313"/>
    <mergeCell ref="F331:G331"/>
    <mergeCell ref="F214:G214"/>
    <mergeCell ref="A304:E304"/>
    <mergeCell ref="A358:E358"/>
    <mergeCell ref="F292:G292"/>
    <mergeCell ref="F293:G293"/>
    <mergeCell ref="F294:G294"/>
    <mergeCell ref="F297:G297"/>
    <mergeCell ref="F298:G298"/>
    <mergeCell ref="F249:G249"/>
    <mergeCell ref="H315:I315"/>
    <mergeCell ref="F309:G309"/>
    <mergeCell ref="F310:G310"/>
    <mergeCell ref="F311:G311"/>
    <mergeCell ref="H292:I292"/>
    <mergeCell ref="F354:G354"/>
    <mergeCell ref="A353:E353"/>
    <mergeCell ref="A354:E354"/>
    <mergeCell ref="F353:G353"/>
    <mergeCell ref="A288:G288"/>
    <mergeCell ref="A351:E351"/>
    <mergeCell ref="H314:I314"/>
    <mergeCell ref="F290:G291"/>
    <mergeCell ref="A302:E302"/>
    <mergeCell ref="F262:G262"/>
    <mergeCell ref="A257:I257"/>
    <mergeCell ref="H327:I327"/>
    <mergeCell ref="F340:G340"/>
    <mergeCell ref="F333:G333"/>
    <mergeCell ref="F334:G334"/>
    <mergeCell ref="F359:G359"/>
    <mergeCell ref="H336:I336"/>
    <mergeCell ref="A336:E336"/>
    <mergeCell ref="F350:G350"/>
    <mergeCell ref="H350:I350"/>
    <mergeCell ref="A184:E185"/>
    <mergeCell ref="H164:I164"/>
    <mergeCell ref="F184:G185"/>
    <mergeCell ref="H184:I185"/>
    <mergeCell ref="A420:E421"/>
    <mergeCell ref="A234:E234"/>
    <mergeCell ref="F234:G234"/>
    <mergeCell ref="A224:E224"/>
    <mergeCell ref="A242:E242"/>
    <mergeCell ref="A244:E244"/>
    <mergeCell ref="A243:E243"/>
    <mergeCell ref="A248:E248"/>
    <mergeCell ref="F248:G248"/>
    <mergeCell ref="F243:G243"/>
    <mergeCell ref="H229:I229"/>
    <mergeCell ref="H222:I223"/>
    <mergeCell ref="H227:I227"/>
    <mergeCell ref="A231:E231"/>
    <mergeCell ref="F231:G231"/>
    <mergeCell ref="H231:I231"/>
    <mergeCell ref="A190:E190"/>
    <mergeCell ref="H330:I330"/>
    <mergeCell ref="H233:I233"/>
    <mergeCell ref="A233:E233"/>
    <mergeCell ref="H247:I247"/>
    <mergeCell ref="A259:E260"/>
    <mergeCell ref="H298:I298"/>
    <mergeCell ref="H299:I299"/>
    <mergeCell ref="H194:I194"/>
    <mergeCell ref="A214:E214"/>
    <mergeCell ref="F186:G186"/>
    <mergeCell ref="F215:G215"/>
    <mergeCell ref="F443:G443"/>
    <mergeCell ref="H443:I443"/>
    <mergeCell ref="H536:I536"/>
    <mergeCell ref="H546:I546"/>
    <mergeCell ref="A349:E349"/>
    <mergeCell ref="F349:G349"/>
    <mergeCell ref="H349:I349"/>
    <mergeCell ref="H352:I352"/>
    <mergeCell ref="A356:E356"/>
    <mergeCell ref="H331:I331"/>
    <mergeCell ref="F356:G356"/>
    <mergeCell ref="A346:E346"/>
    <mergeCell ref="A330:E330"/>
    <mergeCell ref="F330:G330"/>
    <mergeCell ref="F351:G351"/>
    <mergeCell ref="F362:G362"/>
    <mergeCell ref="H383:I383"/>
    <mergeCell ref="H441:I441"/>
    <mergeCell ref="F332:G332"/>
    <mergeCell ref="H338:I338"/>
    <mergeCell ref="H439:I439"/>
    <mergeCell ref="A528:E528"/>
    <mergeCell ref="F528:G528"/>
    <mergeCell ref="H528:I528"/>
    <mergeCell ref="F537:G537"/>
    <mergeCell ref="A334:E334"/>
    <mergeCell ref="F412:G412"/>
    <mergeCell ref="H412:I412"/>
    <mergeCell ref="F413:G413"/>
    <mergeCell ref="H413:I413"/>
    <mergeCell ref="H399:I399"/>
    <mergeCell ref="F607:G607"/>
    <mergeCell ref="F158:G158"/>
    <mergeCell ref="A157:E157"/>
    <mergeCell ref="H214:I214"/>
    <mergeCell ref="F209:G209"/>
    <mergeCell ref="H209:I209"/>
    <mergeCell ref="A208:E208"/>
    <mergeCell ref="F208:G208"/>
    <mergeCell ref="H211:I211"/>
    <mergeCell ref="F303:G303"/>
    <mergeCell ref="H303:I303"/>
    <mergeCell ref="A306:E306"/>
    <mergeCell ref="A319:E320"/>
    <mergeCell ref="H326:I326"/>
    <mergeCell ref="F213:G213"/>
    <mergeCell ref="H212:I212"/>
    <mergeCell ref="A213:E213"/>
    <mergeCell ref="F315:G315"/>
    <mergeCell ref="F302:G302"/>
    <mergeCell ref="A309:E309"/>
    <mergeCell ref="A310:E310"/>
    <mergeCell ref="A311:E311"/>
    <mergeCell ref="F216:G216"/>
    <mergeCell ref="H216:I216"/>
    <mergeCell ref="A216:E216"/>
    <mergeCell ref="A204:I204"/>
    <mergeCell ref="H297:I297"/>
    <mergeCell ref="H340:I340"/>
    <mergeCell ref="H353:I353"/>
    <mergeCell ref="H346:I346"/>
    <mergeCell ref="H190:I190"/>
    <mergeCell ref="F189:G189"/>
    <mergeCell ref="H158:I158"/>
    <mergeCell ref="F157:G157"/>
    <mergeCell ref="H608:I608"/>
    <mergeCell ref="A605:E605"/>
    <mergeCell ref="F605:G605"/>
    <mergeCell ref="H605:I605"/>
    <mergeCell ref="A604:E604"/>
    <mergeCell ref="F604:G604"/>
    <mergeCell ref="H607:I607"/>
    <mergeCell ref="H606:I606"/>
    <mergeCell ref="H600:I600"/>
    <mergeCell ref="A601:E601"/>
    <mergeCell ref="F601:G601"/>
    <mergeCell ref="H601:I601"/>
    <mergeCell ref="A602:E602"/>
    <mergeCell ref="H602:I602"/>
    <mergeCell ref="H604:I604"/>
    <mergeCell ref="H357:I357"/>
    <mergeCell ref="H477:I477"/>
    <mergeCell ref="A464:E464"/>
    <mergeCell ref="A452:E452"/>
    <mergeCell ref="F452:G452"/>
    <mergeCell ref="A529:E529"/>
    <mergeCell ref="H360:I360"/>
    <mergeCell ref="H397:I398"/>
    <mergeCell ref="F401:G401"/>
    <mergeCell ref="H408:I408"/>
    <mergeCell ref="F602:G602"/>
    <mergeCell ref="A600:E600"/>
    <mergeCell ref="A442:E442"/>
    <mergeCell ref="F439:G439"/>
    <mergeCell ref="H486:I486"/>
    <mergeCell ref="F430:G430"/>
    <mergeCell ref="A413:E413"/>
    <mergeCell ref="A424:E424"/>
    <mergeCell ref="F148:G148"/>
    <mergeCell ref="H187:I187"/>
    <mergeCell ref="F164:G164"/>
    <mergeCell ref="H193:I193"/>
    <mergeCell ref="H154:I154"/>
    <mergeCell ref="H157:I157"/>
    <mergeCell ref="H163:I163"/>
    <mergeCell ref="H335:I335"/>
    <mergeCell ref="A331:E331"/>
    <mergeCell ref="F406:G406"/>
    <mergeCell ref="F343:G343"/>
    <mergeCell ref="F341:G341"/>
    <mergeCell ref="F352:G352"/>
    <mergeCell ref="H208:I208"/>
    <mergeCell ref="F259:G260"/>
    <mergeCell ref="H259:I260"/>
    <mergeCell ref="H290:I291"/>
    <mergeCell ref="F149:G149"/>
    <mergeCell ref="F286:G286"/>
    <mergeCell ref="F346:G346"/>
    <mergeCell ref="A362:E362"/>
    <mergeCell ref="A395:I395"/>
    <mergeCell ref="A361:E361"/>
    <mergeCell ref="F361:G361"/>
    <mergeCell ref="F156:G156"/>
    <mergeCell ref="H225:I225"/>
    <mergeCell ref="A217:E217"/>
    <mergeCell ref="F210:G210"/>
    <mergeCell ref="F211:G211"/>
    <mergeCell ref="H248:I248"/>
    <mergeCell ref="F190:G190"/>
    <mergeCell ref="H206:I207"/>
    <mergeCell ref="A186:E186"/>
    <mergeCell ref="A603:E603"/>
    <mergeCell ref="F603:G603"/>
    <mergeCell ref="H603:I603"/>
    <mergeCell ref="A348:E348"/>
    <mergeCell ref="F348:G348"/>
    <mergeCell ref="A399:E399"/>
    <mergeCell ref="H400:I400"/>
    <mergeCell ref="H362:I362"/>
    <mergeCell ref="H391:I391"/>
    <mergeCell ref="H404:I404"/>
    <mergeCell ref="H405:I405"/>
    <mergeCell ref="F387:G387"/>
    <mergeCell ref="A392:E392"/>
    <mergeCell ref="F392:G392"/>
    <mergeCell ref="H392:I392"/>
    <mergeCell ref="A360:E360"/>
    <mergeCell ref="A381:E381"/>
    <mergeCell ref="H596:I596"/>
    <mergeCell ref="A596:E596"/>
    <mergeCell ref="A428:E429"/>
    <mergeCell ref="H469:I469"/>
    <mergeCell ref="A595:E595"/>
    <mergeCell ref="F595:G595"/>
    <mergeCell ref="F246:G246"/>
    <mergeCell ref="H246:I246"/>
    <mergeCell ref="A247:E247"/>
    <mergeCell ref="F247:G247"/>
    <mergeCell ref="H215:I215"/>
    <mergeCell ref="A263:E263"/>
    <mergeCell ref="F263:G263"/>
    <mergeCell ref="F300:G300"/>
    <mergeCell ref="A607:E607"/>
    <mergeCell ref="F139:G139"/>
    <mergeCell ref="H139:I139"/>
    <mergeCell ref="A151:E151"/>
    <mergeCell ref="F151:G151"/>
    <mergeCell ref="H151:I151"/>
    <mergeCell ref="A158:E158"/>
    <mergeCell ref="F193:G193"/>
    <mergeCell ref="H249:I249"/>
    <mergeCell ref="A195:E195"/>
    <mergeCell ref="F195:G195"/>
    <mergeCell ref="A143:E143"/>
    <mergeCell ref="H150:I150"/>
    <mergeCell ref="A150:E150"/>
    <mergeCell ref="F155:G155"/>
    <mergeCell ref="H155:I155"/>
    <mergeCell ref="F176:G176"/>
    <mergeCell ref="H176:I176"/>
    <mergeCell ref="A177:E177"/>
    <mergeCell ref="F177:G177"/>
    <mergeCell ref="A187:E187"/>
    <mergeCell ref="F187:G187"/>
    <mergeCell ref="A191:E191"/>
    <mergeCell ref="A148:E148"/>
    <mergeCell ref="A440:E440"/>
    <mergeCell ref="F432:G432"/>
    <mergeCell ref="A441:E441"/>
    <mergeCell ref="F441:G441"/>
    <mergeCell ref="H444:I444"/>
    <mergeCell ref="A443:E443"/>
    <mergeCell ref="A599:E599"/>
    <mergeCell ref="F599:G599"/>
    <mergeCell ref="H599:I599"/>
    <mergeCell ref="H597:I597"/>
    <mergeCell ref="H598:I598"/>
    <mergeCell ref="F600:G600"/>
    <mergeCell ref="A598:E598"/>
    <mergeCell ref="F598:G598"/>
    <mergeCell ref="A597:E597"/>
    <mergeCell ref="F597:G597"/>
    <mergeCell ref="F596:G596"/>
    <mergeCell ref="H595:I595"/>
    <mergeCell ref="A138:E138"/>
    <mergeCell ref="F138:G138"/>
    <mergeCell ref="H138:I138"/>
    <mergeCell ref="H293:I293"/>
    <mergeCell ref="A610:E610"/>
    <mergeCell ref="F610:G610"/>
    <mergeCell ref="F606:G606"/>
    <mergeCell ref="A501:I501"/>
    <mergeCell ref="H610:I610"/>
    <mergeCell ref="A608:E608"/>
    <mergeCell ref="F608:G608"/>
    <mergeCell ref="A609:E609"/>
    <mergeCell ref="A503:E504"/>
    <mergeCell ref="F503:G504"/>
    <mergeCell ref="A418:I418"/>
    <mergeCell ref="H440:I440"/>
    <mergeCell ref="H423:I423"/>
    <mergeCell ref="H428:I429"/>
    <mergeCell ref="A434:I434"/>
    <mergeCell ref="A436:E437"/>
    <mergeCell ref="F424:G424"/>
    <mergeCell ref="A426:I426"/>
    <mergeCell ref="F442:G442"/>
    <mergeCell ref="H475:I475"/>
    <mergeCell ref="A463:E463"/>
    <mergeCell ref="A475:E475"/>
    <mergeCell ref="A450:E450"/>
    <mergeCell ref="F609:G609"/>
    <mergeCell ref="A156:E156"/>
    <mergeCell ref="H609:I609"/>
    <mergeCell ref="A606:E606"/>
    <mergeCell ref="A159:E159"/>
    <mergeCell ref="H156:I156"/>
    <mergeCell ref="H153:I153"/>
    <mergeCell ref="F135:G135"/>
    <mergeCell ref="H135:I135"/>
    <mergeCell ref="A136:E136"/>
    <mergeCell ref="H191:I191"/>
    <mergeCell ref="A161:E161"/>
    <mergeCell ref="F143:G143"/>
    <mergeCell ref="H142:I142"/>
    <mergeCell ref="F141:G141"/>
    <mergeCell ref="A144:E144"/>
    <mergeCell ref="F160:G160"/>
    <mergeCell ref="A160:E160"/>
    <mergeCell ref="F162:G162"/>
    <mergeCell ref="A189:E189"/>
    <mergeCell ref="H186:I186"/>
    <mergeCell ref="H162:I162"/>
    <mergeCell ref="F136:G136"/>
    <mergeCell ref="H136:I136"/>
    <mergeCell ref="F188:G188"/>
    <mergeCell ref="H170:I171"/>
    <mergeCell ref="A172:E172"/>
    <mergeCell ref="H173:I173"/>
    <mergeCell ref="A174:E174"/>
    <mergeCell ref="F174:G174"/>
    <mergeCell ref="H174:I174"/>
    <mergeCell ref="F172:G172"/>
    <mergeCell ref="A175:E175"/>
    <mergeCell ref="A135:E135"/>
    <mergeCell ref="H137:I137"/>
    <mergeCell ref="A140:E140"/>
    <mergeCell ref="F140:G140"/>
    <mergeCell ref="F420:G421"/>
    <mergeCell ref="A264:E264"/>
    <mergeCell ref="F301:G301"/>
    <mergeCell ref="H301:I301"/>
    <mergeCell ref="A405:E405"/>
    <mergeCell ref="F150:G150"/>
    <mergeCell ref="A209:E209"/>
    <mergeCell ref="H294:I294"/>
    <mergeCell ref="A226:E226"/>
    <mergeCell ref="H285:I285"/>
    <mergeCell ref="A286:E286"/>
    <mergeCell ref="H195:I195"/>
    <mergeCell ref="F229:G229"/>
    <mergeCell ref="A280:E280"/>
    <mergeCell ref="F281:G281"/>
    <mergeCell ref="A232:E232"/>
    <mergeCell ref="H304:I304"/>
    <mergeCell ref="A245:E245"/>
    <mergeCell ref="A276:E276"/>
    <mergeCell ref="F217:G217"/>
    <mergeCell ref="H217:I217"/>
    <mergeCell ref="A222:E223"/>
    <mergeCell ref="A277:E277"/>
    <mergeCell ref="F232:G232"/>
    <mergeCell ref="H232:I232"/>
    <mergeCell ref="H234:I234"/>
    <mergeCell ref="F222:G223"/>
    <mergeCell ref="F299:G299"/>
    <mergeCell ref="A246:E246"/>
    <mergeCell ref="A303:E303"/>
    <mergeCell ref="F402:G402"/>
    <mergeCell ref="H345:I345"/>
    <mergeCell ref="A438:E438"/>
    <mergeCell ref="A400:E400"/>
    <mergeCell ref="F438:G438"/>
    <mergeCell ref="A422:E422"/>
    <mergeCell ref="A402:E402"/>
    <mergeCell ref="A431:E431"/>
    <mergeCell ref="A328:E328"/>
    <mergeCell ref="A321:E321"/>
    <mergeCell ref="F405:G405"/>
    <mergeCell ref="A423:E423"/>
    <mergeCell ref="A408:E408"/>
    <mergeCell ref="H339:I339"/>
    <mergeCell ref="A308:E308"/>
    <mergeCell ref="A333:E333"/>
    <mergeCell ref="H321:I321"/>
    <mergeCell ref="H322:I322"/>
    <mergeCell ref="F321:G321"/>
    <mergeCell ref="A329:E329"/>
    <mergeCell ref="F329:G329"/>
    <mergeCell ref="H328:I328"/>
    <mergeCell ref="H424:I424"/>
    <mergeCell ref="F360:G360"/>
    <mergeCell ref="H359:I359"/>
    <mergeCell ref="F400:G400"/>
    <mergeCell ref="A374:E375"/>
    <mergeCell ref="F374:G375"/>
    <mergeCell ref="H374:I375"/>
    <mergeCell ref="H430:I430"/>
    <mergeCell ref="F431:G431"/>
    <mergeCell ref="H431:I431"/>
    <mergeCell ref="H401:I401"/>
    <mergeCell ref="F422:G422"/>
    <mergeCell ref="H406:I406"/>
    <mergeCell ref="H342:I342"/>
    <mergeCell ref="A347:E347"/>
    <mergeCell ref="F347:G347"/>
    <mergeCell ref="H390:I390"/>
    <mergeCell ref="F344:G344"/>
    <mergeCell ref="H341:I341"/>
    <mergeCell ref="H348:I348"/>
    <mergeCell ref="A411:E411"/>
    <mergeCell ref="F411:G411"/>
    <mergeCell ref="H411:I411"/>
    <mergeCell ref="H387:I387"/>
    <mergeCell ref="A376:E376"/>
    <mergeCell ref="F376:G376"/>
    <mergeCell ref="H376:I376"/>
    <mergeCell ref="H380:I380"/>
    <mergeCell ref="F383:G383"/>
    <mergeCell ref="A383:E383"/>
    <mergeCell ref="F390:G390"/>
    <mergeCell ref="A343:E343"/>
    <mergeCell ref="H344:I344"/>
    <mergeCell ref="H343:I343"/>
    <mergeCell ref="H361:I361"/>
    <mergeCell ref="A357:E357"/>
    <mergeCell ref="H354:I354"/>
    <mergeCell ref="H356:I356"/>
    <mergeCell ref="F355:G355"/>
    <mergeCell ref="A344:E344"/>
    <mergeCell ref="H385:I385"/>
    <mergeCell ref="H351:I351"/>
    <mergeCell ref="A352:E352"/>
    <mergeCell ref="H358:I358"/>
    <mergeCell ref="A134:E134"/>
    <mergeCell ref="F245:G245"/>
    <mergeCell ref="A240:E241"/>
    <mergeCell ref="A228:E228"/>
    <mergeCell ref="F228:G228"/>
    <mergeCell ref="A238:I238"/>
    <mergeCell ref="F264:G264"/>
    <mergeCell ref="A111:E111"/>
    <mergeCell ref="F111:G111"/>
    <mergeCell ref="H277:I277"/>
    <mergeCell ref="H281:I281"/>
    <mergeCell ref="H103:I103"/>
    <mergeCell ref="H279:I279"/>
    <mergeCell ref="F277:G277"/>
    <mergeCell ref="H125:I125"/>
    <mergeCell ref="F103:G103"/>
    <mergeCell ref="F242:G242"/>
    <mergeCell ref="H242:I242"/>
    <mergeCell ref="H243:I243"/>
    <mergeCell ref="F244:G244"/>
    <mergeCell ref="H262:I262"/>
    <mergeCell ref="A182:I182"/>
    <mergeCell ref="H161:I161"/>
    <mergeCell ref="A230:E230"/>
    <mergeCell ref="F230:G230"/>
    <mergeCell ref="H230:I230"/>
    <mergeCell ref="A119:E120"/>
    <mergeCell ref="A105:E105"/>
    <mergeCell ref="F191:G191"/>
    <mergeCell ref="F276:G276"/>
    <mergeCell ref="H263:I263"/>
    <mergeCell ref="F134:G134"/>
    <mergeCell ref="H82:I82"/>
    <mergeCell ref="F85:G85"/>
    <mergeCell ref="A112:E112"/>
    <mergeCell ref="F112:G112"/>
    <mergeCell ref="H112:I112"/>
    <mergeCell ref="A206:E207"/>
    <mergeCell ref="F206:G207"/>
    <mergeCell ref="A192:E192"/>
    <mergeCell ref="F192:G192"/>
    <mergeCell ref="H102:I102"/>
    <mergeCell ref="F119:G120"/>
    <mergeCell ref="A107:I107"/>
    <mergeCell ref="H122:I122"/>
    <mergeCell ref="A103:E103"/>
    <mergeCell ref="H86:I86"/>
    <mergeCell ref="H95:I95"/>
    <mergeCell ref="H105:I105"/>
    <mergeCell ref="H99:I99"/>
    <mergeCell ref="H87:I87"/>
    <mergeCell ref="H92:I92"/>
    <mergeCell ref="A109:E110"/>
    <mergeCell ref="H97:I97"/>
    <mergeCell ref="H98:I98"/>
    <mergeCell ref="H96:I96"/>
    <mergeCell ref="F87:G87"/>
    <mergeCell ref="A99:E99"/>
    <mergeCell ref="F98:G98"/>
    <mergeCell ref="A92:E92"/>
    <mergeCell ref="F95:G95"/>
    <mergeCell ref="A96:E96"/>
    <mergeCell ref="F132:G133"/>
    <mergeCell ref="H132:I133"/>
    <mergeCell ref="A130:I130"/>
    <mergeCell ref="F96:G96"/>
    <mergeCell ref="A93:E93"/>
    <mergeCell ref="F93:G93"/>
    <mergeCell ref="H109:I110"/>
    <mergeCell ref="A95:E95"/>
    <mergeCell ref="H94:I94"/>
    <mergeCell ref="H68:I68"/>
    <mergeCell ref="H67:I67"/>
    <mergeCell ref="F75:G75"/>
    <mergeCell ref="A88:E88"/>
    <mergeCell ref="H75:I75"/>
    <mergeCell ref="H76:I76"/>
    <mergeCell ref="A76:E76"/>
    <mergeCell ref="H77:I77"/>
    <mergeCell ref="A83:E83"/>
    <mergeCell ref="F83:G83"/>
    <mergeCell ref="F78:G78"/>
    <mergeCell ref="A82:E82"/>
    <mergeCell ref="A80:E80"/>
    <mergeCell ref="F74:G74"/>
    <mergeCell ref="A81:E81"/>
    <mergeCell ref="F81:G81"/>
    <mergeCell ref="H81:I81"/>
    <mergeCell ref="A78:E78"/>
    <mergeCell ref="H79:I79"/>
    <mergeCell ref="H74:I74"/>
    <mergeCell ref="F105:G105"/>
    <mergeCell ref="F109:G110"/>
    <mergeCell ref="A75:E75"/>
    <mergeCell ref="H84:I84"/>
    <mergeCell ref="H71:I71"/>
    <mergeCell ref="F84:G84"/>
    <mergeCell ref="F92:G92"/>
    <mergeCell ref="F61:G61"/>
    <mergeCell ref="H61:I61"/>
    <mergeCell ref="F56:G57"/>
    <mergeCell ref="H56:I57"/>
    <mergeCell ref="F72:G72"/>
    <mergeCell ref="H72:I72"/>
    <mergeCell ref="A59:E59"/>
    <mergeCell ref="A71:E71"/>
    <mergeCell ref="A97:E97"/>
    <mergeCell ref="A98:E98"/>
    <mergeCell ref="F97:G97"/>
    <mergeCell ref="F102:G102"/>
    <mergeCell ref="A102:E102"/>
    <mergeCell ref="F99:G99"/>
    <mergeCell ref="A90:E90"/>
    <mergeCell ref="F90:G90"/>
    <mergeCell ref="H90:I90"/>
    <mergeCell ref="A86:E86"/>
    <mergeCell ref="A87:E87"/>
    <mergeCell ref="F88:G88"/>
    <mergeCell ref="H88:I88"/>
    <mergeCell ref="A89:E89"/>
    <mergeCell ref="F89:G89"/>
    <mergeCell ref="A91:E91"/>
    <mergeCell ref="F91:G91"/>
    <mergeCell ref="H91:I91"/>
    <mergeCell ref="A94:E94"/>
    <mergeCell ref="F94:G94"/>
    <mergeCell ref="H93:I93"/>
    <mergeCell ref="F82:G82"/>
    <mergeCell ref="F67:G67"/>
    <mergeCell ref="H62:I62"/>
    <mergeCell ref="A63:E63"/>
    <mergeCell ref="A50:E50"/>
    <mergeCell ref="F51:G51"/>
    <mergeCell ref="H51:I51"/>
    <mergeCell ref="H63:I63"/>
    <mergeCell ref="A54:I54"/>
    <mergeCell ref="A58:E58"/>
    <mergeCell ref="F59:G59"/>
    <mergeCell ref="H66:I66"/>
    <mergeCell ref="A56:E57"/>
    <mergeCell ref="F80:G80"/>
    <mergeCell ref="A77:E77"/>
    <mergeCell ref="A79:E79"/>
    <mergeCell ref="F68:G68"/>
    <mergeCell ref="A73:E73"/>
    <mergeCell ref="F73:G73"/>
    <mergeCell ref="F60:G60"/>
    <mergeCell ref="H60:I60"/>
    <mergeCell ref="H59:I59"/>
    <mergeCell ref="H69:I69"/>
    <mergeCell ref="A74:E74"/>
    <mergeCell ref="H65:I65"/>
    <mergeCell ref="F69:G69"/>
    <mergeCell ref="A66:E66"/>
    <mergeCell ref="A72:E72"/>
    <mergeCell ref="A65:E65"/>
    <mergeCell ref="A62:E62"/>
    <mergeCell ref="A51:E51"/>
    <mergeCell ref="H73:I73"/>
    <mergeCell ref="H32:I32"/>
    <mergeCell ref="H25:I25"/>
    <mergeCell ref="H33:I33"/>
    <mergeCell ref="F30:G30"/>
    <mergeCell ref="F27:G27"/>
    <mergeCell ref="H50:I50"/>
    <mergeCell ref="H37:I37"/>
    <mergeCell ref="F16:G16"/>
    <mergeCell ref="H35:I35"/>
    <mergeCell ref="F31:G31"/>
    <mergeCell ref="H21:I21"/>
    <mergeCell ref="H29:I29"/>
    <mergeCell ref="H30:I30"/>
    <mergeCell ref="F29:G29"/>
    <mergeCell ref="H22:I22"/>
    <mergeCell ref="F26:G26"/>
    <mergeCell ref="F28:G28"/>
    <mergeCell ref="F33:G33"/>
    <mergeCell ref="H42:I42"/>
    <mergeCell ref="F43:G43"/>
    <mergeCell ref="F44:G44"/>
    <mergeCell ref="H45:I45"/>
    <mergeCell ref="F35:G35"/>
    <mergeCell ref="F47:G47"/>
    <mergeCell ref="H49:I49"/>
    <mergeCell ref="F49:G49"/>
    <mergeCell ref="F22:G22"/>
    <mergeCell ref="H27:I27"/>
    <mergeCell ref="F21:G21"/>
    <mergeCell ref="H15:I15"/>
    <mergeCell ref="H18:I18"/>
    <mergeCell ref="A18:E18"/>
    <mergeCell ref="A16:E16"/>
    <mergeCell ref="F25:G25"/>
    <mergeCell ref="A28:E28"/>
    <mergeCell ref="A26:E26"/>
    <mergeCell ref="H28:I28"/>
    <mergeCell ref="A17:E17"/>
    <mergeCell ref="H31:I31"/>
    <mergeCell ref="F24:G24"/>
    <mergeCell ref="F23:G23"/>
    <mergeCell ref="H23:I23"/>
    <mergeCell ref="H24:I24"/>
    <mergeCell ref="H26:I26"/>
    <mergeCell ref="A4:E5"/>
    <mergeCell ref="F4:G5"/>
    <mergeCell ref="H8:I8"/>
    <mergeCell ref="H9:I9"/>
    <mergeCell ref="F13:G13"/>
    <mergeCell ref="H10:I10"/>
    <mergeCell ref="H11:I11"/>
    <mergeCell ref="H4:I5"/>
    <mergeCell ref="A9:E9"/>
    <mergeCell ref="A11:E11"/>
    <mergeCell ref="F7:G7"/>
    <mergeCell ref="F9:G9"/>
    <mergeCell ref="F8:G8"/>
    <mergeCell ref="H7:I7"/>
    <mergeCell ref="H14:I14"/>
    <mergeCell ref="F10:G10"/>
    <mergeCell ref="H13:I13"/>
    <mergeCell ref="F11:G11"/>
    <mergeCell ref="H12:I12"/>
    <mergeCell ref="A12:E12"/>
    <mergeCell ref="F12:G12"/>
    <mergeCell ref="A13:E13"/>
    <mergeCell ref="A14:E14"/>
    <mergeCell ref="A122:E122"/>
    <mergeCell ref="H58:I58"/>
    <mergeCell ref="A19:E19"/>
    <mergeCell ref="A27:E27"/>
    <mergeCell ref="A29:E29"/>
    <mergeCell ref="A33:E33"/>
    <mergeCell ref="A25:E25"/>
    <mergeCell ref="A23:E23"/>
    <mergeCell ref="A24:E24"/>
    <mergeCell ref="A32:E32"/>
    <mergeCell ref="F15:G15"/>
    <mergeCell ref="F32:G32"/>
    <mergeCell ref="H48:I48"/>
    <mergeCell ref="A35:E35"/>
    <mergeCell ref="H47:I47"/>
    <mergeCell ref="F34:G34"/>
    <mergeCell ref="F104:G104"/>
    <mergeCell ref="H40:I40"/>
    <mergeCell ref="F40:G40"/>
    <mergeCell ref="A37:E37"/>
    <mergeCell ref="F37:G37"/>
    <mergeCell ref="H104:I104"/>
    <mergeCell ref="A64:E64"/>
    <mergeCell ref="F64:G64"/>
    <mergeCell ref="H64:I64"/>
    <mergeCell ref="A30:E30"/>
    <mergeCell ref="A31:E31"/>
    <mergeCell ref="H17:I17"/>
    <mergeCell ref="H19:I19"/>
    <mergeCell ref="H20:I20"/>
    <mergeCell ref="F20:G20"/>
    <mergeCell ref="F19:G19"/>
    <mergeCell ref="F65:G65"/>
    <mergeCell ref="F58:G58"/>
    <mergeCell ref="F113:G113"/>
    <mergeCell ref="H113:I113"/>
    <mergeCell ref="A114:E114"/>
    <mergeCell ref="F114:G114"/>
    <mergeCell ref="H114:I114"/>
    <mergeCell ref="A117:I117"/>
    <mergeCell ref="A123:E123"/>
    <mergeCell ref="A84:E84"/>
    <mergeCell ref="A67:E67"/>
    <mergeCell ref="F70:G70"/>
    <mergeCell ref="H70:I70"/>
    <mergeCell ref="A69:E69"/>
    <mergeCell ref="F71:G71"/>
    <mergeCell ref="A70:E70"/>
    <mergeCell ref="A113:E113"/>
    <mergeCell ref="F123:G123"/>
    <mergeCell ref="F63:G63"/>
    <mergeCell ref="F76:G76"/>
    <mergeCell ref="F77:G77"/>
    <mergeCell ref="H80:I80"/>
    <mergeCell ref="F86:G86"/>
    <mergeCell ref="H78:I78"/>
    <mergeCell ref="F79:G79"/>
    <mergeCell ref="H83:I83"/>
    <mergeCell ref="F100:G100"/>
    <mergeCell ref="F101:G101"/>
    <mergeCell ref="H100:I100"/>
    <mergeCell ref="H101:I101"/>
    <mergeCell ref="A104:E104"/>
    <mergeCell ref="H111:I111"/>
    <mergeCell ref="F42:G42"/>
    <mergeCell ref="A42:E42"/>
    <mergeCell ref="A41:E41"/>
    <mergeCell ref="F41:G41"/>
    <mergeCell ref="H41:I41"/>
    <mergeCell ref="A34:E34"/>
    <mergeCell ref="A39:E39"/>
    <mergeCell ref="H34:I34"/>
    <mergeCell ref="A38:E38"/>
    <mergeCell ref="F38:G38"/>
    <mergeCell ref="H38:I38"/>
    <mergeCell ref="A36:E36"/>
    <mergeCell ref="A47:E47"/>
    <mergeCell ref="A49:E49"/>
    <mergeCell ref="F50:G50"/>
    <mergeCell ref="A60:E60"/>
    <mergeCell ref="F48:G48"/>
    <mergeCell ref="H39:I39"/>
    <mergeCell ref="F39:G39"/>
    <mergeCell ref="H36:I36"/>
    <mergeCell ref="F36:G36"/>
    <mergeCell ref="A43:E43"/>
    <mergeCell ref="A46:E46"/>
    <mergeCell ref="A48:E48"/>
    <mergeCell ref="H89:I89"/>
    <mergeCell ref="F66:G66"/>
    <mergeCell ref="A127:E127"/>
    <mergeCell ref="A2:I2"/>
    <mergeCell ref="A22:E22"/>
    <mergeCell ref="A6:E6"/>
    <mergeCell ref="A10:E10"/>
    <mergeCell ref="A20:E20"/>
    <mergeCell ref="H6:I6"/>
    <mergeCell ref="H16:I16"/>
    <mergeCell ref="A7:E7"/>
    <mergeCell ref="A68:E68"/>
    <mergeCell ref="A44:E44"/>
    <mergeCell ref="H85:I85"/>
    <mergeCell ref="A85:E85"/>
    <mergeCell ref="A15:E15"/>
    <mergeCell ref="F6:G6"/>
    <mergeCell ref="A45:E45"/>
    <mergeCell ref="F45:G45"/>
    <mergeCell ref="H46:I46"/>
    <mergeCell ref="A61:E61"/>
    <mergeCell ref="F62:G62"/>
    <mergeCell ref="F14:G14"/>
    <mergeCell ref="F17:G17"/>
    <mergeCell ref="F18:G18"/>
    <mergeCell ref="A100:E100"/>
    <mergeCell ref="A101:E101"/>
    <mergeCell ref="A126:E126"/>
    <mergeCell ref="A121:E121"/>
    <mergeCell ref="A40:E40"/>
    <mergeCell ref="A21:E21"/>
    <mergeCell ref="F46:G46"/>
    <mergeCell ref="H44:I44"/>
    <mergeCell ref="H43:I43"/>
    <mergeCell ref="F529:G529"/>
    <mergeCell ref="H448:I448"/>
    <mergeCell ref="F449:G449"/>
    <mergeCell ref="H449:I449"/>
    <mergeCell ref="H462:I462"/>
    <mergeCell ref="H463:I463"/>
    <mergeCell ref="A486:E486"/>
    <mergeCell ref="H456:I456"/>
    <mergeCell ref="A468:E468"/>
    <mergeCell ref="F468:G468"/>
    <mergeCell ref="H468:I468"/>
    <mergeCell ref="A469:E469"/>
    <mergeCell ref="F469:G469"/>
    <mergeCell ref="H121:I121"/>
    <mergeCell ref="A125:E125"/>
    <mergeCell ref="F125:G125"/>
    <mergeCell ref="A155:E155"/>
    <mergeCell ref="F127:G127"/>
    <mergeCell ref="H127:I127"/>
    <mergeCell ref="A128:E128"/>
    <mergeCell ref="F128:G128"/>
    <mergeCell ref="H128:I128"/>
    <mergeCell ref="H140:I140"/>
    <mergeCell ref="F121:G121"/>
    <mergeCell ref="A145:E145"/>
    <mergeCell ref="F145:G145"/>
    <mergeCell ref="F144:G144"/>
    <mergeCell ref="A142:E142"/>
    <mergeCell ref="F146:G146"/>
    <mergeCell ref="H124:I124"/>
    <mergeCell ref="A211:E211"/>
    <mergeCell ref="H454:I454"/>
    <mergeCell ref="H488:I488"/>
    <mergeCell ref="F518:G518"/>
    <mergeCell ref="F505:G505"/>
    <mergeCell ref="A516:E517"/>
    <mergeCell ref="F516:G517"/>
    <mergeCell ref="H518:I518"/>
    <mergeCell ref="A518:E518"/>
    <mergeCell ref="H453:I453"/>
    <mergeCell ref="A462:E462"/>
    <mergeCell ref="A448:E448"/>
    <mergeCell ref="A497:E497"/>
    <mergeCell ref="F497:G497"/>
    <mergeCell ref="H497:I497"/>
    <mergeCell ref="H451:I451"/>
    <mergeCell ref="H457:I457"/>
    <mergeCell ref="H499:I499"/>
    <mergeCell ref="A507:E507"/>
    <mergeCell ref="F507:G507"/>
    <mergeCell ref="H507:I507"/>
    <mergeCell ref="F467:G467"/>
    <mergeCell ref="A467:E467"/>
    <mergeCell ref="A470:E470"/>
    <mergeCell ref="F470:G470"/>
    <mergeCell ref="H470:I470"/>
    <mergeCell ref="A471:E471"/>
    <mergeCell ref="F471:G471"/>
    <mergeCell ref="H471:I471"/>
    <mergeCell ref="A472:E472"/>
    <mergeCell ref="F472:G472"/>
    <mergeCell ref="F474:G474"/>
    <mergeCell ref="H474:I474"/>
    <mergeCell ref="H516:I517"/>
    <mergeCell ref="F325:G325"/>
    <mergeCell ref="H244:I244"/>
    <mergeCell ref="H280:I280"/>
    <mergeCell ref="F280:G280"/>
    <mergeCell ref="A466:E466"/>
    <mergeCell ref="F466:G466"/>
    <mergeCell ref="H466:I466"/>
    <mergeCell ref="A324:E324"/>
    <mergeCell ref="F324:G324"/>
    <mergeCell ref="H386:I386"/>
    <mergeCell ref="H245:I245"/>
    <mergeCell ref="F240:G241"/>
    <mergeCell ref="F358:G358"/>
    <mergeCell ref="A271:I271"/>
    <mergeCell ref="A341:E341"/>
    <mergeCell ref="F342:G342"/>
    <mergeCell ref="F337:G337"/>
    <mergeCell ref="A335:E335"/>
    <mergeCell ref="F335:G335"/>
    <mergeCell ref="A359:E359"/>
    <mergeCell ref="F428:G429"/>
    <mergeCell ref="A391:E391"/>
    <mergeCell ref="F391:G391"/>
    <mergeCell ref="F399:G399"/>
    <mergeCell ref="A325:E325"/>
    <mergeCell ref="A290:E291"/>
    <mergeCell ref="H355:I355"/>
    <mergeCell ref="H325:I325"/>
    <mergeCell ref="A345:E345"/>
    <mergeCell ref="F403:G403"/>
    <mergeCell ref="H388:I388"/>
    <mergeCell ref="H403:I403"/>
    <mergeCell ref="H529:I529"/>
    <mergeCell ref="A474:E474"/>
    <mergeCell ref="A176:E176"/>
    <mergeCell ref="H282:I282"/>
    <mergeCell ref="A279:E279"/>
    <mergeCell ref="F279:G279"/>
    <mergeCell ref="H278:I278"/>
    <mergeCell ref="H324:I324"/>
    <mergeCell ref="A323:E323"/>
    <mergeCell ref="A327:E327"/>
    <mergeCell ref="A461:E461"/>
    <mergeCell ref="H467:I467"/>
    <mergeCell ref="F464:G464"/>
    <mergeCell ref="F463:G463"/>
    <mergeCell ref="F453:G453"/>
    <mergeCell ref="H464:I464"/>
    <mergeCell ref="H473:I473"/>
    <mergeCell ref="F495:G496"/>
    <mergeCell ref="F460:G460"/>
    <mergeCell ref="H460:I460"/>
    <mergeCell ref="H476:I476"/>
    <mergeCell ref="F486:G486"/>
    <mergeCell ref="F462:G462"/>
    <mergeCell ref="F465:G465"/>
    <mergeCell ref="A404:E404"/>
    <mergeCell ref="F404:G404"/>
    <mergeCell ref="H472:I472"/>
    <mergeCell ref="H482:I483"/>
    <mergeCell ref="H446:I446"/>
    <mergeCell ref="A262:E262"/>
    <mergeCell ref="H393:I393"/>
    <mergeCell ref="H422:I422"/>
    <mergeCell ref="A536:E536"/>
    <mergeCell ref="A544:E544"/>
    <mergeCell ref="H544:I544"/>
    <mergeCell ref="H554:I554"/>
    <mergeCell ref="A542:E542"/>
    <mergeCell ref="A554:E554"/>
    <mergeCell ref="F534:G535"/>
    <mergeCell ref="H534:I535"/>
    <mergeCell ref="F546:G546"/>
    <mergeCell ref="H539:I539"/>
    <mergeCell ref="A508:E508"/>
    <mergeCell ref="F509:G509"/>
    <mergeCell ref="A506:E506"/>
    <mergeCell ref="A505:E505"/>
    <mergeCell ref="F508:G508"/>
    <mergeCell ref="H509:I509"/>
    <mergeCell ref="H505:I505"/>
    <mergeCell ref="F525:G526"/>
    <mergeCell ref="H525:I526"/>
    <mergeCell ref="A527:E527"/>
    <mergeCell ref="F527:G527"/>
    <mergeCell ref="H527:I527"/>
    <mergeCell ref="A525:E526"/>
    <mergeCell ref="H508:I508"/>
    <mergeCell ref="F539:G539"/>
    <mergeCell ref="A532:I532"/>
    <mergeCell ref="A519:E519"/>
    <mergeCell ref="A546:E546"/>
    <mergeCell ref="A520:E520"/>
    <mergeCell ref="F520:G520"/>
    <mergeCell ref="H519:I519"/>
    <mergeCell ref="H520:I520"/>
    <mergeCell ref="A545:E545"/>
    <mergeCell ref="F545:G545"/>
    <mergeCell ref="H545:I545"/>
    <mergeCell ref="H588:I588"/>
    <mergeCell ref="A582:I582"/>
    <mergeCell ref="A552:E553"/>
    <mergeCell ref="F552:G553"/>
    <mergeCell ref="H552:I553"/>
    <mergeCell ref="F544:G544"/>
    <mergeCell ref="F585:G586"/>
    <mergeCell ref="H585:I586"/>
    <mergeCell ref="A588:E588"/>
    <mergeCell ref="A585:E586"/>
    <mergeCell ref="F554:G554"/>
    <mergeCell ref="A539:E539"/>
    <mergeCell ref="H537:I537"/>
    <mergeCell ref="A538:E538"/>
    <mergeCell ref="F542:G542"/>
    <mergeCell ref="H555:I555"/>
    <mergeCell ref="A559:E559"/>
    <mergeCell ref="A557:E557"/>
    <mergeCell ref="F557:G557"/>
    <mergeCell ref="H557:I557"/>
    <mergeCell ref="A558:E558"/>
    <mergeCell ref="F558:G558"/>
    <mergeCell ref="H558:I558"/>
    <mergeCell ref="A569:E569"/>
    <mergeCell ref="H576:I576"/>
    <mergeCell ref="H541:I541"/>
    <mergeCell ref="H542:I542"/>
    <mergeCell ref="F543:G543"/>
    <mergeCell ref="H543:I543"/>
    <mergeCell ref="F592:G592"/>
    <mergeCell ref="H592:I592"/>
    <mergeCell ref="A589:E589"/>
    <mergeCell ref="F589:G589"/>
    <mergeCell ref="A555:E555"/>
    <mergeCell ref="F555:G555"/>
    <mergeCell ref="A560:E560"/>
    <mergeCell ref="A587:E587"/>
    <mergeCell ref="H589:I589"/>
    <mergeCell ref="F588:G588"/>
    <mergeCell ref="F484:G484"/>
    <mergeCell ref="H495:I496"/>
    <mergeCell ref="H484:I484"/>
    <mergeCell ref="A485:E485"/>
    <mergeCell ref="F485:G485"/>
    <mergeCell ref="A487:E487"/>
    <mergeCell ref="H485:I485"/>
    <mergeCell ref="A509:E509"/>
    <mergeCell ref="A488:E488"/>
    <mergeCell ref="A495:E496"/>
    <mergeCell ref="A556:E556"/>
    <mergeCell ref="F556:G556"/>
    <mergeCell ref="H556:I556"/>
    <mergeCell ref="A567:E567"/>
    <mergeCell ref="H567:I567"/>
    <mergeCell ref="F567:G567"/>
    <mergeCell ref="A570:E570"/>
    <mergeCell ref="A577:E577"/>
    <mergeCell ref="F575:G575"/>
    <mergeCell ref="F576:G576"/>
    <mergeCell ref="F577:G577"/>
    <mergeCell ref="H575:I575"/>
    <mergeCell ref="F323:G323"/>
    <mergeCell ref="F322:G322"/>
    <mergeCell ref="F326:G326"/>
    <mergeCell ref="A337:E337"/>
    <mergeCell ref="F175:G175"/>
    <mergeCell ref="A386:E386"/>
    <mergeCell ref="A384:E384"/>
    <mergeCell ref="F384:G384"/>
    <mergeCell ref="A342:E342"/>
    <mergeCell ref="F386:G386"/>
    <mergeCell ref="F393:G393"/>
    <mergeCell ref="A301:E301"/>
    <mergeCell ref="H384:I384"/>
    <mergeCell ref="A380:E380"/>
    <mergeCell ref="A460:E460"/>
    <mergeCell ref="F473:G473"/>
    <mergeCell ref="F461:G461"/>
    <mergeCell ref="F327:G327"/>
    <mergeCell ref="A453:E453"/>
    <mergeCell ref="H452:I452"/>
    <mergeCell ref="H402:I402"/>
    <mergeCell ref="A445:E445"/>
    <mergeCell ref="F445:G445"/>
    <mergeCell ref="A444:E444"/>
    <mergeCell ref="A451:E451"/>
    <mergeCell ref="F451:G451"/>
    <mergeCell ref="A393:E393"/>
    <mergeCell ref="H210:I210"/>
    <mergeCell ref="A295:E295"/>
    <mergeCell ref="F295:G295"/>
    <mergeCell ref="H295:I295"/>
    <mergeCell ref="F306:G306"/>
    <mergeCell ref="A591:E591"/>
    <mergeCell ref="F591:G591"/>
    <mergeCell ref="H461:I461"/>
    <mergeCell ref="A457:E457"/>
    <mergeCell ref="F482:G483"/>
    <mergeCell ref="A482:E483"/>
    <mergeCell ref="H465:I465"/>
    <mergeCell ref="H591:I591"/>
    <mergeCell ref="A590:E590"/>
    <mergeCell ref="F498:G498"/>
    <mergeCell ref="F487:G487"/>
    <mergeCell ref="H487:I487"/>
    <mergeCell ref="F590:G590"/>
    <mergeCell ref="H590:I590"/>
    <mergeCell ref="F587:G587"/>
    <mergeCell ref="H587:I587"/>
    <mergeCell ref="F559:G559"/>
    <mergeCell ref="A543:E543"/>
    <mergeCell ref="A540:E540"/>
    <mergeCell ref="H560:I560"/>
    <mergeCell ref="A499:E499"/>
    <mergeCell ref="A550:I550"/>
    <mergeCell ref="F538:G538"/>
    <mergeCell ref="H538:I538"/>
    <mergeCell ref="H559:I559"/>
    <mergeCell ref="F560:G560"/>
    <mergeCell ref="F519:G519"/>
    <mergeCell ref="A473:E473"/>
    <mergeCell ref="F476:G476"/>
    <mergeCell ref="A541:E541"/>
    <mergeCell ref="F541:G541"/>
    <mergeCell ref="A476:E476"/>
    <mergeCell ref="A498:E498"/>
    <mergeCell ref="H498:I498"/>
    <mergeCell ref="A537:E537"/>
    <mergeCell ref="F536:G536"/>
    <mergeCell ref="A534:E535"/>
    <mergeCell ref="H503:I504"/>
    <mergeCell ref="A372:I372"/>
    <mergeCell ref="A446:E446"/>
    <mergeCell ref="A447:E447"/>
    <mergeCell ref="F448:G448"/>
    <mergeCell ref="F446:G446"/>
    <mergeCell ref="H458:I458"/>
    <mergeCell ref="A459:E459"/>
    <mergeCell ref="F459:G459"/>
    <mergeCell ref="A455:E455"/>
    <mergeCell ref="F455:G455"/>
    <mergeCell ref="H455:I455"/>
    <mergeCell ref="F407:G407"/>
    <mergeCell ref="H389:I389"/>
    <mergeCell ref="A388:E388"/>
    <mergeCell ref="F440:G440"/>
    <mergeCell ref="H436:I437"/>
    <mergeCell ref="H432:I432"/>
    <mergeCell ref="H442:I442"/>
    <mergeCell ref="A432:E432"/>
    <mergeCell ref="F444:G444"/>
    <mergeCell ref="H382:I382"/>
    <mergeCell ref="F389:G389"/>
    <mergeCell ref="A390:E390"/>
    <mergeCell ref="F499:G499"/>
    <mergeCell ref="F506:G506"/>
    <mergeCell ref="H506:I506"/>
    <mergeCell ref="A592:E592"/>
    <mergeCell ref="A377:E377"/>
    <mergeCell ref="F377:G377"/>
    <mergeCell ref="H377:I377"/>
    <mergeCell ref="F382:G382"/>
    <mergeCell ref="A389:E389"/>
    <mergeCell ref="A379:E379"/>
    <mergeCell ref="F379:G379"/>
    <mergeCell ref="H379:I379"/>
    <mergeCell ref="A378:E378"/>
    <mergeCell ref="F378:G378"/>
    <mergeCell ref="H378:I378"/>
    <mergeCell ref="F380:G380"/>
    <mergeCell ref="F381:G381"/>
    <mergeCell ref="A458:E458"/>
    <mergeCell ref="F458:G458"/>
    <mergeCell ref="A465:E465"/>
    <mergeCell ref="F408:G408"/>
    <mergeCell ref="A406:E406"/>
    <mergeCell ref="A401:E401"/>
    <mergeCell ref="A484:E484"/>
    <mergeCell ref="A477:E477"/>
    <mergeCell ref="F475:G475"/>
    <mergeCell ref="F477:G477"/>
    <mergeCell ref="A397:E398"/>
    <mergeCell ref="H459:I459"/>
    <mergeCell ref="F457:G457"/>
    <mergeCell ref="H445:I445"/>
    <mergeCell ref="H381:I381"/>
    <mergeCell ref="A456:E456"/>
    <mergeCell ref="F456:G456"/>
    <mergeCell ref="A449:E449"/>
    <mergeCell ref="A124:E124"/>
    <mergeCell ref="F126:G126"/>
    <mergeCell ref="F226:G226"/>
    <mergeCell ref="H226:I226"/>
    <mergeCell ref="A227:E227"/>
    <mergeCell ref="F227:G227"/>
    <mergeCell ref="A212:E212"/>
    <mergeCell ref="F212:G212"/>
    <mergeCell ref="H213:I213"/>
    <mergeCell ref="A229:E229"/>
    <mergeCell ref="A215:E215"/>
    <mergeCell ref="A249:E249"/>
    <mergeCell ref="F283:G283"/>
    <mergeCell ref="H175:I175"/>
    <mergeCell ref="H177:I177"/>
    <mergeCell ref="A178:E178"/>
    <mergeCell ref="F178:G178"/>
    <mergeCell ref="H240:I241"/>
    <mergeCell ref="A282:E282"/>
    <mergeCell ref="F282:G282"/>
    <mergeCell ref="H145:I145"/>
    <mergeCell ref="A141:E141"/>
    <mergeCell ref="A283:E283"/>
    <mergeCell ref="A281:E281"/>
    <mergeCell ref="H178:I178"/>
    <mergeCell ref="H172:I172"/>
    <mergeCell ref="A173:E173"/>
    <mergeCell ref="F173:G173"/>
    <mergeCell ref="A168:I168"/>
    <mergeCell ref="A170:E171"/>
    <mergeCell ref="F170:G171"/>
    <mergeCell ref="H228:I228"/>
    <mergeCell ref="F122:G122"/>
    <mergeCell ref="H123:I123"/>
    <mergeCell ref="A149:E149"/>
    <mergeCell ref="A197:E197"/>
    <mergeCell ref="F197:G197"/>
    <mergeCell ref="H197:I197"/>
    <mergeCell ref="H189:I189"/>
    <mergeCell ref="A188:E188"/>
    <mergeCell ref="H146:I146"/>
    <mergeCell ref="A147:E147"/>
    <mergeCell ref="F147:G147"/>
    <mergeCell ref="A454:E454"/>
    <mergeCell ref="F454:G454"/>
    <mergeCell ref="H420:I421"/>
    <mergeCell ref="A387:E387"/>
    <mergeCell ref="F436:G437"/>
    <mergeCell ref="A409:E409"/>
    <mergeCell ref="F409:G409"/>
    <mergeCell ref="H409:I409"/>
    <mergeCell ref="A410:E410"/>
    <mergeCell ref="F410:G410"/>
    <mergeCell ref="H410:I410"/>
    <mergeCell ref="F397:G398"/>
    <mergeCell ref="H447:I447"/>
    <mergeCell ref="H450:I450"/>
    <mergeCell ref="F388:G388"/>
    <mergeCell ref="H438:I438"/>
    <mergeCell ref="A439:E439"/>
    <mergeCell ref="A412:E412"/>
    <mergeCell ref="A407:E407"/>
    <mergeCell ref="A164:E164"/>
    <mergeCell ref="F163:G163"/>
    <mergeCell ref="H126:I126"/>
    <mergeCell ref="H159:I159"/>
    <mergeCell ref="F285:G285"/>
    <mergeCell ref="H264:I264"/>
    <mergeCell ref="A275:E275"/>
    <mergeCell ref="A225:E225"/>
    <mergeCell ref="F225:G225"/>
    <mergeCell ref="A154:E154"/>
    <mergeCell ref="A152:E152"/>
    <mergeCell ref="F152:G152"/>
    <mergeCell ref="H152:I152"/>
    <mergeCell ref="H192:I192"/>
    <mergeCell ref="A193:E193"/>
    <mergeCell ref="F159:G159"/>
    <mergeCell ref="H147:I147"/>
    <mergeCell ref="A137:E137"/>
    <mergeCell ref="F137:G137"/>
    <mergeCell ref="A261:E261"/>
    <mergeCell ref="F142:G142"/>
    <mergeCell ref="H144:I144"/>
    <mergeCell ref="H134:I134"/>
    <mergeCell ref="A132:E133"/>
    <mergeCell ref="H160:I160"/>
    <mergeCell ref="F161:G161"/>
    <mergeCell ref="A146:E146"/>
    <mergeCell ref="A163:E163"/>
    <mergeCell ref="A162:E162"/>
    <mergeCell ref="F261:G261"/>
    <mergeCell ref="H143:I143"/>
    <mergeCell ref="H141:I141"/>
    <mergeCell ref="F233:G233"/>
    <mergeCell ref="H224:I224"/>
    <mergeCell ref="H306:I306"/>
    <mergeCell ref="H286:I286"/>
    <mergeCell ref="H283:I283"/>
    <mergeCell ref="A284:E284"/>
    <mergeCell ref="F284:G284"/>
    <mergeCell ref="H284:I284"/>
    <mergeCell ref="A285:E285"/>
    <mergeCell ref="A430:E430"/>
    <mergeCell ref="A403:E403"/>
    <mergeCell ref="F447:G447"/>
    <mergeCell ref="F450:G450"/>
    <mergeCell ref="H407:I407"/>
    <mergeCell ref="F423:G423"/>
    <mergeCell ref="F357:G357"/>
    <mergeCell ref="F124:G124"/>
    <mergeCell ref="A139:E139"/>
    <mergeCell ref="H119:I120"/>
    <mergeCell ref="A196:E196"/>
    <mergeCell ref="A210:E210"/>
    <mergeCell ref="H148:I148"/>
    <mergeCell ref="H149:I149"/>
    <mergeCell ref="A153:E153"/>
    <mergeCell ref="F153:G153"/>
    <mergeCell ref="F196:G196"/>
    <mergeCell ref="H196:I196"/>
    <mergeCell ref="H188:I188"/>
    <mergeCell ref="F154:G154"/>
    <mergeCell ref="F304:G304"/>
    <mergeCell ref="A307:E307"/>
    <mergeCell ref="H307:I307"/>
    <mergeCell ref="F307:G307"/>
    <mergeCell ref="A382:E382"/>
    <mergeCell ref="A326:E326"/>
    <mergeCell ref="F569:G569"/>
    <mergeCell ref="H569:I569"/>
    <mergeCell ref="H577:I577"/>
    <mergeCell ref="A564:E565"/>
    <mergeCell ref="F564:G565"/>
    <mergeCell ref="H564:I565"/>
    <mergeCell ref="A566:E566"/>
    <mergeCell ref="F566:G566"/>
    <mergeCell ref="H566:I566"/>
    <mergeCell ref="A571:E571"/>
    <mergeCell ref="A572:E572"/>
    <mergeCell ref="A573:E573"/>
    <mergeCell ref="A574:E574"/>
    <mergeCell ref="F570:G570"/>
    <mergeCell ref="F571:G571"/>
    <mergeCell ref="F572:G572"/>
    <mergeCell ref="F573:G573"/>
    <mergeCell ref="F574:G574"/>
    <mergeCell ref="H570:I570"/>
    <mergeCell ref="H571:I571"/>
    <mergeCell ref="H572:I572"/>
    <mergeCell ref="H573:I573"/>
    <mergeCell ref="H574:I574"/>
    <mergeCell ref="A575:E575"/>
    <mergeCell ref="A576:E576"/>
    <mergeCell ref="A568:E568"/>
    <mergeCell ref="F568:G568"/>
    <mergeCell ref="H568:I568"/>
    <mergeCell ref="F488:G488"/>
    <mergeCell ref="F540:G540"/>
    <mergeCell ref="H540:I54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20" sqref="B20"/>
    </sheetView>
  </sheetViews>
  <sheetFormatPr defaultRowHeight="15" x14ac:dyDescent="0.25"/>
  <sheetData>
    <row r="1" spans="1:2" x14ac:dyDescent="0.25">
      <c r="A1" t="s">
        <v>226</v>
      </c>
      <c r="B1">
        <f>SUMIF(indoklás!$K$67:$K$559,Munka1!$A1,indoklás!$F$67:$G$559)</f>
        <v>33712</v>
      </c>
    </row>
    <row r="2" spans="1:2" x14ac:dyDescent="0.25">
      <c r="A2" t="s">
        <v>227</v>
      </c>
      <c r="B2" s="5">
        <f>SUMIF(indoklás!$K$67:$K$559,Munka1!$A2,indoklás!$F$67:$G$559)</f>
        <v>2803479</v>
      </c>
    </row>
    <row r="3" spans="1:2" x14ac:dyDescent="0.25">
      <c r="A3" t="s">
        <v>228</v>
      </c>
      <c r="B3" s="5">
        <f>SUMIF(indoklás!$K$67:$K$559,Munka1!$A3,indoklás!$F$67:$G$559)</f>
        <v>71028</v>
      </c>
    </row>
    <row r="4" spans="1:2" x14ac:dyDescent="0.25">
      <c r="A4" t="s">
        <v>229</v>
      </c>
      <c r="B4" s="5">
        <f>SUMIF(indoklás!$K$67:$K$559,Munka1!$A4,indoklás!$F$67:$G$559)</f>
        <v>10000</v>
      </c>
    </row>
    <row r="5" spans="1:2" x14ac:dyDescent="0.25">
      <c r="A5" t="s">
        <v>230</v>
      </c>
      <c r="B5" s="5">
        <f>SUMIF(indoklás!$K$67:$K$559,Munka1!$A5,indoklás!$F$67:$G$559)</f>
        <v>939052</v>
      </c>
    </row>
    <row r="6" spans="1:2" x14ac:dyDescent="0.25">
      <c r="A6" t="s">
        <v>237</v>
      </c>
      <c r="B6" s="5">
        <f>SUMIF(indoklás!$K$67:$K$559,Munka1!$A6,indoklás!$F$67:$G$559)</f>
        <v>307337</v>
      </c>
    </row>
    <row r="7" spans="1:2" x14ac:dyDescent="0.25">
      <c r="A7" t="s">
        <v>231</v>
      </c>
      <c r="B7" s="5">
        <f>SUMIF(indoklás!$K$67:$K$559,Munka1!$A7,indoklás!$F$67:$G$559)</f>
        <v>833110</v>
      </c>
    </row>
    <row r="8" spans="1:2" x14ac:dyDescent="0.25">
      <c r="A8" t="s">
        <v>232</v>
      </c>
      <c r="B8" s="5">
        <f>SUMIF(indoklás!$K$67:$K$559,Munka1!$A8,indoklás!$F$67:$G$559)</f>
        <v>187494</v>
      </c>
    </row>
    <row r="9" spans="1:2" x14ac:dyDescent="0.25">
      <c r="A9" t="s">
        <v>233</v>
      </c>
      <c r="B9" s="5">
        <f>SUMIF(indoklás!$K$67:$K$559,Munka1!$A9,indoklás!$F$67:$G$559)</f>
        <v>4235248</v>
      </c>
    </row>
    <row r="10" spans="1:2" x14ac:dyDescent="0.25">
      <c r="A10" t="s">
        <v>234</v>
      </c>
      <c r="B10" s="5">
        <f>SUMIF(indoklás!$K$67:$K$559,Munka1!$A10,indoklás!$F$67:$G$559)</f>
        <v>29040</v>
      </c>
    </row>
    <row r="11" spans="1:2" x14ac:dyDescent="0.25">
      <c r="A11" t="s">
        <v>239</v>
      </c>
      <c r="B11" s="5">
        <f>SUMIF(indoklás!$K$67:$K$559,Munka1!$A11,indoklás!$F$67:$G$559)</f>
        <v>155240</v>
      </c>
    </row>
    <row r="12" spans="1:2" x14ac:dyDescent="0.25">
      <c r="A12" t="s">
        <v>235</v>
      </c>
      <c r="B12" s="5">
        <f>SUMIF(indoklás!$K$67:$K$559,Munka1!$A12,indoklás!$F$67:$G$559)</f>
        <v>1829565</v>
      </c>
    </row>
    <row r="13" spans="1:2" x14ac:dyDescent="0.25">
      <c r="A13" t="s">
        <v>236</v>
      </c>
      <c r="B13" s="5">
        <f>SUMIF(indoklás!$K$67:$K$559,Munka1!$A13,indoklás!$F$67:$G$559)</f>
        <v>317858</v>
      </c>
    </row>
    <row r="14" spans="1:2" x14ac:dyDescent="0.25">
      <c r="A14" t="s">
        <v>240</v>
      </c>
      <c r="B14" s="5">
        <f>SUMIF(indoklás!$K$67:$K$559,Munka1!$A14,indoklás!$F$67:$G$559)</f>
        <v>1344685</v>
      </c>
    </row>
    <row r="15" spans="1:2" x14ac:dyDescent="0.25">
      <c r="A15" t="s">
        <v>242</v>
      </c>
      <c r="B15" s="5">
        <f>SUMIF(indoklás!$K$67:$K$559,Munka1!$A15,indoklás!$F$67:$G$559)</f>
        <v>1176744</v>
      </c>
    </row>
    <row r="16" spans="1:2" x14ac:dyDescent="0.25">
      <c r="A16" t="s">
        <v>238</v>
      </c>
      <c r="B16" s="5">
        <f>SUMIF(indoklás!$K$67:$K$559,Munka1!$A16,indoklás!$F$67:$G$559)</f>
        <v>969342</v>
      </c>
    </row>
    <row r="17" spans="1:2" x14ac:dyDescent="0.25">
      <c r="A17" t="s">
        <v>243</v>
      </c>
      <c r="B17" s="5">
        <f>SUMIF(indoklás!$K$67:$K$559,Munka1!$A17,indoklás!$F$67:$G$559)</f>
        <v>1293200</v>
      </c>
    </row>
    <row r="18" spans="1:2" x14ac:dyDescent="0.25">
      <c r="A18" t="s">
        <v>244</v>
      </c>
      <c r="B18" s="5">
        <f>SUMIF(indoklás!$K$67:$K$559,Munka1!$A18,indoklás!$F$67:$G$559)</f>
        <v>832888</v>
      </c>
    </row>
    <row r="19" spans="1:2" x14ac:dyDescent="0.25">
      <c r="B19">
        <f>SUM(B1:B18)</f>
        <v>17369022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workbookViewId="0">
      <selection activeCell="A6" sqref="A6:A7"/>
    </sheetView>
  </sheetViews>
  <sheetFormatPr defaultRowHeight="15" x14ac:dyDescent="0.25"/>
  <cols>
    <col min="1" max="1" width="64.7109375" style="5" customWidth="1"/>
    <col min="2" max="2" width="9.42578125" style="5" customWidth="1"/>
    <col min="3" max="3" width="22.42578125" style="5" customWidth="1"/>
    <col min="4" max="4" width="18.85546875" style="5" customWidth="1"/>
    <col min="5" max="5" width="18.7109375" style="5" customWidth="1"/>
    <col min="6" max="6" width="18.28515625" style="5" customWidth="1"/>
    <col min="7" max="7" width="18" style="5" customWidth="1"/>
    <col min="8" max="8" width="18.7109375" style="5" customWidth="1"/>
    <col min="9" max="16384" width="9.140625" style="5"/>
  </cols>
  <sheetData>
    <row r="1" spans="1:8" ht="21.75" customHeight="1" x14ac:dyDescent="0.25">
      <c r="A1" s="368" t="s">
        <v>222</v>
      </c>
      <c r="B1" s="368"/>
      <c r="C1" s="368"/>
      <c r="D1" s="368"/>
      <c r="E1" s="368"/>
      <c r="F1" s="24"/>
      <c r="G1" s="24"/>
      <c r="H1" s="24"/>
    </row>
    <row r="2" spans="1:8" ht="26.25" customHeight="1" x14ac:dyDescent="0.25">
      <c r="A2" s="369" t="s">
        <v>165</v>
      </c>
      <c r="B2" s="369"/>
      <c r="C2" s="369"/>
      <c r="D2" s="369"/>
      <c r="E2" s="369"/>
      <c r="F2" s="25"/>
      <c r="G2" s="25"/>
      <c r="H2" s="25"/>
    </row>
    <row r="3" spans="1:8" x14ac:dyDescent="0.25">
      <c r="E3" s="6" t="s">
        <v>164</v>
      </c>
      <c r="G3" s="6"/>
    </row>
    <row r="4" spans="1:8" ht="25.5" x14ac:dyDescent="0.3">
      <c r="A4" s="7" t="s">
        <v>125</v>
      </c>
      <c r="B4" s="8" t="s">
        <v>126</v>
      </c>
      <c r="C4" s="9" t="s">
        <v>194</v>
      </c>
      <c r="D4" s="9" t="s">
        <v>195</v>
      </c>
      <c r="E4" s="10" t="s">
        <v>196</v>
      </c>
    </row>
    <row r="5" spans="1:8" x14ac:dyDescent="0.25">
      <c r="A5" s="11"/>
      <c r="B5" s="11"/>
      <c r="C5" s="12"/>
      <c r="D5" s="12"/>
      <c r="E5" s="12">
        <f t="shared" ref="E5:E36" si="0">SUM(C5:D5)</f>
        <v>0</v>
      </c>
    </row>
    <row r="6" spans="1:8" x14ac:dyDescent="0.25">
      <c r="A6" s="11"/>
      <c r="B6" s="11"/>
      <c r="C6" s="12"/>
      <c r="D6" s="12"/>
      <c r="E6" s="12">
        <f t="shared" si="0"/>
        <v>0</v>
      </c>
    </row>
    <row r="7" spans="1:8" x14ac:dyDescent="0.25">
      <c r="A7" s="11"/>
      <c r="B7" s="11"/>
      <c r="C7" s="12"/>
      <c r="D7" s="12"/>
      <c r="E7" s="12">
        <f t="shared" si="0"/>
        <v>0</v>
      </c>
    </row>
    <row r="8" spans="1:8" x14ac:dyDescent="0.25">
      <c r="A8" s="11"/>
      <c r="B8" s="11"/>
      <c r="C8" s="12"/>
      <c r="D8" s="12"/>
      <c r="E8" s="12">
        <f t="shared" si="0"/>
        <v>0</v>
      </c>
    </row>
    <row r="9" spans="1:8" x14ac:dyDescent="0.25">
      <c r="A9" s="13" t="s">
        <v>127</v>
      </c>
      <c r="B9" s="14" t="s">
        <v>128</v>
      </c>
      <c r="C9" s="12">
        <f>SUM(C5:C8)</f>
        <v>0</v>
      </c>
      <c r="D9" s="12">
        <f>SUM(D5:D8)</f>
        <v>0</v>
      </c>
      <c r="E9" s="12">
        <f t="shared" si="0"/>
        <v>0</v>
      </c>
    </row>
    <row r="10" spans="1:8" ht="15.75" x14ac:dyDescent="0.3">
      <c r="A10" s="13" t="s">
        <v>221</v>
      </c>
      <c r="B10" s="14"/>
      <c r="C10" s="21">
        <v>1024000</v>
      </c>
      <c r="D10" s="21">
        <v>276000</v>
      </c>
      <c r="E10" s="23">
        <f>C10+D10</f>
        <v>1300000</v>
      </c>
    </row>
    <row r="11" spans="1:8" ht="15.75" x14ac:dyDescent="0.3">
      <c r="A11" s="13"/>
      <c r="B11" s="14"/>
      <c r="C11" s="21"/>
      <c r="D11" s="12"/>
      <c r="E11" s="12">
        <f t="shared" si="0"/>
        <v>0</v>
      </c>
    </row>
    <row r="12" spans="1:8" ht="15.75" x14ac:dyDescent="0.3">
      <c r="A12" s="13"/>
      <c r="B12" s="14"/>
      <c r="C12" s="21"/>
      <c r="D12" s="12"/>
      <c r="E12" s="12">
        <f t="shared" si="0"/>
        <v>0</v>
      </c>
    </row>
    <row r="13" spans="1:8" ht="15.75" x14ac:dyDescent="0.3">
      <c r="A13" s="13"/>
      <c r="B13" s="14"/>
      <c r="C13" s="21"/>
      <c r="D13" s="12"/>
      <c r="E13" s="12">
        <f t="shared" si="0"/>
        <v>0</v>
      </c>
    </row>
    <row r="14" spans="1:8" ht="15.75" x14ac:dyDescent="0.3">
      <c r="A14" s="13"/>
      <c r="B14" s="14"/>
      <c r="C14" s="21"/>
      <c r="D14" s="12"/>
      <c r="E14" s="12">
        <f t="shared" si="0"/>
        <v>0</v>
      </c>
    </row>
    <row r="15" spans="1:8" x14ac:dyDescent="0.25">
      <c r="A15" s="13"/>
      <c r="B15" s="14"/>
      <c r="C15" s="12"/>
      <c r="D15" s="12"/>
      <c r="E15" s="12"/>
    </row>
    <row r="16" spans="1:8" x14ac:dyDescent="0.25">
      <c r="A16" s="13"/>
      <c r="B16" s="14"/>
      <c r="C16" s="12"/>
      <c r="D16" s="12"/>
      <c r="E16" s="12"/>
    </row>
    <row r="17" spans="1:5" x14ac:dyDescent="0.25">
      <c r="A17" s="13"/>
      <c r="B17" s="14"/>
      <c r="C17" s="12"/>
      <c r="D17" s="12"/>
      <c r="E17" s="12"/>
    </row>
    <row r="18" spans="1:5" x14ac:dyDescent="0.25">
      <c r="A18" s="13"/>
      <c r="B18" s="14"/>
      <c r="C18" s="12"/>
      <c r="D18" s="12"/>
      <c r="E18" s="12"/>
    </row>
    <row r="19" spans="1:5" s="22" customFormat="1" x14ac:dyDescent="0.25">
      <c r="A19" s="19" t="s">
        <v>129</v>
      </c>
      <c r="B19" s="18" t="s">
        <v>130</v>
      </c>
      <c r="C19" s="20">
        <f>SUM(C10:C18)</f>
        <v>1024000</v>
      </c>
      <c r="D19" s="20">
        <f>SUM(D10:D18)</f>
        <v>276000</v>
      </c>
      <c r="E19" s="20">
        <f t="shared" si="0"/>
        <v>1300000</v>
      </c>
    </row>
    <row r="20" spans="1:5" x14ac:dyDescent="0.25">
      <c r="A20" s="13"/>
      <c r="B20" s="14"/>
      <c r="C20" s="12"/>
      <c r="D20" s="12"/>
      <c r="E20" s="12"/>
    </row>
    <row r="21" spans="1:5" x14ac:dyDescent="0.25">
      <c r="A21" s="15" t="s">
        <v>73</v>
      </c>
      <c r="B21" s="14" t="s">
        <v>131</v>
      </c>
      <c r="C21" s="12"/>
      <c r="D21" s="12">
        <f>SUM(D20)</f>
        <v>0</v>
      </c>
      <c r="E21" s="12">
        <f t="shared" si="0"/>
        <v>0</v>
      </c>
    </row>
    <row r="22" spans="1:5" ht="15.75" x14ac:dyDescent="0.3">
      <c r="A22" s="13"/>
      <c r="B22" s="14"/>
      <c r="C22" s="21"/>
      <c r="D22" s="21"/>
      <c r="E22" s="23">
        <f>SUM(C22:D22)</f>
        <v>0</v>
      </c>
    </row>
    <row r="23" spans="1:5" x14ac:dyDescent="0.25">
      <c r="A23" s="15"/>
      <c r="B23" s="14"/>
      <c r="C23" s="12"/>
      <c r="D23" s="12"/>
      <c r="E23" s="12"/>
    </row>
    <row r="24" spans="1:5" x14ac:dyDescent="0.25">
      <c r="A24" s="13"/>
      <c r="B24" s="14"/>
      <c r="C24" s="12"/>
      <c r="D24" s="12"/>
      <c r="E24" s="12"/>
    </row>
    <row r="25" spans="1:5" x14ac:dyDescent="0.25">
      <c r="A25" s="13"/>
      <c r="B25" s="14"/>
      <c r="C25" s="12"/>
      <c r="D25" s="12"/>
      <c r="E25" s="12"/>
    </row>
    <row r="26" spans="1:5" x14ac:dyDescent="0.25">
      <c r="A26" s="13"/>
      <c r="B26" s="14"/>
      <c r="C26" s="12"/>
      <c r="D26" s="12"/>
      <c r="E26" s="12"/>
    </row>
    <row r="27" spans="1:5" x14ac:dyDescent="0.25">
      <c r="A27" s="13"/>
      <c r="B27" s="14"/>
      <c r="C27" s="12"/>
      <c r="D27" s="12"/>
      <c r="E27" s="12"/>
    </row>
    <row r="28" spans="1:5" x14ac:dyDescent="0.25">
      <c r="A28" s="13"/>
      <c r="B28" s="14"/>
      <c r="C28" s="12"/>
      <c r="D28" s="12"/>
      <c r="E28" s="12">
        <f t="shared" si="0"/>
        <v>0</v>
      </c>
    </row>
    <row r="29" spans="1:5" x14ac:dyDescent="0.25">
      <c r="A29" s="13" t="s">
        <v>72</v>
      </c>
      <c r="B29" s="14" t="s">
        <v>132</v>
      </c>
      <c r="C29" s="12"/>
      <c r="D29" s="12">
        <f>SUM(D24:D26)</f>
        <v>0</v>
      </c>
      <c r="E29" s="12">
        <f t="shared" si="0"/>
        <v>0</v>
      </c>
    </row>
    <row r="30" spans="1:5" x14ac:dyDescent="0.25">
      <c r="A30" s="13"/>
      <c r="B30" s="14"/>
      <c r="C30" s="12"/>
      <c r="D30" s="12"/>
      <c r="E30" s="12">
        <f t="shared" si="0"/>
        <v>0</v>
      </c>
    </row>
    <row r="31" spans="1:5" x14ac:dyDescent="0.25">
      <c r="A31" s="13"/>
      <c r="B31" s="14"/>
      <c r="C31" s="12"/>
      <c r="D31" s="12"/>
      <c r="E31" s="12">
        <f t="shared" si="0"/>
        <v>0</v>
      </c>
    </row>
    <row r="32" spans="1:5" x14ac:dyDescent="0.25">
      <c r="A32" s="13"/>
      <c r="B32" s="14"/>
      <c r="C32" s="12"/>
      <c r="D32" s="12"/>
      <c r="E32" s="12">
        <f t="shared" si="0"/>
        <v>0</v>
      </c>
    </row>
    <row r="33" spans="1:5" x14ac:dyDescent="0.25">
      <c r="A33" s="13"/>
      <c r="B33" s="14"/>
      <c r="C33" s="12"/>
      <c r="D33" s="12"/>
      <c r="E33" s="12">
        <f t="shared" si="0"/>
        <v>0</v>
      </c>
    </row>
    <row r="34" spans="1:5" x14ac:dyDescent="0.25">
      <c r="A34" s="13"/>
      <c r="B34" s="14"/>
      <c r="C34" s="12"/>
      <c r="D34" s="12"/>
      <c r="E34" s="12">
        <f t="shared" si="0"/>
        <v>0</v>
      </c>
    </row>
    <row r="35" spans="1:5" x14ac:dyDescent="0.25">
      <c r="A35" s="13" t="s">
        <v>133</v>
      </c>
      <c r="B35" s="14" t="s">
        <v>134</v>
      </c>
      <c r="C35" s="12"/>
      <c r="D35" s="12"/>
      <c r="E35" s="12">
        <f t="shared" si="0"/>
        <v>0</v>
      </c>
    </row>
    <row r="36" spans="1:5" x14ac:dyDescent="0.25">
      <c r="A36" s="13"/>
      <c r="B36" s="14"/>
      <c r="C36" s="12"/>
      <c r="D36" s="12"/>
      <c r="E36" s="12">
        <f t="shared" si="0"/>
        <v>0</v>
      </c>
    </row>
    <row r="37" spans="1:5" x14ac:dyDescent="0.25">
      <c r="A37" s="13"/>
      <c r="B37" s="14"/>
      <c r="C37" s="12"/>
      <c r="D37" s="12"/>
      <c r="E37" s="12">
        <f t="shared" ref="E37:E57" si="1">SUM(C37:D37)</f>
        <v>0</v>
      </c>
    </row>
    <row r="38" spans="1:5" x14ac:dyDescent="0.25">
      <c r="A38" s="15" t="s">
        <v>135</v>
      </c>
      <c r="B38" s="14" t="s">
        <v>136</v>
      </c>
      <c r="C38" s="12"/>
      <c r="D38" s="12"/>
      <c r="E38" s="12">
        <f t="shared" si="1"/>
        <v>0</v>
      </c>
    </row>
    <row r="39" spans="1:5" x14ac:dyDescent="0.25">
      <c r="A39" s="15"/>
      <c r="B39" s="14"/>
      <c r="C39" s="12"/>
      <c r="D39" s="12"/>
      <c r="E39" s="12">
        <f t="shared" si="1"/>
        <v>0</v>
      </c>
    </row>
    <row r="40" spans="1:5" ht="15.75" x14ac:dyDescent="0.25">
      <c r="A40" s="16" t="s">
        <v>137</v>
      </c>
      <c r="B40" s="17" t="s">
        <v>138</v>
      </c>
      <c r="C40" s="12">
        <f>SUM(C9+C19+C21+C29+C35+C38+C39)</f>
        <v>1024000</v>
      </c>
      <c r="D40" s="12">
        <f>SUM(D9+D19+D21+D29+D35+D38+D39)</f>
        <v>276000</v>
      </c>
      <c r="E40" s="12">
        <f>SUM(C40:D40)</f>
        <v>1300000</v>
      </c>
    </row>
    <row r="41" spans="1:5" ht="15.75" x14ac:dyDescent="0.3">
      <c r="A41" s="13" t="s">
        <v>220</v>
      </c>
      <c r="B41" s="14"/>
      <c r="C41" s="21">
        <v>15000000</v>
      </c>
      <c r="D41" s="21">
        <v>4050000</v>
      </c>
      <c r="E41" s="23">
        <f>SUM(C41:D41)</f>
        <v>19050000</v>
      </c>
    </row>
    <row r="42" spans="1:5" x14ac:dyDescent="0.25">
      <c r="A42" s="13"/>
      <c r="B42" s="18"/>
      <c r="C42" s="12"/>
      <c r="D42" s="12"/>
      <c r="E42" s="12">
        <f t="shared" si="1"/>
        <v>0</v>
      </c>
    </row>
    <row r="43" spans="1:5" x14ac:dyDescent="0.25">
      <c r="A43" s="13"/>
      <c r="B43" s="18"/>
      <c r="C43" s="12"/>
      <c r="D43" s="12"/>
      <c r="E43" s="12">
        <f t="shared" si="1"/>
        <v>0</v>
      </c>
    </row>
    <row r="44" spans="1:5" x14ac:dyDescent="0.25">
      <c r="A44" s="13"/>
      <c r="B44" s="18"/>
      <c r="C44" s="12"/>
      <c r="D44" s="12"/>
      <c r="E44" s="12">
        <f t="shared" si="1"/>
        <v>0</v>
      </c>
    </row>
    <row r="45" spans="1:5" x14ac:dyDescent="0.25">
      <c r="A45" s="13" t="s">
        <v>59</v>
      </c>
      <c r="B45" s="14" t="s">
        <v>139</v>
      </c>
      <c r="C45" s="12">
        <f>SUM(C41:C44)</f>
        <v>15000000</v>
      </c>
      <c r="D45" s="12">
        <f>SUM(D41:D44)</f>
        <v>4050000</v>
      </c>
      <c r="E45" s="12">
        <f t="shared" si="1"/>
        <v>19050000</v>
      </c>
    </row>
    <row r="46" spans="1:5" x14ac:dyDescent="0.25">
      <c r="A46" s="13"/>
      <c r="B46" s="14"/>
      <c r="C46" s="12"/>
      <c r="D46" s="12"/>
      <c r="E46" s="12">
        <f t="shared" si="1"/>
        <v>0</v>
      </c>
    </row>
    <row r="47" spans="1:5" x14ac:dyDescent="0.25">
      <c r="A47" s="13"/>
      <c r="B47" s="14"/>
      <c r="C47" s="12"/>
      <c r="D47" s="12"/>
      <c r="E47" s="12">
        <f t="shared" si="1"/>
        <v>0</v>
      </c>
    </row>
    <row r="48" spans="1:5" x14ac:dyDescent="0.25">
      <c r="A48" s="13"/>
      <c r="B48" s="14"/>
      <c r="C48" s="12"/>
      <c r="D48" s="12"/>
      <c r="E48" s="12">
        <f t="shared" si="1"/>
        <v>0</v>
      </c>
    </row>
    <row r="49" spans="1:5" x14ac:dyDescent="0.25">
      <c r="A49" s="13"/>
      <c r="B49" s="14"/>
      <c r="C49" s="12"/>
      <c r="D49" s="12"/>
      <c r="E49" s="12">
        <f t="shared" si="1"/>
        <v>0</v>
      </c>
    </row>
    <row r="50" spans="1:5" x14ac:dyDescent="0.25">
      <c r="A50" s="13" t="s">
        <v>140</v>
      </c>
      <c r="B50" s="14" t="s">
        <v>141</v>
      </c>
      <c r="C50" s="12">
        <f>SUM(C46:C49)</f>
        <v>0</v>
      </c>
      <c r="D50" s="12">
        <f>SUM(D46:D49)</f>
        <v>0</v>
      </c>
      <c r="E50" s="12">
        <f t="shared" si="1"/>
        <v>0</v>
      </c>
    </row>
    <row r="51" spans="1:5" x14ac:dyDescent="0.25">
      <c r="A51" s="13"/>
      <c r="B51" s="14"/>
      <c r="C51" s="12"/>
      <c r="D51" s="12"/>
      <c r="E51" s="12">
        <f t="shared" si="1"/>
        <v>0</v>
      </c>
    </row>
    <row r="52" spans="1:5" x14ac:dyDescent="0.25">
      <c r="A52" s="13"/>
      <c r="B52" s="14"/>
      <c r="C52" s="12"/>
      <c r="D52" s="12"/>
      <c r="E52" s="12">
        <f t="shared" si="1"/>
        <v>0</v>
      </c>
    </row>
    <row r="53" spans="1:5" x14ac:dyDescent="0.25">
      <c r="A53" s="13"/>
      <c r="B53" s="14"/>
      <c r="C53" s="12"/>
      <c r="D53" s="12"/>
      <c r="E53" s="12">
        <f t="shared" si="1"/>
        <v>0</v>
      </c>
    </row>
    <row r="54" spans="1:5" x14ac:dyDescent="0.25">
      <c r="A54" s="13"/>
      <c r="B54" s="14"/>
      <c r="C54" s="12"/>
      <c r="D54" s="12"/>
      <c r="E54" s="12">
        <f t="shared" si="1"/>
        <v>0</v>
      </c>
    </row>
    <row r="55" spans="1:5" x14ac:dyDescent="0.25">
      <c r="A55" s="13" t="s">
        <v>142</v>
      </c>
      <c r="B55" s="14" t="s">
        <v>143</v>
      </c>
      <c r="C55" s="12">
        <f>SUM(C51:C54)</f>
        <v>0</v>
      </c>
      <c r="D55" s="12">
        <f>SUM(D51:D54)</f>
        <v>0</v>
      </c>
      <c r="E55" s="12">
        <f t="shared" si="1"/>
        <v>0</v>
      </c>
    </row>
    <row r="56" spans="1:5" x14ac:dyDescent="0.25">
      <c r="A56" s="13"/>
      <c r="B56" s="14"/>
      <c r="C56" s="12"/>
      <c r="D56" s="12"/>
      <c r="E56" s="12">
        <f t="shared" si="1"/>
        <v>0</v>
      </c>
    </row>
    <row r="57" spans="1:5" ht="15.75" x14ac:dyDescent="0.25">
      <c r="A57" s="16" t="s">
        <v>144</v>
      </c>
      <c r="B57" s="17" t="s">
        <v>145</v>
      </c>
      <c r="C57" s="12">
        <f>SUM(C45+C50+C55+C56)</f>
        <v>15000000</v>
      </c>
      <c r="D57" s="12">
        <f>SUM(D45+D50+D55+D56)</f>
        <v>4050000</v>
      </c>
      <c r="E57" s="12">
        <f t="shared" si="1"/>
        <v>19050000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indoklás</vt:lpstr>
      <vt:lpstr>Munka1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2020-02-20T11:58:18Z</cp:lastPrinted>
  <dcterms:created xsi:type="dcterms:W3CDTF">2009-02-05T07:36:46Z</dcterms:created>
  <dcterms:modified xsi:type="dcterms:W3CDTF">2020-03-12T10:25:31Z</dcterms:modified>
</cp:coreProperties>
</file>