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 firstSheet="4" activeTab="8"/>
  </bookViews>
  <sheets>
    <sheet name="1. számú melléklet " sheetId="32" r:id="rId1"/>
    <sheet name="2. számú melléklet" sheetId="34" r:id="rId2"/>
    <sheet name="3. számú melléklet" sheetId="36" r:id="rId3"/>
    <sheet name="4. számú melléklet" sheetId="37" r:id="rId4"/>
    <sheet name="5. számú melléklet " sheetId="16" r:id="rId5"/>
    <sheet name="6. számú melléklet " sheetId="17" r:id="rId6"/>
    <sheet name="7. számú melléklet" sheetId="21" r:id="rId7"/>
    <sheet name="8. számú melléklet " sheetId="20" r:id="rId8"/>
    <sheet name="9. számú melléklet" sheetId="35" r:id="rId9"/>
  </sheets>
  <definedNames>
    <definedName name="_xlnm.Print_Titles" localSheetId="2">'3. számú melléklet'!$1:$5</definedName>
    <definedName name="_xlnm.Print_Titles" localSheetId="3">'4. számú melléklet'!$1:$5</definedName>
  </definedNames>
  <calcPr calcId="145621" fullPrecision="0"/>
</workbook>
</file>

<file path=xl/calcChain.xml><?xml version="1.0" encoding="utf-8"?>
<calcChain xmlns="http://schemas.openxmlformats.org/spreadsheetml/2006/main">
  <c r="D149" i="37"/>
  <c r="E149"/>
  <c r="F149"/>
  <c r="G149"/>
  <c r="H149"/>
  <c r="I149"/>
  <c r="J149"/>
  <c r="K149"/>
  <c r="L149"/>
  <c r="M149"/>
  <c r="N149"/>
  <c r="C149"/>
  <c r="K147"/>
  <c r="J147"/>
  <c r="I147"/>
  <c r="H147"/>
  <c r="G147"/>
  <c r="M147" s="1"/>
  <c r="F147"/>
  <c r="E147"/>
  <c r="N147" s="1"/>
  <c r="D147"/>
  <c r="C147"/>
  <c r="L147" s="1"/>
  <c r="N146"/>
  <c r="M146"/>
  <c r="L146"/>
  <c r="D107"/>
  <c r="C107"/>
  <c r="D19" i="36"/>
  <c r="O28" i="34"/>
  <c r="P28"/>
  <c r="Q28"/>
  <c r="R28"/>
  <c r="S28"/>
  <c r="N28"/>
  <c r="M14" l="1"/>
  <c r="F52" i="32" l="1"/>
  <c r="L123" i="37" l="1"/>
  <c r="D128" l="1"/>
  <c r="L23"/>
  <c r="M23"/>
  <c r="D25"/>
  <c r="M142"/>
  <c r="M127"/>
  <c r="M126"/>
  <c r="L126"/>
  <c r="M96"/>
  <c r="L96"/>
  <c r="M95"/>
  <c r="L95"/>
  <c r="N89"/>
  <c r="N90"/>
  <c r="N94"/>
  <c r="M75"/>
  <c r="M76"/>
  <c r="M74"/>
  <c r="L75"/>
  <c r="L76"/>
  <c r="M64"/>
  <c r="M65"/>
  <c r="M66"/>
  <c r="M63"/>
  <c r="L64"/>
  <c r="L65"/>
  <c r="L66"/>
  <c r="L63"/>
  <c r="D60"/>
  <c r="M30"/>
  <c r="L30"/>
  <c r="M29"/>
  <c r="L29"/>
  <c r="E73" i="36"/>
  <c r="F73"/>
  <c r="H73"/>
  <c r="I73"/>
  <c r="J73"/>
  <c r="K73"/>
  <c r="G59"/>
  <c r="G73" s="1"/>
  <c r="L30"/>
  <c r="D14"/>
  <c r="M13"/>
  <c r="M11"/>
  <c r="U31" i="34"/>
  <c r="U17"/>
  <c r="T28"/>
  <c r="M27"/>
  <c r="S27" s="1"/>
  <c r="S29" s="1"/>
  <c r="M25"/>
  <c r="S25" s="1"/>
  <c r="M24"/>
  <c r="S24" s="1"/>
  <c r="M23"/>
  <c r="Q23" s="1"/>
  <c r="M22"/>
  <c r="R22" s="1"/>
  <c r="M21"/>
  <c r="S21" s="1"/>
  <c r="M28"/>
  <c r="G18" i="32"/>
  <c r="M6" i="34" s="1"/>
  <c r="G42" i="32"/>
  <c r="M128" i="37" l="1"/>
  <c r="N27" i="34"/>
  <c r="P27"/>
  <c r="R27"/>
  <c r="M29"/>
  <c r="O27"/>
  <c r="Q27"/>
  <c r="N25"/>
  <c r="O25"/>
  <c r="P25"/>
  <c r="Q25"/>
  <c r="R25"/>
  <c r="O22"/>
  <c r="S22"/>
  <c r="Q22"/>
  <c r="N24"/>
  <c r="Q24"/>
  <c r="R24"/>
  <c r="O24"/>
  <c r="P24"/>
  <c r="O23"/>
  <c r="R23"/>
  <c r="S23"/>
  <c r="N23"/>
  <c r="P23"/>
  <c r="N22"/>
  <c r="P22"/>
  <c r="N21"/>
  <c r="P21"/>
  <c r="R21"/>
  <c r="M26"/>
  <c r="O21"/>
  <c r="Q21"/>
  <c r="T21" l="1"/>
  <c r="U21" s="1"/>
  <c r="T27"/>
  <c r="U27" s="1"/>
  <c r="T25"/>
  <c r="U25" s="1"/>
  <c r="T22"/>
  <c r="U22" s="1"/>
  <c r="T23"/>
  <c r="U23" s="1"/>
  <c r="T24"/>
  <c r="U24" s="1"/>
  <c r="S26"/>
  <c r="R26"/>
  <c r="Q26"/>
  <c r="P26"/>
  <c r="O26"/>
  <c r="N26"/>
  <c r="C128" i="37"/>
  <c r="K119"/>
  <c r="J119"/>
  <c r="I119"/>
  <c r="H119"/>
  <c r="G119"/>
  <c r="F119"/>
  <c r="E119"/>
  <c r="D119"/>
  <c r="C119"/>
  <c r="N118"/>
  <c r="M118"/>
  <c r="L118"/>
  <c r="K71" i="36"/>
  <c r="J71"/>
  <c r="I71"/>
  <c r="H71"/>
  <c r="G71"/>
  <c r="F71"/>
  <c r="E71"/>
  <c r="D71"/>
  <c r="M71" s="1"/>
  <c r="C71"/>
  <c r="N70"/>
  <c r="M70"/>
  <c r="L70"/>
  <c r="F59"/>
  <c r="L41"/>
  <c r="K41"/>
  <c r="J41"/>
  <c r="I41"/>
  <c r="H41"/>
  <c r="G41"/>
  <c r="F41"/>
  <c r="E41"/>
  <c r="N41" s="1"/>
  <c r="D41"/>
  <c r="C41"/>
  <c r="N40"/>
  <c r="M40"/>
  <c r="K23"/>
  <c r="J23"/>
  <c r="I23"/>
  <c r="H23"/>
  <c r="N23" s="1"/>
  <c r="G23"/>
  <c r="F23"/>
  <c r="E23"/>
  <c r="D23"/>
  <c r="C23"/>
  <c r="N22"/>
  <c r="M22"/>
  <c r="L22"/>
  <c r="L23" s="1"/>
  <c r="C14"/>
  <c r="C73" s="1"/>
  <c r="N14"/>
  <c r="L11"/>
  <c r="F5" i="32"/>
  <c r="M12" i="34"/>
  <c r="M11"/>
  <c r="M10"/>
  <c r="M9"/>
  <c r="M8"/>
  <c r="M7"/>
  <c r="D98" i="37"/>
  <c r="G98"/>
  <c r="J98"/>
  <c r="M7"/>
  <c r="M8"/>
  <c r="M9"/>
  <c r="M10"/>
  <c r="M11"/>
  <c r="D16"/>
  <c r="G16"/>
  <c r="J16"/>
  <c r="D20"/>
  <c r="G20"/>
  <c r="J20"/>
  <c r="G25"/>
  <c r="J25"/>
  <c r="D32"/>
  <c r="G32"/>
  <c r="J32"/>
  <c r="D39"/>
  <c r="G39"/>
  <c r="J39"/>
  <c r="D43"/>
  <c r="G43"/>
  <c r="J43"/>
  <c r="D49"/>
  <c r="G49"/>
  <c r="J49"/>
  <c r="D53"/>
  <c r="G53"/>
  <c r="J53"/>
  <c r="G60"/>
  <c r="J60"/>
  <c r="D67"/>
  <c r="G67"/>
  <c r="J67"/>
  <c r="D71"/>
  <c r="G71"/>
  <c r="J71"/>
  <c r="D78"/>
  <c r="G78"/>
  <c r="J78"/>
  <c r="D83"/>
  <c r="G83"/>
  <c r="J83"/>
  <c r="D90"/>
  <c r="G90"/>
  <c r="J90"/>
  <c r="D102"/>
  <c r="G102"/>
  <c r="J102"/>
  <c r="G107"/>
  <c r="J107"/>
  <c r="D111"/>
  <c r="G111"/>
  <c r="J111"/>
  <c r="M111" s="1"/>
  <c r="D115"/>
  <c r="G115"/>
  <c r="J115"/>
  <c r="D123"/>
  <c r="G123"/>
  <c r="J123"/>
  <c r="G128"/>
  <c r="J128"/>
  <c r="D132"/>
  <c r="G132"/>
  <c r="J132"/>
  <c r="M132" s="1"/>
  <c r="D139"/>
  <c r="G139"/>
  <c r="J139"/>
  <c r="M139"/>
  <c r="D143"/>
  <c r="D12"/>
  <c r="C12"/>
  <c r="C16"/>
  <c r="C20"/>
  <c r="C32"/>
  <c r="C43"/>
  <c r="C49"/>
  <c r="C53"/>
  <c r="C60"/>
  <c r="C67"/>
  <c r="C71"/>
  <c r="C78"/>
  <c r="C83"/>
  <c r="C90"/>
  <c r="L90" s="1"/>
  <c r="C98"/>
  <c r="C102"/>
  <c r="C111"/>
  <c r="C115"/>
  <c r="C123"/>
  <c r="C132"/>
  <c r="C139"/>
  <c r="C143"/>
  <c r="C39"/>
  <c r="C25"/>
  <c r="N106"/>
  <c r="M106"/>
  <c r="L106"/>
  <c r="E39"/>
  <c r="N39" s="1"/>
  <c r="H39"/>
  <c r="K39"/>
  <c r="F39"/>
  <c r="I39"/>
  <c r="N38"/>
  <c r="M38"/>
  <c r="L38"/>
  <c r="N37"/>
  <c r="M37"/>
  <c r="L37"/>
  <c r="N36"/>
  <c r="M36"/>
  <c r="L36"/>
  <c r="N35"/>
  <c r="M35"/>
  <c r="L35"/>
  <c r="E25"/>
  <c r="H25"/>
  <c r="K25"/>
  <c r="F25"/>
  <c r="I25"/>
  <c r="N24"/>
  <c r="M24"/>
  <c r="L24"/>
  <c r="G19" i="36"/>
  <c r="G8"/>
  <c r="L32"/>
  <c r="L35"/>
  <c r="E37"/>
  <c r="D37"/>
  <c r="C37"/>
  <c r="M35"/>
  <c r="N35"/>
  <c r="E32"/>
  <c r="H32"/>
  <c r="K32"/>
  <c r="D32"/>
  <c r="G32"/>
  <c r="J32"/>
  <c r="I32"/>
  <c r="F32"/>
  <c r="C32"/>
  <c r="N31"/>
  <c r="M31"/>
  <c r="N30"/>
  <c r="M30"/>
  <c r="G31" i="32"/>
  <c r="U14" i="34" s="1"/>
  <c r="C7"/>
  <c r="C10"/>
  <c r="E10" s="1"/>
  <c r="N14" i="21"/>
  <c r="E12" i="37"/>
  <c r="E16"/>
  <c r="N16" s="1"/>
  <c r="E20"/>
  <c r="E32"/>
  <c r="E43"/>
  <c r="E49"/>
  <c r="E53"/>
  <c r="E60"/>
  <c r="E67"/>
  <c r="E71"/>
  <c r="E78"/>
  <c r="E83"/>
  <c r="E90"/>
  <c r="E98"/>
  <c r="E102"/>
  <c r="E107"/>
  <c r="E111"/>
  <c r="E115"/>
  <c r="E123"/>
  <c r="E128"/>
  <c r="E132"/>
  <c r="E139"/>
  <c r="E143"/>
  <c r="F12"/>
  <c r="F16"/>
  <c r="F20"/>
  <c r="F32"/>
  <c r="F43"/>
  <c r="L43" s="1"/>
  <c r="F49"/>
  <c r="F53"/>
  <c r="F60"/>
  <c r="F67"/>
  <c r="F71"/>
  <c r="F78"/>
  <c r="F83"/>
  <c r="F90"/>
  <c r="F98"/>
  <c r="F102"/>
  <c r="F107"/>
  <c r="F111"/>
  <c r="F115"/>
  <c r="F123"/>
  <c r="F128"/>
  <c r="F132"/>
  <c r="F139"/>
  <c r="F143"/>
  <c r="G12"/>
  <c r="G143"/>
  <c r="H12"/>
  <c r="H16"/>
  <c r="H20"/>
  <c r="H32"/>
  <c r="H43"/>
  <c r="H49"/>
  <c r="H53"/>
  <c r="H60"/>
  <c r="H67"/>
  <c r="H71"/>
  <c r="H78"/>
  <c r="H83"/>
  <c r="H90"/>
  <c r="H98"/>
  <c r="H102"/>
  <c r="H107"/>
  <c r="H111"/>
  <c r="H115"/>
  <c r="H123"/>
  <c r="H128"/>
  <c r="H132"/>
  <c r="H139"/>
  <c r="H143"/>
  <c r="I12"/>
  <c r="I16"/>
  <c r="I20"/>
  <c r="I32"/>
  <c r="I43"/>
  <c r="I49"/>
  <c r="I53"/>
  <c r="I60"/>
  <c r="I67"/>
  <c r="I71"/>
  <c r="I78"/>
  <c r="I83"/>
  <c r="I90"/>
  <c r="I98"/>
  <c r="I102"/>
  <c r="I107"/>
  <c r="I111"/>
  <c r="I115"/>
  <c r="I123"/>
  <c r="I128"/>
  <c r="I132"/>
  <c r="I139"/>
  <c r="I143"/>
  <c r="J12"/>
  <c r="J143"/>
  <c r="K12"/>
  <c r="K16"/>
  <c r="K20"/>
  <c r="K32"/>
  <c r="K43"/>
  <c r="K49"/>
  <c r="K53"/>
  <c r="K60"/>
  <c r="K67"/>
  <c r="K71"/>
  <c r="K78"/>
  <c r="K83"/>
  <c r="K90"/>
  <c r="K98"/>
  <c r="K102"/>
  <c r="K107"/>
  <c r="K111"/>
  <c r="K115"/>
  <c r="K123"/>
  <c r="K128"/>
  <c r="N128" s="1"/>
  <c r="K132"/>
  <c r="K139"/>
  <c r="K143"/>
  <c r="L7"/>
  <c r="L8"/>
  <c r="L9"/>
  <c r="L10"/>
  <c r="L11"/>
  <c r="L128"/>
  <c r="N7"/>
  <c r="N8"/>
  <c r="N9"/>
  <c r="N10"/>
  <c r="N11"/>
  <c r="N43"/>
  <c r="N53"/>
  <c r="N67"/>
  <c r="N78"/>
  <c r="N102"/>
  <c r="N111"/>
  <c r="N123"/>
  <c r="L88"/>
  <c r="M87"/>
  <c r="M88"/>
  <c r="M89"/>
  <c r="L87"/>
  <c r="L58"/>
  <c r="L59"/>
  <c r="L56"/>
  <c r="M58"/>
  <c r="M59"/>
  <c r="N19"/>
  <c r="M19"/>
  <c r="L19"/>
  <c r="N41"/>
  <c r="C67" i="36"/>
  <c r="N15" i="37"/>
  <c r="M15"/>
  <c r="L15"/>
  <c r="N82"/>
  <c r="M82"/>
  <c r="L82"/>
  <c r="N81"/>
  <c r="M81"/>
  <c r="L81"/>
  <c r="N97"/>
  <c r="M97"/>
  <c r="L97"/>
  <c r="M94"/>
  <c r="L94"/>
  <c r="L89"/>
  <c r="N86"/>
  <c r="M86"/>
  <c r="L86"/>
  <c r="N31"/>
  <c r="M31"/>
  <c r="L31"/>
  <c r="N28"/>
  <c r="M28"/>
  <c r="L28"/>
  <c r="N101"/>
  <c r="M101"/>
  <c r="L101"/>
  <c r="N138"/>
  <c r="M138"/>
  <c r="L138"/>
  <c r="N136"/>
  <c r="M136"/>
  <c r="L136"/>
  <c r="N135"/>
  <c r="M135"/>
  <c r="L135"/>
  <c r="N110"/>
  <c r="M110"/>
  <c r="L110"/>
  <c r="N122"/>
  <c r="M122"/>
  <c r="N114"/>
  <c r="M114"/>
  <c r="L114"/>
  <c r="N142"/>
  <c r="L142"/>
  <c r="N131"/>
  <c r="M131"/>
  <c r="L131"/>
  <c r="N77"/>
  <c r="M77"/>
  <c r="L77"/>
  <c r="L74"/>
  <c r="N70"/>
  <c r="M70"/>
  <c r="L70"/>
  <c r="N66"/>
  <c r="N48"/>
  <c r="M48"/>
  <c r="L48"/>
  <c r="N47"/>
  <c r="M47"/>
  <c r="L47"/>
  <c r="N59"/>
  <c r="M57"/>
  <c r="L57"/>
  <c r="M56"/>
  <c r="N52"/>
  <c r="M52"/>
  <c r="L52"/>
  <c r="N127"/>
  <c r="L127"/>
  <c r="N42"/>
  <c r="M42"/>
  <c r="L42"/>
  <c r="E54" i="36"/>
  <c r="H54"/>
  <c r="K54"/>
  <c r="E50"/>
  <c r="H50"/>
  <c r="K50"/>
  <c r="E27"/>
  <c r="H27"/>
  <c r="K27"/>
  <c r="E63"/>
  <c r="H63"/>
  <c r="K63"/>
  <c r="E46"/>
  <c r="H46"/>
  <c r="K46"/>
  <c r="E67"/>
  <c r="H67"/>
  <c r="K67"/>
  <c r="N67" s="1"/>
  <c r="E19"/>
  <c r="H19"/>
  <c r="K19"/>
  <c r="N19"/>
  <c r="H37"/>
  <c r="K37"/>
  <c r="E8"/>
  <c r="H8"/>
  <c r="K8"/>
  <c r="N8"/>
  <c r="N73" s="1"/>
  <c r="E14"/>
  <c r="H14"/>
  <c r="K14"/>
  <c r="E59"/>
  <c r="H59"/>
  <c r="K59"/>
  <c r="D54"/>
  <c r="G54"/>
  <c r="J54"/>
  <c r="D50"/>
  <c r="G50"/>
  <c r="J50"/>
  <c r="D27"/>
  <c r="G27"/>
  <c r="J27"/>
  <c r="D63"/>
  <c r="G63"/>
  <c r="J63"/>
  <c r="D46"/>
  <c r="G46"/>
  <c r="J46"/>
  <c r="D67"/>
  <c r="G67"/>
  <c r="J67"/>
  <c r="J19"/>
  <c r="G37"/>
  <c r="J37"/>
  <c r="D8"/>
  <c r="J8"/>
  <c r="G14"/>
  <c r="J14"/>
  <c r="D59"/>
  <c r="J59"/>
  <c r="L53"/>
  <c r="L54" s="1"/>
  <c r="L26"/>
  <c r="L27" s="1"/>
  <c r="L63"/>
  <c r="C46"/>
  <c r="F46"/>
  <c r="I46"/>
  <c r="F67"/>
  <c r="I67"/>
  <c r="C19"/>
  <c r="F19"/>
  <c r="I19"/>
  <c r="F37"/>
  <c r="I37"/>
  <c r="C8"/>
  <c r="F8"/>
  <c r="I8"/>
  <c r="F14"/>
  <c r="I14"/>
  <c r="C59"/>
  <c r="I59"/>
  <c r="I54"/>
  <c r="I50"/>
  <c r="I27"/>
  <c r="I63"/>
  <c r="F54"/>
  <c r="F50"/>
  <c r="F27"/>
  <c r="F63"/>
  <c r="C27"/>
  <c r="C63"/>
  <c r="C54"/>
  <c r="N53"/>
  <c r="M53"/>
  <c r="C50"/>
  <c r="N49"/>
  <c r="M49"/>
  <c r="N26"/>
  <c r="M26"/>
  <c r="N62"/>
  <c r="M62"/>
  <c r="N45"/>
  <c r="M45"/>
  <c r="L45"/>
  <c r="N44"/>
  <c r="M44"/>
  <c r="L44"/>
  <c r="N66"/>
  <c r="M66"/>
  <c r="L66"/>
  <c r="N18"/>
  <c r="M18"/>
  <c r="L18"/>
  <c r="N17"/>
  <c r="M17"/>
  <c r="L17"/>
  <c r="N36"/>
  <c r="N37" s="1"/>
  <c r="M36"/>
  <c r="L36"/>
  <c r="N7"/>
  <c r="M7"/>
  <c r="L7"/>
  <c r="L13"/>
  <c r="N58"/>
  <c r="M58"/>
  <c r="L58"/>
  <c r="C21" i="34"/>
  <c r="E21" s="1"/>
  <c r="C22"/>
  <c r="D22" s="1"/>
  <c r="C23"/>
  <c r="D23" s="1"/>
  <c r="C24"/>
  <c r="D24" s="1"/>
  <c r="C25"/>
  <c r="D25" s="1"/>
  <c r="C27"/>
  <c r="D27" s="1"/>
  <c r="C28"/>
  <c r="C12"/>
  <c r="C11"/>
  <c r="C9"/>
  <c r="C8"/>
  <c r="F24" i="32"/>
  <c r="G10" i="35"/>
  <c r="D7" i="34"/>
  <c r="F7"/>
  <c r="H7"/>
  <c r="J7"/>
  <c r="D10"/>
  <c r="F10"/>
  <c r="I10"/>
  <c r="K14"/>
  <c r="G17" i="32"/>
  <c r="G24"/>
  <c r="F18"/>
  <c r="C6" i="34" s="1"/>
  <c r="H24" i="32"/>
  <c r="H18"/>
  <c r="H17"/>
  <c r="H28" s="1"/>
  <c r="G25" i="35"/>
  <c r="G26"/>
  <c r="G27"/>
  <c r="G28"/>
  <c r="G29"/>
  <c r="G30"/>
  <c r="G24"/>
  <c r="G17"/>
  <c r="G18"/>
  <c r="G19"/>
  <c r="G20"/>
  <c r="G21"/>
  <c r="G22"/>
  <c r="G16"/>
  <c r="G7"/>
  <c r="G8"/>
  <c r="G9"/>
  <c r="G11"/>
  <c r="G12"/>
  <c r="G6"/>
  <c r="C13"/>
  <c r="C14"/>
  <c r="D13"/>
  <c r="D14"/>
  <c r="E13"/>
  <c r="E14" s="1"/>
  <c r="E32" s="1"/>
  <c r="F13"/>
  <c r="F14"/>
  <c r="F32" s="1"/>
  <c r="C15"/>
  <c r="D15"/>
  <c r="E15"/>
  <c r="F15"/>
  <c r="C23"/>
  <c r="D23"/>
  <c r="E23"/>
  <c r="F23"/>
  <c r="E31"/>
  <c r="K15" i="34"/>
  <c r="L15" s="1"/>
  <c r="K33"/>
  <c r="T33" s="1"/>
  <c r="K11"/>
  <c r="D16"/>
  <c r="E16"/>
  <c r="F16"/>
  <c r="H16"/>
  <c r="I16"/>
  <c r="J16"/>
  <c r="N16"/>
  <c r="O16"/>
  <c r="P16"/>
  <c r="Q16"/>
  <c r="R16"/>
  <c r="S16"/>
  <c r="D17"/>
  <c r="E17"/>
  <c r="F17"/>
  <c r="H17"/>
  <c r="I17"/>
  <c r="J17"/>
  <c r="N17"/>
  <c r="O17"/>
  <c r="P17"/>
  <c r="Q17"/>
  <c r="R17"/>
  <c r="S17"/>
  <c r="E24"/>
  <c r="R29"/>
  <c r="G28"/>
  <c r="K28" s="1"/>
  <c r="D32"/>
  <c r="G32" s="1"/>
  <c r="K32" s="1"/>
  <c r="E32"/>
  <c r="F32"/>
  <c r="G31" s="1"/>
  <c r="H32"/>
  <c r="I32"/>
  <c r="I31" s="1"/>
  <c r="J32"/>
  <c r="N32"/>
  <c r="O32"/>
  <c r="P32"/>
  <c r="Q32"/>
  <c r="R32"/>
  <c r="S32"/>
  <c r="D34"/>
  <c r="E34"/>
  <c r="F34"/>
  <c r="H34"/>
  <c r="I34"/>
  <c r="J34"/>
  <c r="N34"/>
  <c r="O34"/>
  <c r="P34"/>
  <c r="P31" s="1"/>
  <c r="Q34"/>
  <c r="R34"/>
  <c r="S34"/>
  <c r="G5" i="32"/>
  <c r="H5"/>
  <c r="H15" s="1"/>
  <c r="F11"/>
  <c r="G11"/>
  <c r="H11"/>
  <c r="F31"/>
  <c r="F30" s="1"/>
  <c r="H31"/>
  <c r="H30" s="1"/>
  <c r="F38"/>
  <c r="F35"/>
  <c r="F34" s="1"/>
  <c r="G38"/>
  <c r="G36" s="1"/>
  <c r="G35" s="1"/>
  <c r="G34" s="1"/>
  <c r="H38"/>
  <c r="H36"/>
  <c r="H35" s="1"/>
  <c r="H34" s="1"/>
  <c r="F43"/>
  <c r="F42" s="1"/>
  <c r="F46"/>
  <c r="G43"/>
  <c r="H43"/>
  <c r="H42" s="1"/>
  <c r="G46"/>
  <c r="H46"/>
  <c r="K21" i="20"/>
  <c r="G21"/>
  <c r="H21"/>
  <c r="I21"/>
  <c r="J21"/>
  <c r="F21"/>
  <c r="J16" i="21"/>
  <c r="M16"/>
  <c r="N16"/>
  <c r="G16"/>
  <c r="A18" i="17"/>
  <c r="E24"/>
  <c r="F24"/>
  <c r="G24"/>
  <c r="H24"/>
  <c r="D18" i="16"/>
  <c r="G13" i="35"/>
  <c r="G14" s="1"/>
  <c r="G32" s="1"/>
  <c r="G15"/>
  <c r="F31"/>
  <c r="D31"/>
  <c r="D32" s="1"/>
  <c r="C31"/>
  <c r="C32" s="1"/>
  <c r="G23"/>
  <c r="H31" i="34"/>
  <c r="G17"/>
  <c r="K17" s="1"/>
  <c r="L17" s="1"/>
  <c r="J31"/>
  <c r="L33"/>
  <c r="Q31"/>
  <c r="O31"/>
  <c r="T15"/>
  <c r="U15" s="1"/>
  <c r="L11"/>
  <c r="G16"/>
  <c r="K16" s="1"/>
  <c r="T16" s="1"/>
  <c r="U16" s="1"/>
  <c r="G31" i="35"/>
  <c r="I24" i="34" l="1"/>
  <c r="J10"/>
  <c r="H10"/>
  <c r="L16"/>
  <c r="G10"/>
  <c r="K10" s="1"/>
  <c r="S12"/>
  <c r="R12"/>
  <c r="P12"/>
  <c r="O12"/>
  <c r="N12"/>
  <c r="Q12"/>
  <c r="G34"/>
  <c r="K34" s="1"/>
  <c r="R31"/>
  <c r="K31"/>
  <c r="L31" s="1"/>
  <c r="Q11"/>
  <c r="S11"/>
  <c r="R11"/>
  <c r="P11"/>
  <c r="O11"/>
  <c r="N11"/>
  <c r="R10"/>
  <c r="Q10"/>
  <c r="P10"/>
  <c r="N10"/>
  <c r="S10"/>
  <c r="O10"/>
  <c r="S7"/>
  <c r="R7"/>
  <c r="P7"/>
  <c r="O7"/>
  <c r="N7"/>
  <c r="Q7"/>
  <c r="S8"/>
  <c r="O8"/>
  <c r="R8"/>
  <c r="Q8"/>
  <c r="P8"/>
  <c r="N8"/>
  <c r="M13"/>
  <c r="M18" s="1"/>
  <c r="C14"/>
  <c r="F53" i="32"/>
  <c r="M23" i="36"/>
  <c r="D73"/>
  <c r="Q9" i="34"/>
  <c r="S9"/>
  <c r="R9"/>
  <c r="P9"/>
  <c r="O9"/>
  <c r="N9"/>
  <c r="R6"/>
  <c r="P6"/>
  <c r="N6"/>
  <c r="S6"/>
  <c r="Q6"/>
  <c r="O6"/>
  <c r="T26"/>
  <c r="U26" s="1"/>
  <c r="M102" i="37"/>
  <c r="M119"/>
  <c r="I12" i="34"/>
  <c r="E12"/>
  <c r="I9"/>
  <c r="I6"/>
  <c r="C13"/>
  <c r="C18" s="1"/>
  <c r="G15" i="32"/>
  <c r="G52" s="1"/>
  <c r="E25" i="34"/>
  <c r="M30"/>
  <c r="J22"/>
  <c r="H22"/>
  <c r="E22"/>
  <c r="I22"/>
  <c r="F22"/>
  <c r="G22" s="1"/>
  <c r="N139" i="37"/>
  <c r="L111"/>
  <c r="L67"/>
  <c r="L16"/>
  <c r="L102"/>
  <c r="L78"/>
  <c r="L53"/>
  <c r="M123"/>
  <c r="J25" i="34"/>
  <c r="H25"/>
  <c r="H23"/>
  <c r="D21"/>
  <c r="I21"/>
  <c r="L25" i="37"/>
  <c r="L139"/>
  <c r="M115"/>
  <c r="M43"/>
  <c r="L119"/>
  <c r="N119"/>
  <c r="L143"/>
  <c r="L132"/>
  <c r="L115"/>
  <c r="L107"/>
  <c r="L83"/>
  <c r="L71"/>
  <c r="L60"/>
  <c r="L49"/>
  <c r="L20"/>
  <c r="M90"/>
  <c r="M78"/>
  <c r="M67"/>
  <c r="M53"/>
  <c r="M39"/>
  <c r="M20"/>
  <c r="M107"/>
  <c r="M83"/>
  <c r="M71"/>
  <c r="M60"/>
  <c r="M49"/>
  <c r="M25"/>
  <c r="M16"/>
  <c r="L98"/>
  <c r="M98"/>
  <c r="L32"/>
  <c r="M32"/>
  <c r="M12"/>
  <c r="L71" i="36"/>
  <c r="N71"/>
  <c r="N50"/>
  <c r="N59"/>
  <c r="N54"/>
  <c r="L67"/>
  <c r="L19"/>
  <c r="N63"/>
  <c r="N46"/>
  <c r="M41"/>
  <c r="L14"/>
  <c r="M14"/>
  <c r="L59"/>
  <c r="M59"/>
  <c r="M19"/>
  <c r="N27"/>
  <c r="M37"/>
  <c r="L8"/>
  <c r="M8"/>
  <c r="J23" i="34"/>
  <c r="F21"/>
  <c r="Q29"/>
  <c r="P29"/>
  <c r="O29"/>
  <c r="L28"/>
  <c r="N29"/>
  <c r="J27"/>
  <c r="J29" s="1"/>
  <c r="I27"/>
  <c r="I29" s="1"/>
  <c r="H27"/>
  <c r="H29" s="1"/>
  <c r="D29"/>
  <c r="F27"/>
  <c r="F29" s="1"/>
  <c r="E27"/>
  <c r="E29" s="1"/>
  <c r="I25"/>
  <c r="F25"/>
  <c r="G25" s="1"/>
  <c r="J24"/>
  <c r="H24"/>
  <c r="I23"/>
  <c r="E23"/>
  <c r="J21"/>
  <c r="H21"/>
  <c r="J12"/>
  <c r="H12"/>
  <c r="F12"/>
  <c r="D12"/>
  <c r="E9"/>
  <c r="J9"/>
  <c r="H9"/>
  <c r="F9"/>
  <c r="D9"/>
  <c r="J8"/>
  <c r="F17" i="32"/>
  <c r="F28" s="1"/>
  <c r="E6" i="34"/>
  <c r="F15" i="32"/>
  <c r="C29" i="34"/>
  <c r="F24"/>
  <c r="G24" s="1"/>
  <c r="F23"/>
  <c r="C26"/>
  <c r="G30" i="32"/>
  <c r="G28"/>
  <c r="L14" i="34"/>
  <c r="H52" i="32"/>
  <c r="H29"/>
  <c r="L34" i="34"/>
  <c r="T34"/>
  <c r="T32"/>
  <c r="L32"/>
  <c r="H53" i="32"/>
  <c r="L10" i="34"/>
  <c r="D8"/>
  <c r="F8"/>
  <c r="H8"/>
  <c r="M67" i="36"/>
  <c r="M63"/>
  <c r="M50"/>
  <c r="M32"/>
  <c r="N25" i="37"/>
  <c r="D6" i="34"/>
  <c r="F6"/>
  <c r="H6"/>
  <c r="J6"/>
  <c r="I8"/>
  <c r="E8"/>
  <c r="L46" i="36"/>
  <c r="M46"/>
  <c r="M27"/>
  <c r="M54"/>
  <c r="N12" i="37"/>
  <c r="L12"/>
  <c r="N143"/>
  <c r="N132"/>
  <c r="N115"/>
  <c r="N107"/>
  <c r="N98"/>
  <c r="N83"/>
  <c r="N71"/>
  <c r="N60"/>
  <c r="N49"/>
  <c r="N32"/>
  <c r="N20"/>
  <c r="E7" i="34"/>
  <c r="I7"/>
  <c r="N32" i="36"/>
  <c r="L37"/>
  <c r="L39" i="37"/>
  <c r="M143"/>
  <c r="L73" i="36" l="1"/>
  <c r="K25" i="34"/>
  <c r="T29"/>
  <c r="U29" s="1"/>
  <c r="K22"/>
  <c r="T11"/>
  <c r="U11" s="1"/>
  <c r="J13"/>
  <c r="F13"/>
  <c r="T12"/>
  <c r="U12" s="1"/>
  <c r="K24"/>
  <c r="G21"/>
  <c r="K21" s="1"/>
  <c r="T7"/>
  <c r="U7" s="1"/>
  <c r="T10"/>
  <c r="U10" s="1"/>
  <c r="M36"/>
  <c r="S13"/>
  <c r="S18" s="1"/>
  <c r="T8"/>
  <c r="U8" s="1"/>
  <c r="M73" i="36"/>
  <c r="T9" i="34"/>
  <c r="U9" s="1"/>
  <c r="T6"/>
  <c r="U6" s="1"/>
  <c r="E13"/>
  <c r="E18" s="1"/>
  <c r="H13"/>
  <c r="H18" s="1"/>
  <c r="I13"/>
  <c r="I18" s="1"/>
  <c r="M35"/>
  <c r="M37" s="1"/>
  <c r="G23"/>
  <c r="K23" s="1"/>
  <c r="L23" s="1"/>
  <c r="L22"/>
  <c r="D26"/>
  <c r="C30"/>
  <c r="C35" s="1"/>
  <c r="G27"/>
  <c r="L25"/>
  <c r="F26"/>
  <c r="F29" i="32"/>
  <c r="G12" i="34"/>
  <c r="K12" s="1"/>
  <c r="G9"/>
  <c r="K9" s="1"/>
  <c r="L24"/>
  <c r="J26"/>
  <c r="E26"/>
  <c r="I26"/>
  <c r="H26"/>
  <c r="G53" i="32"/>
  <c r="G29"/>
  <c r="O13" i="34"/>
  <c r="Q13"/>
  <c r="J18"/>
  <c r="F18"/>
  <c r="G7"/>
  <c r="K7" s="1"/>
  <c r="N13"/>
  <c r="P13"/>
  <c r="R13"/>
  <c r="G6"/>
  <c r="D13"/>
  <c r="G8"/>
  <c r="K8" s="1"/>
  <c r="C36" l="1"/>
  <c r="G26"/>
  <c r="L21"/>
  <c r="S30"/>
  <c r="F30"/>
  <c r="Q30"/>
  <c r="G29"/>
  <c r="K29" s="1"/>
  <c r="K27"/>
  <c r="O30"/>
  <c r="O35" s="1"/>
  <c r="N30"/>
  <c r="E30"/>
  <c r="H30"/>
  <c r="H36" s="1"/>
  <c r="P30"/>
  <c r="P35" s="1"/>
  <c r="I30"/>
  <c r="I36" s="1"/>
  <c r="D30"/>
  <c r="J30"/>
  <c r="J36" s="1"/>
  <c r="R30"/>
  <c r="L12"/>
  <c r="L9"/>
  <c r="K26"/>
  <c r="L26" s="1"/>
  <c r="L8"/>
  <c r="K6"/>
  <c r="G13"/>
  <c r="G18" s="1"/>
  <c r="P18"/>
  <c r="P36"/>
  <c r="L7"/>
  <c r="O18"/>
  <c r="O36"/>
  <c r="D18"/>
  <c r="D36"/>
  <c r="R18"/>
  <c r="N18"/>
  <c r="Q18"/>
  <c r="N36" l="1"/>
  <c r="N35"/>
  <c r="Q36"/>
  <c r="Q35"/>
  <c r="S36"/>
  <c r="S35"/>
  <c r="R36"/>
  <c r="R35"/>
  <c r="G30"/>
  <c r="D35"/>
  <c r="E36"/>
  <c r="E35"/>
  <c r="F36"/>
  <c r="F35"/>
  <c r="K30"/>
  <c r="L30" s="1"/>
  <c r="L27"/>
  <c r="L29"/>
  <c r="I35"/>
  <c r="I37" s="1"/>
  <c r="O37"/>
  <c r="J35"/>
  <c r="J37" s="1"/>
  <c r="R37"/>
  <c r="S37"/>
  <c r="C37"/>
  <c r="F37"/>
  <c r="H35"/>
  <c r="H37" s="1"/>
  <c r="E37"/>
  <c r="Q37"/>
  <c r="N37"/>
  <c r="D37"/>
  <c r="P37"/>
  <c r="L6"/>
  <c r="K13"/>
  <c r="T13" l="1"/>
  <c r="G36"/>
  <c r="K36" s="1"/>
  <c r="T36" s="1"/>
  <c r="U36" s="1"/>
  <c r="T30"/>
  <c r="G37"/>
  <c r="K37" s="1"/>
  <c r="G35"/>
  <c r="K35" s="1"/>
  <c r="K18"/>
  <c r="L18" s="1"/>
  <c r="L13"/>
  <c r="T35" l="1"/>
  <c r="U35" s="1"/>
  <c r="U30"/>
  <c r="T18"/>
  <c r="U18" s="1"/>
  <c r="U13"/>
  <c r="L35"/>
  <c r="T37" l="1"/>
  <c r="U37" s="1"/>
</calcChain>
</file>

<file path=xl/comments1.xml><?xml version="1.0" encoding="utf-8"?>
<comments xmlns="http://schemas.openxmlformats.org/spreadsheetml/2006/main">
  <authors>
    <author>OEM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38"/>
          </rPr>
          <t>OEM:</t>
        </r>
        <r>
          <rPr>
            <sz val="9"/>
            <color indexed="81"/>
            <rFont val="Tahoma"/>
            <family val="2"/>
            <charset val="238"/>
          </rPr>
          <t xml:space="preserve">
Kötelező:. Családs., ivóvízminőség, óvoda, tagdíj, belső ell., állati hulladék.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238"/>
          </rPr>
          <t>OEM:</t>
        </r>
        <r>
          <rPr>
            <sz val="9"/>
            <color indexed="81"/>
            <rFont val="Tahoma"/>
            <family val="2"/>
            <charset val="238"/>
          </rPr>
          <t xml:space="preserve">
Kölcsön, Bursa, KÖSZ, rendőrség, jog segítség, NEFELA</t>
        </r>
      </text>
    </comment>
  </commentList>
</comments>
</file>

<file path=xl/sharedStrings.xml><?xml version="1.0" encoding="utf-8"?>
<sst xmlns="http://schemas.openxmlformats.org/spreadsheetml/2006/main" count="477" uniqueCount="298">
  <si>
    <t>Sor-sz.</t>
  </si>
  <si>
    <t>Megnevezés</t>
  </si>
  <si>
    <t>Módosított előirányzat</t>
  </si>
  <si>
    <t>Teljesítés</t>
  </si>
  <si>
    <t>BEVÉTELEK</t>
  </si>
  <si>
    <t>I.</t>
  </si>
  <si>
    <t>II.</t>
  </si>
  <si>
    <t>III.</t>
  </si>
  <si>
    <t>IV.</t>
  </si>
  <si>
    <t>V.</t>
  </si>
  <si>
    <t>VI.</t>
  </si>
  <si>
    <t>VII.</t>
  </si>
  <si>
    <t>KIADÁSOK</t>
  </si>
  <si>
    <t>Működési kiadások</t>
  </si>
  <si>
    <t>Felhalmozási kiadások</t>
  </si>
  <si>
    <t>Eredeti</t>
  </si>
  <si>
    <t>Módosított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</si>
  <si>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</si>
  <si>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</si>
  <si>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</si>
  <si>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</si>
  <si>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</si>
  <si>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</si>
  <si>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</si>
  <si>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</si>
  <si>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</si>
  <si>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</si>
  <si>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Feladat/cél</t>
  </si>
  <si>
    <t>Az átcsoportosítás jogát gyakorolja</t>
  </si>
  <si>
    <t>Összesen</t>
  </si>
  <si>
    <t xml:space="preserve">Somogyhárságy Önkormányzat több éves kihatással járó feladatainak </t>
  </si>
  <si>
    <t>előirányzata éves bontásban</t>
  </si>
  <si>
    <t>Feladat</t>
  </si>
  <si>
    <t>Összes kiadás</t>
  </si>
  <si>
    <t>Ebből</t>
  </si>
  <si>
    <t>…..</t>
  </si>
  <si>
    <t>….</t>
  </si>
  <si>
    <t>évi számított</t>
  </si>
  <si>
    <t>Felhalmozási célú bevételek</t>
  </si>
  <si>
    <t>Felhalmozási célú kiadások</t>
  </si>
  <si>
    <t>Bevétel</t>
  </si>
  <si>
    <t>Kiadás</t>
  </si>
  <si>
    <t>Sor- sz.</t>
  </si>
  <si>
    <t>A támogatás kedvezményezettje (csoportonként)</t>
  </si>
  <si>
    <t>Adókedvezmény</t>
  </si>
  <si>
    <t>Egyéb</t>
  </si>
  <si>
    <t>jogcíme (jellege)</t>
  </si>
  <si>
    <t>mértéke %</t>
  </si>
  <si>
    <t>összege eFt</t>
  </si>
  <si>
    <t>összege  eFt</t>
  </si>
  <si>
    <t>eFt</t>
  </si>
  <si>
    <t>Eredeti előirányzat</t>
  </si>
  <si>
    <t>Adómentesség</t>
  </si>
  <si>
    <t>Gépjárműadó</t>
  </si>
  <si>
    <t>ÖSSZESEN:</t>
  </si>
  <si>
    <t>1991. évi LXXXII. Tv 5.§. (a) és(f) bek.</t>
  </si>
  <si>
    <t>7-19 eltérése (+/-)</t>
  </si>
  <si>
    <t>Bevételek és kiadások megnevezése</t>
  </si>
  <si>
    <t>A.</t>
  </si>
  <si>
    <t>1.1</t>
  </si>
  <si>
    <t>1.2</t>
  </si>
  <si>
    <t>B.</t>
  </si>
  <si>
    <t>KÖLTSÉGVETÉSI KIADÁSOK (A.) ÉS KÖLTSÉGVETÉSI BEVÉTELEK (B.) ÖSSZESÍTÉSÉNEK EGYENLEGE (A.-B.)</t>
  </si>
  <si>
    <t>C.</t>
  </si>
  <si>
    <t>Költségvetési hiány belső finanszírozására szolgáló pénzforgalom nélküli bevételek:</t>
  </si>
  <si>
    <t xml:space="preserve"> Működési célra</t>
  </si>
  <si>
    <t>Felhalmozási célra</t>
  </si>
  <si>
    <t>D.</t>
  </si>
  <si>
    <t>Működési célű bevételek</t>
  </si>
  <si>
    <t>E.</t>
  </si>
  <si>
    <t>Működési célú kiadások</t>
  </si>
  <si>
    <t>Működési célú hitel törlesztése és működési célú kötvénybeváltás kiadása</t>
  </si>
  <si>
    <t>Felhalmozási célú hitel törlesztése és felhalmozási célú köténybeváltás kiadása</t>
  </si>
  <si>
    <t>TÁRGYÉVI KIADÁSOK (A. + E.)</t>
  </si>
  <si>
    <t>TÁRGYÉVI BEVÉTELEK (B. +C. + D)</t>
  </si>
  <si>
    <t>No.</t>
  </si>
  <si>
    <t>Január</t>
  </si>
  <si>
    <t>Február</t>
  </si>
  <si>
    <t>Március</t>
  </si>
  <si>
    <t>I. negyedév</t>
  </si>
  <si>
    <t>Április</t>
  </si>
  <si>
    <t>Május</t>
  </si>
  <si>
    <t xml:space="preserve">Június </t>
  </si>
  <si>
    <t xml:space="preserve">Első félév összesen a féléves beszámoló alapján </t>
  </si>
  <si>
    <t xml:space="preserve">Teljesítés     %  </t>
  </si>
  <si>
    <t>Július</t>
  </si>
  <si>
    <t>Augusztus</t>
  </si>
  <si>
    <t>Szeptember</t>
  </si>
  <si>
    <t>Október</t>
  </si>
  <si>
    <t xml:space="preserve">November </t>
  </si>
  <si>
    <t>December</t>
  </si>
  <si>
    <t>7=3+...+6</t>
  </si>
  <si>
    <t>16=7+(10+...+15)</t>
  </si>
  <si>
    <t xml:space="preserve">            -ebből működési célú hitel</t>
  </si>
  <si>
    <t xml:space="preserve">            -ebből felhalmozási célú hitel</t>
  </si>
  <si>
    <t xml:space="preserve">            -ebből függő bevétel</t>
  </si>
  <si>
    <t>(7+8) összes bevétel</t>
  </si>
  <si>
    <t>10+...14 = működési kiadások</t>
  </si>
  <si>
    <t>16+17 = felhalmozási kiadás</t>
  </si>
  <si>
    <t>15+18 = kiadások együtt</t>
  </si>
  <si>
    <t xml:space="preserve">            -ebből működési célú hiteltörlesztés</t>
  </si>
  <si>
    <t xml:space="preserve">            -ebből felhalmozási célú hiteltörlesztés</t>
  </si>
  <si>
    <t xml:space="preserve">            -ebből függő kiadás</t>
  </si>
  <si>
    <t>(19+20 ) összes kiadások</t>
  </si>
  <si>
    <t>9-21 eltérése (+/-)</t>
  </si>
  <si>
    <t>Saját bevétel és adósságot keletkeztető ügyletből eredő fizetési kötelezettség bemutatása tárgyévet követően</t>
  </si>
  <si>
    <t>Sorszám</t>
  </si>
  <si>
    <t>Tárgyév</t>
  </si>
  <si>
    <t>1.évben</t>
  </si>
  <si>
    <t>2.évben</t>
  </si>
  <si>
    <t>3.évben</t>
  </si>
  <si>
    <t>Helyi adók</t>
  </si>
  <si>
    <t>Részvények, részesedések értékesítése</t>
  </si>
  <si>
    <t>Kezességvállalással kapcsolatos megtérülés</t>
  </si>
  <si>
    <t>Saját bevételek (01…+07)</t>
  </si>
  <si>
    <t>Saját bevételek 50 %-a</t>
  </si>
  <si>
    <t>Előző években keletkezett tárgyévet terhelő fizetési kötelezettség(11+….+17)</t>
  </si>
  <si>
    <t>Felvett, átvállalt hitel és annak tőketartozása</t>
  </si>
  <si>
    <t>Felvett, átvállalt kölcsön és annak tőketartozása</t>
  </si>
  <si>
    <t>Htielviszonyt megtestesítő értékpapír</t>
  </si>
  <si>
    <t>adott váltó</t>
  </si>
  <si>
    <t>Pénzügyi lizing</t>
  </si>
  <si>
    <t>Halasztott fizetés</t>
  </si>
  <si>
    <t>Kezességvállalásból eredő fizetési kötelezettség</t>
  </si>
  <si>
    <t>Tárgyévben keletkezett, illetve keletkező, tárgyévet terhelő fizetési kötelezettség (19+….+25)</t>
  </si>
  <si>
    <t>Fizetési kötelezettség összesen: (10+18)</t>
  </si>
  <si>
    <t>Fizetési kötelezettséggel csökkentett saját bevétel: (09-26)</t>
  </si>
  <si>
    <t>KÖLTSÉGVETÉSI KIADÁSOK ÖSSZESEN (I.+II.):</t>
  </si>
  <si>
    <t>Működési célú bevételek</t>
  </si>
  <si>
    <t>Működési célú támogatások államháztartáson belülről (02/13) (B1)</t>
  </si>
  <si>
    <t>Önkormányzatok működési támogatásai (02/07) (B11)</t>
  </si>
  <si>
    <t>Egyéb működési célú támogatások állámháztartáson belül (02/8-12) (B12-16)</t>
  </si>
  <si>
    <t>Közhatalmi bevételek (02/33) (B3)</t>
  </si>
  <si>
    <t>Működési bevételek (02/44) (B4)</t>
  </si>
  <si>
    <t>Működési célú átvett pénzeszközök (02/54) (B6)</t>
  </si>
  <si>
    <t>Felhalmozási célú támogatások államháztartáson belülről (02/19) (B2)</t>
  </si>
  <si>
    <t>Felhalmozási bevételek (02/50) (B5)</t>
  </si>
  <si>
    <t>Felhalmozási célú átvett pénzeszközök (02/58) (B7)</t>
  </si>
  <si>
    <t>KÖLTSÉGVETÉSI BEVÉTELEK ÖSSZESEN ( I.+II.)</t>
  </si>
  <si>
    <t>Személyi juttatások (01/19) (K1)</t>
  </si>
  <si>
    <t>Munkaadókat terhelő járulékok és szociális hozzájárulási adó (01/20) (K2)</t>
  </si>
  <si>
    <t>Dologi  kiadások mindösszesen (01/45) (K3)</t>
  </si>
  <si>
    <t>Ellátottak pénzbeli juttatásai (01/54) (K4)</t>
  </si>
  <si>
    <t>Egyéb működési célú kiadások (01/67) (K5)</t>
  </si>
  <si>
    <t>Beruházási kiadások ÁFÁ-val (01/75) (K6)</t>
  </si>
  <si>
    <t>Felújítási kiadások ÁFÁ-val (01/80) (K7)</t>
  </si>
  <si>
    <t>Egyéb felhalmozási célú kiadások (01/89) (K8)</t>
  </si>
  <si>
    <t xml:space="preserve"> Előző évek  maradványának igénybevétele (04/12) (B813)</t>
  </si>
  <si>
    <t>Hitel, kölcsön felvétel államháztartáson kívülről (04/04) (B811)</t>
  </si>
  <si>
    <t>Belföldi értékpapírok bevételei (04/09) (B812)</t>
  </si>
  <si>
    <t>Egyéb belföldi finanszírozás bevételei (04/13-17) (B 814-818)</t>
  </si>
  <si>
    <t>Hitel, kölcsön törlesztés államháztartáson kívülre (03/04) (K911)</t>
  </si>
  <si>
    <t>Belföldi értékpapírok kiadásai (03/09) (K912)</t>
  </si>
  <si>
    <t>Belföldi finanszírozás egyéb kiadásai (03/10-15) (K913-918)</t>
  </si>
  <si>
    <t>Külföldi finanszírozás kadásai (03/21) (K92)</t>
  </si>
  <si>
    <t>Adóssághoz nem kapcsolódó származékos ügyelet kiadásai (03/22) (K93)</t>
  </si>
  <si>
    <t>VIII.</t>
  </si>
  <si>
    <t>IX.</t>
  </si>
  <si>
    <t>X.</t>
  </si>
  <si>
    <t>Költségvetési hiány belső finanszírozását meghaladó összegének külső finanszírozására szolgáló bevételek  (IV.+V.+VI)</t>
  </si>
  <si>
    <t>A költségvetési többlet felhasználásához kapcsolódó finanszírozási kiadások (VII.+VIII.+IX+X)</t>
  </si>
  <si>
    <t>Működési célú támogatások államházt.belülről (B1)</t>
  </si>
  <si>
    <t>Felhalmozási célú támogatások államházt.belülrül (B2)</t>
  </si>
  <si>
    <t>Közhatalmai bevételek (B3)</t>
  </si>
  <si>
    <t>Működési bevételek (B4)</t>
  </si>
  <si>
    <t>Felhalmozási bevételek (B5)</t>
  </si>
  <si>
    <t>Működési célú átvett pénzeszközök (B6)</t>
  </si>
  <si>
    <t>Felhalmozási célú átvett pénzeszközök (B7)</t>
  </si>
  <si>
    <t>1+...6 Költségvetési bevétel együtt</t>
  </si>
  <si>
    <t>Finanszírozási bevételek (B8)</t>
  </si>
  <si>
    <t>Személyi juttatás (K1)</t>
  </si>
  <si>
    <t>Munkaadókat terhelő járulék (K2)</t>
  </si>
  <si>
    <t>Dologi kiadás (K3)</t>
  </si>
  <si>
    <t>Ellátottak pénzbeni juttatásai (K4)</t>
  </si>
  <si>
    <t>Egyéb működési célú kiadás (K5)</t>
  </si>
  <si>
    <t>Felújítás (K6)</t>
  </si>
  <si>
    <t>Beruházás felh.célú kiadás (K 7-8)</t>
  </si>
  <si>
    <t>Finanszírozási műveletek (K9)</t>
  </si>
  <si>
    <t>Kormány funkciók/ 
kiemelt előriányzatok</t>
  </si>
  <si>
    <t>Kötelező feladatok</t>
  </si>
  <si>
    <t>Önként vállalt feladatok</t>
  </si>
  <si>
    <t>Állami feladatok</t>
  </si>
  <si>
    <t>Somogyhárságy Község Önkormányzata bevételei</t>
  </si>
  <si>
    <t>kötelező, önként vállalt és állami feladatok szerinti bontásban</t>
  </si>
  <si>
    <t>Somogyhárságy Község Önkormányzata kiadásai</t>
  </si>
  <si>
    <t>Az önkormányzati vagyon és az önkormányzatot megillető vagyoni értékű jog értékesítéséből és hasznosításából származó bevétel</t>
  </si>
  <si>
    <t>Osztalék, a koncessziós díj és a hozambevétel,</t>
  </si>
  <si>
    <t>Bírság-, pótlék- és díjbevétel</t>
  </si>
  <si>
    <t>Tárgyi eszköz és az immateriális jószág, vállalat értékesítéséből vagy privatizációból származó bevétel</t>
  </si>
  <si>
    <t>106010 Lakóingatlan szoc.célú bérbead.</t>
  </si>
  <si>
    <t>Működési bevételek</t>
  </si>
  <si>
    <t>106010 Összesen:</t>
  </si>
  <si>
    <t>013350 Önkormányzati vagyonnal való gazdálkodással kapcsolatos</t>
  </si>
  <si>
    <t>013350 Összesen</t>
  </si>
  <si>
    <t>011130 Önkormányzatok és Önkormányzati hivatalok jogalkotó és általános igazgatási tevékenysége</t>
  </si>
  <si>
    <t>Közhatalmi bevételek</t>
  </si>
  <si>
    <t>Finanszírozási bevételek</t>
  </si>
  <si>
    <t>013350 Összesen:</t>
  </si>
  <si>
    <t>066020 Város és községgazdálkodási szolgáltatások</t>
  </si>
  <si>
    <t>066020 Összesen</t>
  </si>
  <si>
    <t>018010 Önkormányzatok elszámoásai a központi költségvetéssel</t>
  </si>
  <si>
    <t>Műk.cél.tám. ÁH-n belülről</t>
  </si>
  <si>
    <t>018010 Összesen:</t>
  </si>
  <si>
    <t>900020 Önkormányzatok funkcióra nem sorolható bevételei ÁH-n kívülről</t>
  </si>
  <si>
    <t>900020 Összesen:</t>
  </si>
  <si>
    <t>074031 Család- és nővédelmi egészségügyi gondozás (védőnő)</t>
  </si>
  <si>
    <t>Műk.cél.tám.ÁH-n belülről</t>
  </si>
  <si>
    <t>074031 Összesen:</t>
  </si>
  <si>
    <t>107055 Falugondnoki, tanyagondnoki szolgáltatás</t>
  </si>
  <si>
    <t>107055 Összesen</t>
  </si>
  <si>
    <t>Műk.cél.tám.ÁH-n belül</t>
  </si>
  <si>
    <t>041233 Hosszabb időtartamú közfoglalkoztatás</t>
  </si>
  <si>
    <t>041233 Összesen:</t>
  </si>
  <si>
    <t>082044 Könyvtári szolgáltatások</t>
  </si>
  <si>
    <t>082044 Összesen:</t>
  </si>
  <si>
    <t>082091 Közművelődés- közösség és társadalmi részvétel fejlesztése</t>
  </si>
  <si>
    <t>082091 Összesen</t>
  </si>
  <si>
    <t>Mindösszesen</t>
  </si>
  <si>
    <t>045160 Közutak, hidak, alagutak üzemeltetése, fenntartása</t>
  </si>
  <si>
    <t>Dologi kiadások</t>
  </si>
  <si>
    <t>045160 Összesen:</t>
  </si>
  <si>
    <t>106010 Lakóingatlan szociális célú bérbeadása, üzemeltetése</t>
  </si>
  <si>
    <t>106010 Összesen</t>
  </si>
  <si>
    <t>Személyi juttatások</t>
  </si>
  <si>
    <t>Munkaa.terh.jár.és szoc.hj.adó</t>
  </si>
  <si>
    <t>Egyéb felhalmozási célú kiadás</t>
  </si>
  <si>
    <t>Egyéb műk.cél.kiadások</t>
  </si>
  <si>
    <t>011130 összesen:</t>
  </si>
  <si>
    <t>066010 Zöldterület kezelés</t>
  </si>
  <si>
    <t>066010 Összesen:</t>
  </si>
  <si>
    <t>066020 Város és községgazdákodási szolgáltatások</t>
  </si>
  <si>
    <t>Dolgoi kiadások</t>
  </si>
  <si>
    <t xml:space="preserve">064020 összesen: </t>
  </si>
  <si>
    <t xml:space="preserve">064010 Közvilágítás </t>
  </si>
  <si>
    <t>Beruházási kiadások ÁFA-val</t>
  </si>
  <si>
    <t xml:space="preserve">064010 összesen: </t>
  </si>
  <si>
    <t>072111 Háziorvosi alapellátás</t>
  </si>
  <si>
    <t>072111 Összesen</t>
  </si>
  <si>
    <t>072112 Háziorvosi ügyeleti ellátás</t>
  </si>
  <si>
    <t>072112 Összesen:</t>
  </si>
  <si>
    <t>074031 Összesen</t>
  </si>
  <si>
    <t>Ellátottak pénzbeli juttatásai</t>
  </si>
  <si>
    <t>106020 Lakásfenntartási támogatás normatív alapon</t>
  </si>
  <si>
    <t>106020 Összesen</t>
  </si>
  <si>
    <t>107060 Egyéb szociális pénbeli és természetbeni ellátások támogatása</t>
  </si>
  <si>
    <t>107060 Összesen</t>
  </si>
  <si>
    <t>103010 Elhunyt szemlyek hátramaradottai pénzbeli ellátása</t>
  </si>
  <si>
    <t>103010 Összesen</t>
  </si>
  <si>
    <t>104051 Gyermekvédelmi pénzbeli és természetbeni ellátások</t>
  </si>
  <si>
    <t>104051 Összesen:</t>
  </si>
  <si>
    <t>101150 Betegséggel kapcsolatos pénbeli ellátások támogatása</t>
  </si>
  <si>
    <t>101150 Összesen</t>
  </si>
  <si>
    <t>107055 Falugondnoki szolgálat</t>
  </si>
  <si>
    <t>084031 Civil szervezetek működési támogatása</t>
  </si>
  <si>
    <t>Egyyéb működési célú kiad.</t>
  </si>
  <si>
    <t>084031 Összesen</t>
  </si>
  <si>
    <t>082044 Könyvtári szolgáltatás</t>
  </si>
  <si>
    <t>082044 Összesen</t>
  </si>
  <si>
    <t>082091 Közművelődés- közösség és társadalmi részvétel feljlesztése</t>
  </si>
  <si>
    <t>081030 Sportlétesítmények, edzőtáborok működtetése, fejlesztése</t>
  </si>
  <si>
    <t>081030 Összesen</t>
  </si>
  <si>
    <t>086020 Helyi, térségi közösségi tér biztosítása, működtetése</t>
  </si>
  <si>
    <t>086020 Összesen:</t>
  </si>
  <si>
    <t>013320 Köztemető-fenntartás és működtetés</t>
  </si>
  <si>
    <t>013320 összesen</t>
  </si>
  <si>
    <t>011130 Összesen:</t>
  </si>
  <si>
    <t>041237 Közfoglalkoztatási mintaprogram</t>
  </si>
  <si>
    <t>Működési cél.tám.ÁH-n belül.</t>
  </si>
  <si>
    <t>018030 Támogatási célú finanszírozási kiadások</t>
  </si>
  <si>
    <t>0. havi finansz.</t>
  </si>
  <si>
    <t>041237 Összesen:</t>
  </si>
  <si>
    <t xml:space="preserve">Személyi juttatások </t>
  </si>
  <si>
    <t>Somogyhárságy Önkormányzat 2016. évi költségvetési mérlege</t>
  </si>
  <si>
    <t>018030 Támogatási célú finannszírozási műveletek</t>
  </si>
  <si>
    <t>018030 Összesen:</t>
  </si>
  <si>
    <t>072111 Összesen:</t>
  </si>
  <si>
    <t>Felhalmozási bevételek</t>
  </si>
  <si>
    <t>900060 Forgatási és befektetési célú finanszírozási műveletek</t>
  </si>
  <si>
    <t>Működési célú átvett pénzeszközök</t>
  </si>
  <si>
    <t>900060 Összesen:</t>
  </si>
  <si>
    <t>Finanszírozási kiadások</t>
  </si>
  <si>
    <t>Munkaadókat terhelő járulékok</t>
  </si>
  <si>
    <t>104037 Intézményen kívüli gyermekétkeztetés</t>
  </si>
  <si>
    <t>104037 Összesen:</t>
  </si>
  <si>
    <t>Somogyhárságy Község Önkormányzata 2016. évi előirányzat felhasználási ütemterve</t>
  </si>
  <si>
    <t>2016. évi eredeti előirányzat</t>
  </si>
  <si>
    <r>
      <t xml:space="preserve">2016. évi </t>
    </r>
    <r>
      <rPr>
        <b/>
        <sz val="8"/>
        <rFont val="Times New Roman CE"/>
        <family val="1"/>
        <charset val="238"/>
      </rPr>
      <t>módosított</t>
    </r>
    <r>
      <rPr>
        <sz val="8"/>
        <rFont val="Times New Roman CE"/>
        <family val="1"/>
        <charset val="238"/>
      </rPr>
      <t xml:space="preserve"> előirányzat</t>
    </r>
  </si>
  <si>
    <t>Somogyháságy Önkormányzat 2016. évi céltartaléka</t>
  </si>
  <si>
    <t>1991.évi LXXXII.Tv 8.§.(1) bek.</t>
  </si>
  <si>
    <t>1991.évi LXXXII.Tv 8.§.(2) bek.</t>
  </si>
  <si>
    <t>Somogyhárságy Önkormányzat 2016. évi közvetett támogatásai</t>
  </si>
  <si>
    <t>Somogyhárságy Önkormányzat 2016. évi az Európai Uniós projektjei</t>
  </si>
  <si>
    <t>Az Önkormányzatok adósságot keletkeztető ügyleteiből eredő fizetési kötelezettség-2016.</t>
  </si>
  <si>
    <t>Előirányzat és teljesítés (Forintban)</t>
  </si>
  <si>
    <t>Ft-ban</t>
  </si>
  <si>
    <t>Egyéb pénzeszk.átad áh-n belül</t>
  </si>
  <si>
    <t>2016.évi előirányzat (Ft-ban)</t>
  </si>
  <si>
    <t>900020 Önkormányzatok funkcióra nem sorolható kiadásai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</si>
</sst>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4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u/>
      <sz val="10"/>
      <name val="Arial"/>
      <family val="2"/>
      <charset val="238"/>
    </font>
    <font>
      <b/>
      <u/>
      <sz val="10"/>
      <name val="Times New Roman CE"/>
      <charset val="238"/>
    </font>
    <font>
      <b/>
      <sz val="10"/>
      <name val="Times New Roman CE"/>
      <charset val="238"/>
    </font>
    <font>
      <b/>
      <u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Times New Roman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22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5" applyNumberFormat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5" fillId="4" borderId="7" applyNumberFormat="0" applyFont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7" fillId="6" borderId="0" applyNumberFormat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35" fillId="0" borderId="0"/>
    <xf numFmtId="0" fontId="30" fillId="0" borderId="9" applyNumberFormat="0" applyFill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3" fillId="0" borderId="0" xfId="0" applyFont="1" applyAlignment="1">
      <alignment horizontal="right"/>
    </xf>
    <xf numFmtId="0" fontId="1" fillId="0" borderId="0" xfId="0" applyFont="1"/>
    <xf numFmtId="0" fontId="5" fillId="0" borderId="0" xfId="39"/>
    <xf numFmtId="0" fontId="6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/>
    <xf numFmtId="0" fontId="9" fillId="0" borderId="0" xfId="39" applyFont="1"/>
    <xf numFmtId="0" fontId="10" fillId="0" borderId="12" xfId="39" applyFont="1" applyBorder="1"/>
    <xf numFmtId="0" fontId="10" fillId="0" borderId="13" xfId="39" applyFont="1" applyBorder="1"/>
    <xf numFmtId="0" fontId="10" fillId="0" borderId="14" xfId="39" applyFont="1" applyBorder="1"/>
    <xf numFmtId="0" fontId="10" fillId="0" borderId="15" xfId="39" applyFont="1" applyBorder="1"/>
    <xf numFmtId="164" fontId="10" fillId="0" borderId="16" xfId="26" applyNumberFormat="1" applyFont="1" applyBorder="1"/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20" xfId="0" applyFont="1" applyBorder="1"/>
    <xf numFmtId="41" fontId="14" fillId="0" borderId="21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23" xfId="0" applyFont="1" applyBorder="1"/>
    <xf numFmtId="41" fontId="9" fillId="0" borderId="24" xfId="0" applyNumberFormat="1" applyFont="1" applyBorder="1"/>
    <xf numFmtId="41" fontId="9" fillId="0" borderId="25" xfId="0" applyNumberFormat="1" applyFont="1" applyBorder="1"/>
    <xf numFmtId="0" fontId="9" fillId="0" borderId="22" xfId="0" applyFont="1" applyBorder="1" applyAlignment="1"/>
    <xf numFmtId="0" fontId="0" fillId="0" borderId="22" xfId="0" applyBorder="1" applyAlignment="1"/>
    <xf numFmtId="0" fontId="0" fillId="0" borderId="20" xfId="0" applyBorder="1" applyAlignment="1"/>
    <xf numFmtId="0" fontId="11" fillId="0" borderId="26" xfId="0" applyFont="1" applyBorder="1" applyAlignment="1">
      <alignment horizontal="center"/>
    </xf>
    <xf numFmtId="0" fontId="9" fillId="0" borderId="21" xfId="0" applyFont="1" applyBorder="1"/>
    <xf numFmtId="0" fontId="11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1" fontId="9" fillId="0" borderId="11" xfId="0" applyNumberFormat="1" applyFont="1" applyBorder="1" applyAlignment="1">
      <alignment vertical="center"/>
    </xf>
    <xf numFmtId="41" fontId="9" fillId="0" borderId="21" xfId="0" applyNumberFormat="1" applyFont="1" applyBorder="1"/>
    <xf numFmtId="41" fontId="9" fillId="0" borderId="27" xfId="0" applyNumberFormat="1" applyFont="1" applyBorder="1"/>
    <xf numFmtId="0" fontId="0" fillId="0" borderId="23" xfId="0" applyBorder="1" applyAlignment="1"/>
    <xf numFmtId="41" fontId="0" fillId="0" borderId="24" xfId="0" applyNumberFormat="1" applyBorder="1" applyAlignment="1"/>
    <xf numFmtId="0" fontId="10" fillId="0" borderId="28" xfId="39" applyFont="1" applyBorder="1" applyAlignment="1">
      <alignment vertical="center" wrapText="1"/>
    </xf>
    <xf numFmtId="41" fontId="0" fillId="0" borderId="10" xfId="0" applyNumberFormat="1" applyBorder="1" applyAlignment="1"/>
    <xf numFmtId="41" fontId="0" fillId="0" borderId="11" xfId="0" applyNumberFormat="1" applyBorder="1" applyAlignment="1"/>
    <xf numFmtId="41" fontId="0" fillId="0" borderId="25" xfId="0" applyNumberFormat="1" applyBorder="1" applyAlignment="1"/>
    <xf numFmtId="41" fontId="0" fillId="0" borderId="21" xfId="0" applyNumberFormat="1" applyBorder="1" applyAlignment="1"/>
    <xf numFmtId="41" fontId="0" fillId="0" borderId="27" xfId="0" applyNumberFormat="1" applyBorder="1" applyAlignment="1"/>
    <xf numFmtId="49" fontId="9" fillId="0" borderId="0" xfId="39" applyNumberFormat="1" applyFont="1"/>
    <xf numFmtId="49" fontId="10" fillId="0" borderId="13" xfId="39" applyNumberFormat="1" applyFont="1" applyBorder="1"/>
    <xf numFmtId="0" fontId="10" fillId="0" borderId="29" xfId="39" applyFont="1" applyBorder="1"/>
    <xf numFmtId="0" fontId="10" fillId="0" borderId="30" xfId="39" applyFont="1" applyBorder="1"/>
    <xf numFmtId="0" fontId="10" fillId="0" borderId="31" xfId="39" applyFont="1" applyBorder="1"/>
    <xf numFmtId="49" fontId="10" fillId="0" borderId="31" xfId="39" applyNumberFormat="1" applyFont="1" applyBorder="1"/>
    <xf numFmtId="0" fontId="10" fillId="0" borderId="24" xfId="39" applyFont="1" applyBorder="1"/>
    <xf numFmtId="0" fontId="10" fillId="0" borderId="24" xfId="39" applyFont="1" applyBorder="1" applyAlignment="1">
      <alignment horizontal="center"/>
    </xf>
    <xf numFmtId="0" fontId="10" fillId="0" borderId="31" xfId="39" applyFont="1" applyBorder="1" applyAlignment="1">
      <alignment horizontal="center"/>
    </xf>
    <xf numFmtId="0" fontId="10" fillId="0" borderId="25" xfId="39" applyFont="1" applyBorder="1" applyAlignment="1">
      <alignment horizontal="center"/>
    </xf>
    <xf numFmtId="49" fontId="10" fillId="0" borderId="15" xfId="39" applyNumberFormat="1" applyFont="1" applyBorder="1"/>
    <xf numFmtId="0" fontId="10" fillId="0" borderId="16" xfId="39" applyFont="1" applyBorder="1"/>
    <xf numFmtId="0" fontId="9" fillId="0" borderId="32" xfId="39" applyFont="1" applyBorder="1" applyAlignment="1">
      <alignment vertical="center" wrapText="1"/>
    </xf>
    <xf numFmtId="0" fontId="9" fillId="0" borderId="0" xfId="39" applyFont="1" applyBorder="1" applyAlignment="1">
      <alignment vertical="center" wrapText="1"/>
    </xf>
    <xf numFmtId="49" fontId="9" fillId="0" borderId="0" xfId="39" applyNumberFormat="1" applyFont="1" applyBorder="1" applyAlignment="1">
      <alignment vertical="center" wrapText="1"/>
    </xf>
    <xf numFmtId="0" fontId="9" fillId="0" borderId="33" xfId="39" applyFont="1" applyBorder="1" applyAlignment="1">
      <alignment vertical="center" wrapText="1"/>
    </xf>
    <xf numFmtId="164" fontId="9" fillId="0" borderId="33" xfId="26" applyNumberFormat="1" applyFont="1" applyBorder="1" applyAlignment="1">
      <alignment vertical="center" wrapText="1"/>
    </xf>
    <xf numFmtId="164" fontId="9" fillId="0" borderId="34" xfId="26" applyNumberFormat="1" applyFont="1" applyBorder="1" applyAlignment="1">
      <alignment vertical="center" wrapText="1"/>
    </xf>
    <xf numFmtId="0" fontId="5" fillId="0" borderId="0" xfId="39" applyAlignment="1">
      <alignment vertical="center" wrapText="1"/>
    </xf>
    <xf numFmtId="0" fontId="10" fillId="0" borderId="35" xfId="39" applyFont="1" applyBorder="1" applyAlignment="1">
      <alignment vertical="center" wrapText="1"/>
    </xf>
    <xf numFmtId="49" fontId="10" fillId="0" borderId="28" xfId="39" applyNumberFormat="1" applyFont="1" applyBorder="1" applyAlignment="1">
      <alignment vertical="center" wrapText="1"/>
    </xf>
    <xf numFmtId="0" fontId="10" fillId="0" borderId="10" xfId="39" applyFont="1" applyBorder="1" applyAlignment="1">
      <alignment vertical="center" wrapText="1"/>
    </xf>
    <xf numFmtId="164" fontId="10" fillId="0" borderId="10" xfId="26" applyNumberFormat="1" applyFont="1" applyBorder="1" applyAlignment="1">
      <alignment vertical="center" wrapText="1"/>
    </xf>
    <xf numFmtId="164" fontId="10" fillId="0" borderId="11" xfId="26" applyNumberFormat="1" applyFont="1" applyBorder="1" applyAlignment="1">
      <alignment vertical="center" wrapText="1"/>
    </xf>
    <xf numFmtId="0" fontId="9" fillId="0" borderId="14" xfId="39" applyFont="1" applyBorder="1" applyAlignment="1">
      <alignment vertical="center" wrapText="1"/>
    </xf>
    <xf numFmtId="0" fontId="9" fillId="0" borderId="15" xfId="39" applyFont="1" applyBorder="1" applyAlignment="1">
      <alignment vertical="center" wrapText="1"/>
    </xf>
    <xf numFmtId="49" fontId="9" fillId="0" borderId="15" xfId="39" applyNumberFormat="1" applyFont="1" applyBorder="1" applyAlignment="1">
      <alignment vertical="center" wrapText="1"/>
    </xf>
    <xf numFmtId="0" fontId="9" fillId="0" borderId="16" xfId="39" applyFont="1" applyBorder="1" applyAlignment="1">
      <alignment vertical="center" wrapText="1"/>
    </xf>
    <xf numFmtId="164" fontId="9" fillId="0" borderId="16" xfId="26" applyNumberFormat="1" applyFont="1" applyBorder="1" applyAlignment="1">
      <alignment vertical="center" wrapText="1"/>
    </xf>
    <xf numFmtId="164" fontId="9" fillId="0" borderId="36" xfId="26" applyNumberFormat="1" applyFont="1" applyBorder="1" applyAlignment="1">
      <alignment vertical="center" wrapText="1"/>
    </xf>
    <xf numFmtId="0" fontId="10" fillId="0" borderId="10" xfId="39" applyFont="1" applyFill="1" applyBorder="1" applyAlignment="1">
      <alignment vertical="center" wrapText="1"/>
    </xf>
    <xf numFmtId="0" fontId="9" fillId="0" borderId="33" xfId="39" applyFont="1" applyFill="1" applyBorder="1" applyAlignment="1">
      <alignment vertical="center" wrapText="1"/>
    </xf>
    <xf numFmtId="164" fontId="10" fillId="0" borderId="16" xfId="26" applyNumberFormat="1" applyFont="1" applyBorder="1" applyAlignment="1">
      <alignment vertical="center" wrapText="1"/>
    </xf>
    <xf numFmtId="164" fontId="10" fillId="0" borderId="36" xfId="26" applyNumberFormat="1" applyFont="1" applyBorder="1" applyAlignment="1">
      <alignment vertical="center" wrapText="1"/>
    </xf>
    <xf numFmtId="0" fontId="10" fillId="0" borderId="28" xfId="39" applyFont="1" applyBorder="1" applyAlignment="1">
      <alignment horizontal="center" vertical="center" wrapText="1"/>
    </xf>
    <xf numFmtId="0" fontId="10" fillId="0" borderId="35" xfId="39" applyFont="1" applyBorder="1" applyAlignment="1">
      <alignment horizontal="left" vertical="center" wrapText="1"/>
    </xf>
    <xf numFmtId="0" fontId="10" fillId="0" borderId="28" xfId="39" applyFont="1" applyBorder="1" applyAlignment="1">
      <alignment horizontal="left" vertical="center" wrapText="1"/>
    </xf>
    <xf numFmtId="0" fontId="10" fillId="0" borderId="10" xfId="39" applyFont="1" applyBorder="1" applyAlignment="1">
      <alignment horizontal="left" vertical="center" wrapText="1"/>
    </xf>
    <xf numFmtId="0" fontId="17" fillId="0" borderId="10" xfId="39" applyFont="1" applyBorder="1" applyAlignment="1">
      <alignment vertical="center" wrapText="1"/>
    </xf>
    <xf numFmtId="0" fontId="17" fillId="0" borderId="35" xfId="39" applyFont="1" applyBorder="1" applyAlignment="1">
      <alignment vertical="center" wrapText="1"/>
    </xf>
    <xf numFmtId="0" fontId="17" fillId="0" borderId="28" xfId="39" applyFont="1" applyBorder="1" applyAlignment="1">
      <alignment vertical="center" wrapText="1"/>
    </xf>
    <xf numFmtId="164" fontId="9" fillId="0" borderId="37" xfId="26" applyNumberFormat="1" applyFont="1" applyBorder="1" applyAlignment="1">
      <alignment vertical="center" wrapText="1"/>
    </xf>
    <xf numFmtId="164" fontId="9" fillId="0" borderId="38" xfId="26" applyNumberFormat="1" applyFont="1" applyBorder="1" applyAlignment="1">
      <alignment vertical="center" wrapText="1"/>
    </xf>
    <xf numFmtId="0" fontId="10" fillId="0" borderId="14" xfId="39" applyFont="1" applyBorder="1" applyAlignment="1">
      <alignment vertical="center" wrapText="1"/>
    </xf>
    <xf numFmtId="0" fontId="10" fillId="0" borderId="15" xfId="39" applyFont="1" applyBorder="1" applyAlignment="1">
      <alignment vertical="center" wrapText="1"/>
    </xf>
    <xf numFmtId="49" fontId="10" fillId="0" borderId="15" xfId="39" applyNumberFormat="1" applyFont="1" applyBorder="1" applyAlignment="1">
      <alignment vertical="center" wrapText="1"/>
    </xf>
    <xf numFmtId="0" fontId="10" fillId="0" borderId="16" xfId="39" applyFont="1" applyBorder="1" applyAlignment="1">
      <alignment vertical="center" wrapText="1"/>
    </xf>
    <xf numFmtId="164" fontId="34" fillId="0" borderId="10" xfId="39" applyNumberFormat="1" applyFont="1" applyBorder="1" applyAlignment="1">
      <alignment vertical="center" wrapText="1"/>
    </xf>
    <xf numFmtId="164" fontId="34" fillId="0" borderId="11" xfId="39" applyNumberFormat="1" applyFont="1" applyBorder="1" applyAlignment="1">
      <alignment vertical="center" wrapText="1"/>
    </xf>
    <xf numFmtId="164" fontId="34" fillId="0" borderId="21" xfId="39" applyNumberFormat="1" applyFont="1" applyBorder="1" applyAlignment="1">
      <alignment vertical="center" wrapText="1"/>
    </xf>
    <xf numFmtId="164" fontId="34" fillId="0" borderId="27" xfId="39" applyNumberFormat="1" applyFont="1" applyBorder="1" applyAlignment="1">
      <alignment vertical="center" wrapText="1"/>
    </xf>
    <xf numFmtId="49" fontId="5" fillId="0" borderId="0" xfId="39" applyNumberFormat="1" applyAlignment="1">
      <alignment vertical="center" wrapText="1"/>
    </xf>
    <xf numFmtId="49" fontId="5" fillId="0" borderId="0" xfId="39" applyNumberFormat="1"/>
    <xf numFmtId="0" fontId="36" fillId="0" borderId="0" xfId="0" applyFont="1" applyAlignment="1">
      <alignment wrapText="1"/>
    </xf>
    <xf numFmtId="10" fontId="0" fillId="0" borderId="0" xfId="0" applyNumberFormat="1"/>
    <xf numFmtId="9" fontId="0" fillId="0" borderId="0" xfId="0" applyNumberFormat="1"/>
    <xf numFmtId="0" fontId="37" fillId="18" borderId="39" xfId="0" applyFont="1" applyFill="1" applyBorder="1" applyAlignment="1">
      <alignment horizontal="center" vertical="center" wrapText="1"/>
    </xf>
    <xf numFmtId="0" fontId="37" fillId="18" borderId="40" xfId="0" applyFont="1" applyFill="1" applyBorder="1" applyAlignment="1">
      <alignment horizontal="center" vertical="center"/>
    </xf>
    <xf numFmtId="0" fontId="37" fillId="18" borderId="40" xfId="0" applyFont="1" applyFill="1" applyBorder="1" applyAlignment="1">
      <alignment horizontal="center" vertical="center" wrapText="1"/>
    </xf>
    <xf numFmtId="0" fontId="37" fillId="18" borderId="40" xfId="40" applyFont="1" applyFill="1" applyBorder="1" applyAlignment="1">
      <alignment horizontal="center" vertical="center" wrapText="1"/>
    </xf>
    <xf numFmtId="0" fontId="37" fillId="18" borderId="40" xfId="0" applyFont="1" applyFill="1" applyBorder="1" applyAlignment="1">
      <alignment horizontal="center" vertical="top" wrapText="1"/>
    </xf>
    <xf numFmtId="0" fontId="37" fillId="18" borderId="41" xfId="0" applyFont="1" applyFill="1" applyBorder="1" applyAlignment="1">
      <alignment horizontal="center" vertical="top" wrapText="1"/>
    </xf>
    <xf numFmtId="0" fontId="37" fillId="0" borderId="42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top"/>
    </xf>
    <xf numFmtId="0" fontId="37" fillId="0" borderId="43" xfId="0" applyFont="1" applyBorder="1" applyAlignment="1">
      <alignment horizontal="center" vertical="top" wrapText="1"/>
    </xf>
    <xf numFmtId="0" fontId="37" fillId="0" borderId="43" xfId="40" applyFont="1" applyBorder="1" applyAlignment="1">
      <alignment horizontal="center" vertical="top" wrapText="1"/>
    </xf>
    <xf numFmtId="0" fontId="37" fillId="0" borderId="44" xfId="0" applyFont="1" applyBorder="1" applyAlignment="1">
      <alignment horizontal="center" vertical="top" wrapText="1"/>
    </xf>
    <xf numFmtId="0" fontId="38" fillId="0" borderId="45" xfId="0" applyFont="1" applyBorder="1" applyAlignment="1">
      <alignment horizontal="center" vertical="top"/>
    </xf>
    <xf numFmtId="0" fontId="37" fillId="0" borderId="45" xfId="0" applyFont="1" applyBorder="1" applyAlignment="1">
      <alignment horizontal="center" vertical="top" wrapText="1"/>
    </xf>
    <xf numFmtId="0" fontId="37" fillId="0" borderId="45" xfId="40" applyFont="1" applyBorder="1" applyAlignment="1">
      <alignment horizontal="center" vertical="top" wrapText="1"/>
    </xf>
    <xf numFmtId="0" fontId="37" fillId="0" borderId="45" xfId="0" applyFont="1" applyBorder="1" applyAlignment="1">
      <alignment horizontal="center" vertical="top"/>
    </xf>
    <xf numFmtId="0" fontId="37" fillId="0" borderId="46" xfId="0" applyFont="1" applyBorder="1" applyAlignment="1">
      <alignment horizontal="center" vertical="center"/>
    </xf>
    <xf numFmtId="0" fontId="37" fillId="0" borderId="46" xfId="0" applyFont="1" applyBorder="1"/>
    <xf numFmtId="0" fontId="37" fillId="0" borderId="46" xfId="0" applyFont="1" applyBorder="1" applyProtection="1">
      <protection locked="0"/>
    </xf>
    <xf numFmtId="1" fontId="37" fillId="0" borderId="46" xfId="40" applyNumberFormat="1" applyFont="1" applyBorder="1" applyProtection="1">
      <protection locked="0"/>
    </xf>
    <xf numFmtId="1" fontId="37" fillId="0" borderId="46" xfId="0" applyNumberFormat="1" applyFont="1" applyBorder="1" applyAlignment="1">
      <alignment horizontal="right" vertical="top"/>
    </xf>
    <xf numFmtId="10" fontId="37" fillId="0" borderId="46" xfId="45" applyNumberFormat="1" applyFont="1" applyFill="1" applyBorder="1" applyAlignment="1" applyProtection="1">
      <alignment horizontal="center" vertical="top"/>
    </xf>
    <xf numFmtId="1" fontId="37" fillId="0" borderId="46" xfId="0" applyNumberFormat="1" applyFont="1" applyBorder="1"/>
    <xf numFmtId="10" fontId="37" fillId="0" borderId="46" xfId="45" applyNumberFormat="1" applyFont="1" applyFill="1" applyBorder="1" applyAlignment="1" applyProtection="1"/>
    <xf numFmtId="0" fontId="37" fillId="0" borderId="46" xfId="0" applyFont="1" applyFill="1" applyBorder="1"/>
    <xf numFmtId="0" fontId="37" fillId="0" borderId="46" xfId="0" applyFont="1" applyFill="1" applyBorder="1" applyProtection="1">
      <protection locked="0"/>
    </xf>
    <xf numFmtId="0" fontId="37" fillId="19" borderId="46" xfId="0" applyFont="1" applyFill="1" applyBorder="1"/>
    <xf numFmtId="0" fontId="37" fillId="20" borderId="46" xfId="0" applyFont="1" applyFill="1" applyBorder="1"/>
    <xf numFmtId="1" fontId="37" fillId="21" borderId="46" xfId="40" applyNumberFormat="1" applyFont="1" applyFill="1" applyBorder="1" applyProtection="1">
      <protection locked="0"/>
    </xf>
    <xf numFmtId="10" fontId="37" fillId="0" borderId="47" xfId="45" applyNumberFormat="1" applyFont="1" applyFill="1" applyBorder="1" applyAlignment="1" applyProtection="1">
      <alignment horizontal="center"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/>
    <xf numFmtId="0" fontId="37" fillId="0" borderId="0" xfId="40" applyFont="1" applyBorder="1"/>
    <xf numFmtId="10" fontId="37" fillId="0" borderId="0" xfId="45" applyNumberFormat="1" applyFont="1" applyFill="1" applyBorder="1" applyAlignment="1" applyProtection="1">
      <alignment horizontal="center" vertical="top"/>
    </xf>
    <xf numFmtId="10" fontId="37" fillId="0" borderId="0" xfId="45" applyNumberFormat="1" applyFont="1" applyFill="1" applyBorder="1" applyAlignment="1" applyProtection="1"/>
    <xf numFmtId="0" fontId="38" fillId="0" borderId="46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/>
    </xf>
    <xf numFmtId="0" fontId="37" fillId="0" borderId="46" xfId="40" applyFont="1" applyBorder="1"/>
    <xf numFmtId="10" fontId="37" fillId="0" borderId="45" xfId="45" applyNumberFormat="1" applyFont="1" applyFill="1" applyBorder="1" applyAlignment="1" applyProtection="1">
      <alignment horizontal="center" vertical="top"/>
    </xf>
    <xf numFmtId="1" fontId="37" fillId="0" borderId="46" xfId="0" applyNumberFormat="1" applyFont="1" applyBorder="1" applyProtection="1">
      <protection locked="0"/>
    </xf>
    <xf numFmtId="0" fontId="37" fillId="19" borderId="46" xfId="0" applyFont="1" applyFill="1" applyBorder="1" applyAlignment="1">
      <alignment horizontal="center" vertical="center"/>
    </xf>
    <xf numFmtId="1" fontId="37" fillId="21" borderId="46" xfId="0" applyNumberFormat="1" applyFont="1" applyFill="1" applyBorder="1" applyProtection="1">
      <protection locked="0"/>
    </xf>
    <xf numFmtId="1" fontId="37" fillId="21" borderId="46" xfId="0" applyNumberFormat="1" applyFont="1" applyFill="1" applyBorder="1"/>
    <xf numFmtId="0" fontId="37" fillId="0" borderId="48" xfId="0" applyFont="1" applyBorder="1"/>
    <xf numFmtId="0" fontId="37" fillId="0" borderId="48" xfId="0" applyFont="1" applyFill="1" applyBorder="1"/>
    <xf numFmtId="0" fontId="37" fillId="19" borderId="48" xfId="0" applyFont="1" applyFill="1" applyBorder="1"/>
    <xf numFmtId="0" fontId="38" fillId="0" borderId="4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22" borderId="10" xfId="0" applyFont="1" applyFill="1" applyBorder="1" applyAlignment="1">
      <alignment horizontal="center" vertical="center"/>
    </xf>
    <xf numFmtId="0" fontId="4" fillId="0" borderId="0" xfId="0" applyFont="1"/>
    <xf numFmtId="0" fontId="0" fillId="18" borderId="10" xfId="0" applyFill="1" applyBorder="1"/>
    <xf numFmtId="0" fontId="4" fillId="18" borderId="10" xfId="0" applyFont="1" applyFill="1" applyBorder="1"/>
    <xf numFmtId="0" fontId="4" fillId="18" borderId="10" xfId="0" applyFont="1" applyFill="1" applyBorder="1" applyAlignment="1">
      <alignment wrapText="1" shrinkToFit="1"/>
    </xf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0" fillId="18" borderId="10" xfId="0" applyFill="1" applyBorder="1" applyAlignment="1">
      <alignment wrapText="1"/>
    </xf>
    <xf numFmtId="0" fontId="4" fillId="18" borderId="10" xfId="0" applyFont="1" applyFill="1" applyBorder="1" applyAlignment="1">
      <alignment wrapText="1"/>
    </xf>
    <xf numFmtId="0" fontId="4" fillId="0" borderId="10" xfId="0" applyFont="1" applyBorder="1"/>
    <xf numFmtId="164" fontId="10" fillId="0" borderId="26" xfId="26" applyNumberFormat="1" applyFont="1" applyBorder="1"/>
    <xf numFmtId="0" fontId="35" fillId="0" borderId="0" xfId="0" applyFont="1"/>
    <xf numFmtId="3" fontId="0" fillId="0" borderId="0" xfId="0" applyNumberFormat="1"/>
    <xf numFmtId="0" fontId="0" fillId="0" borderId="50" xfId="0" applyBorder="1"/>
    <xf numFmtId="3" fontId="35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3" xfId="0" applyNumberFormat="1" applyBorder="1"/>
    <xf numFmtId="3" fontId="0" fillId="0" borderId="16" xfId="0" applyNumberFormat="1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10" xfId="0" applyBorder="1" applyAlignment="1">
      <alignment vertical="center" wrapText="1"/>
    </xf>
    <xf numFmtId="0" fontId="35" fillId="0" borderId="54" xfId="0" applyFont="1" applyBorder="1" applyAlignment="1">
      <alignment vertical="center" wrapText="1"/>
    </xf>
    <xf numFmtId="0" fontId="35" fillId="0" borderId="10" xfId="0" applyFont="1" applyBorder="1" applyAlignment="1">
      <alignment vertical="center" wrapText="1"/>
    </xf>
    <xf numFmtId="0" fontId="39" fillId="0" borderId="51" xfId="0" applyFont="1" applyBorder="1"/>
    <xf numFmtId="0" fontId="4" fillId="0" borderId="51" xfId="0" applyFont="1" applyBorder="1"/>
    <xf numFmtId="0" fontId="4" fillId="0" borderId="52" xfId="0" applyFont="1" applyBorder="1"/>
    <xf numFmtId="3" fontId="35" fillId="0" borderId="33" xfId="0" applyNumberFormat="1" applyFont="1" applyBorder="1"/>
    <xf numFmtId="49" fontId="40" fillId="0" borderId="51" xfId="0" quotePrefix="1" applyNumberFormat="1" applyFont="1" applyBorder="1"/>
    <xf numFmtId="49" fontId="41" fillId="0" borderId="51" xfId="0" quotePrefix="1" applyNumberFormat="1" applyFont="1" applyBorder="1"/>
    <xf numFmtId="49" fontId="42" fillId="0" borderId="51" xfId="0" quotePrefix="1" applyNumberFormat="1" applyFont="1" applyBorder="1"/>
    <xf numFmtId="49" fontId="43" fillId="0" borderId="51" xfId="0" quotePrefix="1" applyNumberFormat="1" applyFont="1" applyBorder="1"/>
    <xf numFmtId="49" fontId="43" fillId="0" borderId="55" xfId="0" quotePrefix="1" applyNumberFormat="1" applyFont="1" applyBorder="1"/>
    <xf numFmtId="49" fontId="42" fillId="0" borderId="51" xfId="0" applyNumberFormat="1" applyFont="1" applyBorder="1"/>
    <xf numFmtId="49" fontId="43" fillId="0" borderId="51" xfId="0" applyNumberFormat="1" applyFont="1" applyBorder="1"/>
    <xf numFmtId="0" fontId="39" fillId="0" borderId="10" xfId="0" applyFont="1" applyBorder="1"/>
    <xf numFmtId="3" fontId="4" fillId="0" borderId="10" xfId="0" applyNumberFormat="1" applyFont="1" applyBorder="1"/>
    <xf numFmtId="49" fontId="44" fillId="0" borderId="51" xfId="0" applyNumberFormat="1" applyFont="1" applyBorder="1"/>
    <xf numFmtId="49" fontId="45" fillId="0" borderId="55" xfId="0" quotePrefix="1" applyNumberFormat="1" applyFont="1" applyBorder="1"/>
    <xf numFmtId="49" fontId="42" fillId="0" borderId="33" xfId="0" quotePrefix="1" applyNumberFormat="1" applyFont="1" applyBorder="1"/>
    <xf numFmtId="49" fontId="43" fillId="0" borderId="55" xfId="0" applyNumberFormat="1" applyFont="1" applyBorder="1"/>
    <xf numFmtId="0" fontId="40" fillId="0" borderId="51" xfId="0" applyFont="1" applyBorder="1"/>
    <xf numFmtId="49" fontId="40" fillId="0" borderId="51" xfId="0" applyNumberFormat="1" applyFont="1" applyBorder="1"/>
    <xf numFmtId="49" fontId="41" fillId="0" borderId="51" xfId="0" applyNumberFormat="1" applyFont="1" applyFill="1" applyBorder="1"/>
    <xf numFmtId="49" fontId="40" fillId="0" borderId="51" xfId="0" applyNumberFormat="1" applyFont="1" applyFill="1" applyBorder="1"/>
    <xf numFmtId="49" fontId="41" fillId="0" borderId="51" xfId="0" applyNumberFormat="1" applyFont="1" applyBorder="1"/>
    <xf numFmtId="49" fontId="41" fillId="0" borderId="50" xfId="0" applyNumberFormat="1" applyFont="1" applyBorder="1"/>
    <xf numFmtId="49" fontId="44" fillId="0" borderId="51" xfId="0" quotePrefix="1" applyNumberFormat="1" applyFont="1" applyBorder="1"/>
    <xf numFmtId="49" fontId="40" fillId="0" borderId="51" xfId="0" quotePrefix="1" applyNumberFormat="1" applyFont="1" applyFill="1" applyBorder="1"/>
    <xf numFmtId="0" fontId="40" fillId="0" borderId="51" xfId="0" quotePrefix="1" applyFont="1" applyBorder="1"/>
    <xf numFmtId="0" fontId="43" fillId="0" borderId="51" xfId="0" quotePrefix="1" applyFont="1" applyBorder="1"/>
    <xf numFmtId="0" fontId="42" fillId="0" borderId="51" xfId="0" quotePrefix="1" applyFont="1" applyBorder="1"/>
    <xf numFmtId="0" fontId="42" fillId="0" borderId="51" xfId="0" applyFont="1" applyBorder="1"/>
    <xf numFmtId="49" fontId="41" fillId="0" borderId="51" xfId="0" quotePrefix="1" applyNumberFormat="1" applyFont="1" applyFill="1" applyBorder="1"/>
    <xf numFmtId="49" fontId="41" fillId="0" borderId="56" xfId="0" applyNumberFormat="1" applyFont="1" applyBorder="1"/>
    <xf numFmtId="0" fontId="4" fillId="0" borderId="54" xfId="0" applyFont="1" applyBorder="1"/>
    <xf numFmtId="3" fontId="0" fillId="0" borderId="10" xfId="0" applyNumberFormat="1" applyBorder="1"/>
    <xf numFmtId="0" fontId="0" fillId="0" borderId="33" xfId="0" applyBorder="1"/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3" fontId="35" fillId="0" borderId="33" xfId="0" applyNumberFormat="1" applyFon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  <xf numFmtId="0" fontId="0" fillId="0" borderId="0" xfId="0" applyBorder="1"/>
    <xf numFmtId="1" fontId="37" fillId="20" borderId="46" xfId="0" applyNumberFormat="1" applyFont="1" applyFill="1" applyBorder="1"/>
    <xf numFmtId="0" fontId="0" fillId="0" borderId="54" xfId="0" applyBorder="1"/>
    <xf numFmtId="49" fontId="41" fillId="0" borderId="56" xfId="0" quotePrefix="1" applyNumberFormat="1" applyFont="1" applyBorder="1"/>
    <xf numFmtId="0" fontId="41" fillId="0" borderId="56" xfId="0" quotePrefix="1" applyFont="1" applyBorder="1"/>
    <xf numFmtId="49" fontId="45" fillId="0" borderId="56" xfId="0" applyNumberFormat="1" applyFont="1" applyBorder="1"/>
    <xf numFmtId="0" fontId="0" fillId="0" borderId="28" xfId="0" applyBorder="1"/>
    <xf numFmtId="0" fontId="1" fillId="0" borderId="52" xfId="0" applyFont="1" applyBorder="1"/>
    <xf numFmtId="3" fontId="1" fillId="0" borderId="33" xfId="0" applyNumberFormat="1" applyFont="1" applyBorder="1"/>
    <xf numFmtId="49" fontId="48" fillId="0" borderId="51" xfId="0" quotePrefix="1" applyNumberFormat="1" applyFont="1" applyBorder="1"/>
    <xf numFmtId="0" fontId="1" fillId="0" borderId="53" xfId="0" applyFont="1" applyBorder="1"/>
    <xf numFmtId="0" fontId="1" fillId="0" borderId="51" xfId="0" applyFont="1" applyBorder="1"/>
    <xf numFmtId="0" fontId="0" fillId="0" borderId="63" xfId="0" applyBorder="1"/>
    <xf numFmtId="3" fontId="0" fillId="0" borderId="37" xfId="0" applyNumberFormat="1" applyBorder="1"/>
    <xf numFmtId="0" fontId="1" fillId="0" borderId="53" xfId="0" applyFont="1" applyBorder="1" applyAlignment="1">
      <alignment shrinkToFit="1"/>
    </xf>
    <xf numFmtId="0" fontId="1" fillId="0" borderId="53" xfId="0" applyFont="1" applyBorder="1" applyAlignment="1">
      <alignment wrapText="1"/>
    </xf>
    <xf numFmtId="0" fontId="41" fillId="0" borderId="56" xfId="0" applyFont="1" applyBorder="1"/>
    <xf numFmtId="3" fontId="1" fillId="0" borderId="16" xfId="0" applyNumberFormat="1" applyFont="1" applyBorder="1"/>
    <xf numFmtId="0" fontId="0" fillId="0" borderId="55" xfId="0" applyBorder="1"/>
    <xf numFmtId="1" fontId="37" fillId="0" borderId="46" xfId="0" applyNumberFormat="1" applyFont="1" applyFill="1" applyBorder="1"/>
    <xf numFmtId="3" fontId="1" fillId="0" borderId="0" xfId="0" applyNumberFormat="1" applyFont="1"/>
    <xf numFmtId="0" fontId="1" fillId="0" borderId="0" xfId="0" applyFont="1" applyBorder="1"/>
    <xf numFmtId="0" fontId="1" fillId="0" borderId="15" xfId="0" applyFont="1" applyBorder="1"/>
    <xf numFmtId="0" fontId="34" fillId="0" borderId="57" xfId="39" applyFont="1" applyBorder="1" applyAlignment="1">
      <alignment horizontal="left" vertical="center" wrapText="1"/>
    </xf>
    <xf numFmtId="0" fontId="34" fillId="0" borderId="58" xfId="39" applyFont="1" applyBorder="1" applyAlignment="1">
      <alignment horizontal="left" vertical="center" wrapText="1"/>
    </xf>
    <xf numFmtId="0" fontId="34" fillId="0" borderId="59" xfId="39" applyFont="1" applyBorder="1" applyAlignment="1">
      <alignment horizontal="left" vertical="center" wrapText="1"/>
    </xf>
    <xf numFmtId="0" fontId="10" fillId="0" borderId="60" xfId="39" applyFont="1" applyBorder="1" applyAlignment="1">
      <alignment horizontal="center"/>
    </xf>
    <xf numFmtId="0" fontId="10" fillId="0" borderId="61" xfId="39" applyFont="1" applyBorder="1" applyAlignment="1">
      <alignment horizontal="center"/>
    </xf>
    <xf numFmtId="0" fontId="10" fillId="0" borderId="62" xfId="39" applyFont="1" applyBorder="1" applyAlignment="1">
      <alignment horizontal="center"/>
    </xf>
    <xf numFmtId="0" fontId="12" fillId="0" borderId="0" xfId="39" applyFont="1" applyAlignment="1">
      <alignment horizontal="center"/>
    </xf>
    <xf numFmtId="0" fontId="10" fillId="0" borderId="35" xfId="39" applyFont="1" applyBorder="1" applyAlignment="1">
      <alignment horizontal="center" vertical="center" wrapText="1"/>
    </xf>
    <xf numFmtId="0" fontId="10" fillId="0" borderId="28" xfId="39" applyFont="1" applyBorder="1" applyAlignment="1">
      <alignment horizontal="center" vertical="center" wrapText="1"/>
    </xf>
    <xf numFmtId="0" fontId="10" fillId="0" borderId="54" xfId="39" applyFont="1" applyBorder="1" applyAlignment="1">
      <alignment horizontal="center" vertical="center" wrapText="1"/>
    </xf>
    <xf numFmtId="0" fontId="34" fillId="0" borderId="35" xfId="39" applyFont="1" applyBorder="1" applyAlignment="1">
      <alignment horizontal="left" vertical="center" wrapText="1"/>
    </xf>
    <xf numFmtId="0" fontId="34" fillId="0" borderId="28" xfId="39" applyFont="1" applyBorder="1" applyAlignment="1">
      <alignment horizontal="left" vertical="center" wrapText="1"/>
    </xf>
    <xf numFmtId="0" fontId="34" fillId="0" borderId="54" xfId="39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37" fillId="2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5" fillId="0" borderId="55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21" xfId="0" applyFont="1" applyBorder="1" applyAlignment="1">
      <alignment horizontal="left"/>
    </xf>
    <xf numFmtId="0" fontId="14" fillId="0" borderId="64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7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/>
    </xf>
    <xf numFmtId="41" fontId="9" fillId="0" borderId="75" xfId="0" applyNumberFormat="1" applyFont="1" applyBorder="1" applyAlignment="1"/>
    <xf numFmtId="0" fontId="0" fillId="0" borderId="76" xfId="0" applyBorder="1" applyAlignment="1"/>
    <xf numFmtId="0" fontId="0" fillId="0" borderId="77" xfId="0" applyBorder="1" applyAlignment="1"/>
    <xf numFmtId="0" fontId="0" fillId="0" borderId="78" xfId="0" applyBorder="1" applyAlignment="1"/>
    <xf numFmtId="0" fontId="0" fillId="0" borderId="79" xfId="0" applyBorder="1" applyAlignment="1"/>
    <xf numFmtId="0" fontId="0" fillId="0" borderId="80" xfId="0" applyBorder="1" applyAlignment="1"/>
    <xf numFmtId="0" fontId="0" fillId="0" borderId="81" xfId="0" applyBorder="1" applyAlignment="1"/>
    <xf numFmtId="0" fontId="0" fillId="0" borderId="82" xfId="0" applyBorder="1" applyAlignment="1"/>
    <xf numFmtId="0" fontId="0" fillId="0" borderId="83" xfId="0" applyBorder="1" applyAlignment="1"/>
    <xf numFmtId="0" fontId="9" fillId="0" borderId="1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8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8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87" xfId="0" applyBorder="1" applyAlignment="1">
      <alignment horizontal="left"/>
    </xf>
    <xf numFmtId="0" fontId="11" fillId="0" borderId="29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88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wrapText="1"/>
    </xf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(1)" xfId="30" builtinId="29" customBuiltin="1"/>
    <cellStyle name="Jelölőszín (2)" xfId="31" builtinId="33" customBuiltin="1"/>
    <cellStyle name="Jelölőszín (3)" xfId="32" builtinId="37" customBuiltin="1"/>
    <cellStyle name="Jelölőszín (4)" xfId="33" builtinId="41" customBuiltin="1"/>
    <cellStyle name="Jelölőszín (5)" xfId="34" builtinId="45" customBuiltin="1"/>
    <cellStyle name="Jelölőszín (6)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3.sz.melléklet" xfId="39"/>
    <cellStyle name="Normál_Munka1" xfId="40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view="pageLayout" zoomScaleNormal="100" workbookViewId="0">
      <selection activeCell="G9" sqref="G9"/>
    </sheetView>
  </sheetViews>
  <sheetFormatPr defaultRowHeight="12.75"/>
  <cols>
    <col min="1" max="2" width="4.28515625" style="3" customWidth="1"/>
    <col min="3" max="3" width="3.5703125" style="3" customWidth="1"/>
    <col min="4" max="4" width="3.140625" style="104" customWidth="1"/>
    <col min="5" max="5" width="71.140625" style="3" customWidth="1"/>
    <col min="6" max="6" width="15" style="3" customWidth="1"/>
    <col min="7" max="8" width="16" style="3" customWidth="1"/>
    <col min="9" max="16384" width="9.140625" style="3"/>
  </cols>
  <sheetData>
    <row r="1" spans="1:8" ht="14.25">
      <c r="A1" s="248" t="s">
        <v>272</v>
      </c>
      <c r="B1" s="248"/>
      <c r="C1" s="248"/>
      <c r="D1" s="248"/>
      <c r="E1" s="248"/>
      <c r="F1" s="248"/>
      <c r="G1" s="248"/>
      <c r="H1" s="248"/>
    </row>
    <row r="2" spans="1:8" ht="13.5" thickBot="1">
      <c r="A2" s="12"/>
      <c r="B2" s="12"/>
      <c r="C2" s="12"/>
      <c r="D2" s="52"/>
      <c r="E2" s="12"/>
      <c r="F2" s="12"/>
      <c r="G2" s="12"/>
      <c r="H2" s="12"/>
    </row>
    <row r="3" spans="1:8">
      <c r="A3" s="13" t="s">
        <v>57</v>
      </c>
      <c r="B3" s="14"/>
      <c r="C3" s="14"/>
      <c r="D3" s="53"/>
      <c r="E3" s="54"/>
      <c r="F3" s="245" t="s">
        <v>293</v>
      </c>
      <c r="G3" s="246"/>
      <c r="H3" s="247"/>
    </row>
    <row r="4" spans="1:8" ht="13.5" thickBot="1">
      <c r="A4" s="55"/>
      <c r="B4" s="56"/>
      <c r="C4" s="56"/>
      <c r="D4" s="57"/>
      <c r="E4" s="58"/>
      <c r="F4" s="59" t="s">
        <v>15</v>
      </c>
      <c r="G4" s="60" t="s">
        <v>16</v>
      </c>
      <c r="H4" s="61" t="s">
        <v>3</v>
      </c>
    </row>
    <row r="5" spans="1:8">
      <c r="A5" s="15"/>
      <c r="B5" s="16" t="s">
        <v>5</v>
      </c>
      <c r="C5" s="16"/>
      <c r="D5" s="62"/>
      <c r="E5" s="63" t="s">
        <v>13</v>
      </c>
      <c r="F5" s="17">
        <f>SUM(F6+F7+F8+F9+F10)</f>
        <v>127082521</v>
      </c>
      <c r="G5" s="17">
        <f>SUM(G6+G7+G8+G9+G10)</f>
        <v>155043621</v>
      </c>
      <c r="H5" s="167">
        <f>SUM(H6+H7+H8+H9+H10)</f>
        <v>0</v>
      </c>
    </row>
    <row r="6" spans="1:8" s="70" customFormat="1">
      <c r="A6" s="64"/>
      <c r="B6" s="65"/>
      <c r="C6" s="65" t="s">
        <v>18</v>
      </c>
      <c r="D6" s="66"/>
      <c r="E6" s="67" t="s">
        <v>139</v>
      </c>
      <c r="F6" s="68">
        <v>62563521</v>
      </c>
      <c r="G6" s="68">
        <v>75328406</v>
      </c>
      <c r="H6" s="69"/>
    </row>
    <row r="7" spans="1:8" s="70" customFormat="1">
      <c r="A7" s="64"/>
      <c r="B7" s="65"/>
      <c r="C7" s="65" t="s">
        <v>19</v>
      </c>
      <c r="D7" s="66"/>
      <c r="E7" s="67" t="s">
        <v>140</v>
      </c>
      <c r="F7" s="68">
        <v>9731000</v>
      </c>
      <c r="G7" s="68">
        <v>11761228</v>
      </c>
      <c r="H7" s="69"/>
    </row>
    <row r="8" spans="1:8" s="70" customFormat="1">
      <c r="A8" s="64"/>
      <c r="B8" s="65"/>
      <c r="C8" s="65" t="s">
        <v>20</v>
      </c>
      <c r="D8" s="66"/>
      <c r="E8" s="67" t="s">
        <v>141</v>
      </c>
      <c r="F8" s="68">
        <v>46618000</v>
      </c>
      <c r="G8" s="68">
        <v>55404898</v>
      </c>
      <c r="H8" s="69"/>
    </row>
    <row r="9" spans="1:8" s="70" customFormat="1">
      <c r="A9" s="64"/>
      <c r="B9" s="65"/>
      <c r="C9" s="65" t="s">
        <v>21</v>
      </c>
      <c r="D9" s="66"/>
      <c r="E9" s="67" t="s">
        <v>142</v>
      </c>
      <c r="F9" s="68">
        <v>5286000</v>
      </c>
      <c r="G9" s="68">
        <v>7095336</v>
      </c>
      <c r="H9" s="69"/>
    </row>
    <row r="10" spans="1:8" s="70" customFormat="1">
      <c r="A10" s="64"/>
      <c r="B10" s="65"/>
      <c r="C10" s="65" t="s">
        <v>22</v>
      </c>
      <c r="D10" s="66"/>
      <c r="E10" s="67" t="s">
        <v>143</v>
      </c>
      <c r="F10" s="68">
        <v>2884000</v>
      </c>
      <c r="G10" s="68">
        <v>5453753</v>
      </c>
      <c r="H10" s="69"/>
    </row>
    <row r="11" spans="1:8" s="70" customFormat="1">
      <c r="A11" s="71"/>
      <c r="B11" s="46" t="s">
        <v>6</v>
      </c>
      <c r="C11" s="46"/>
      <c r="D11" s="72"/>
      <c r="E11" s="73" t="s">
        <v>14</v>
      </c>
      <c r="F11" s="74">
        <f>SUM(F12:F14)</f>
        <v>6151000</v>
      </c>
      <c r="G11" s="74">
        <f>SUM(G12:G14)</f>
        <v>9517854</v>
      </c>
      <c r="H11" s="75">
        <f>SUM(H12:H14)</f>
        <v>0</v>
      </c>
    </row>
    <row r="12" spans="1:8" s="70" customFormat="1">
      <c r="A12" s="64"/>
      <c r="B12" s="65"/>
      <c r="C12" s="65" t="s">
        <v>18</v>
      </c>
      <c r="D12" s="66"/>
      <c r="E12" s="67" t="s">
        <v>144</v>
      </c>
      <c r="F12" s="68">
        <v>6151000</v>
      </c>
      <c r="G12" s="68">
        <v>9251322</v>
      </c>
      <c r="H12" s="69"/>
    </row>
    <row r="13" spans="1:8" s="70" customFormat="1">
      <c r="A13" s="64"/>
      <c r="B13" s="65"/>
      <c r="C13" s="65" t="s">
        <v>19</v>
      </c>
      <c r="D13" s="66"/>
      <c r="E13" s="67" t="s">
        <v>145</v>
      </c>
      <c r="F13" s="68">
        <v>0</v>
      </c>
      <c r="G13" s="68">
        <v>266532</v>
      </c>
      <c r="H13" s="69"/>
    </row>
    <row r="14" spans="1:8" s="70" customFormat="1">
      <c r="A14" s="64"/>
      <c r="B14" s="65"/>
      <c r="C14" s="65" t="s">
        <v>20</v>
      </c>
      <c r="D14" s="66"/>
      <c r="E14" s="67" t="s">
        <v>146</v>
      </c>
      <c r="F14" s="68">
        <v>0</v>
      </c>
      <c r="G14" s="68">
        <v>0</v>
      </c>
      <c r="H14" s="69"/>
    </row>
    <row r="15" spans="1:8" s="70" customFormat="1" ht="18" customHeight="1">
      <c r="A15" s="71" t="s">
        <v>58</v>
      </c>
      <c r="B15" s="46"/>
      <c r="C15" s="46"/>
      <c r="D15" s="72"/>
      <c r="E15" s="82" t="s">
        <v>127</v>
      </c>
      <c r="F15" s="74">
        <f>SUM(F5+F11)</f>
        <v>133233521</v>
      </c>
      <c r="G15" s="74">
        <f>SUM(G5+G11)</f>
        <v>164561475</v>
      </c>
      <c r="H15" s="75">
        <f>SUM(H5+H11)</f>
        <v>0</v>
      </c>
    </row>
    <row r="16" spans="1:8" s="70" customFormat="1">
      <c r="A16" s="64"/>
      <c r="B16" s="65"/>
      <c r="C16" s="65"/>
      <c r="D16" s="66"/>
      <c r="E16" s="67"/>
      <c r="F16" s="68"/>
      <c r="G16" s="68"/>
      <c r="H16" s="69"/>
    </row>
    <row r="17" spans="1:8" s="70" customFormat="1">
      <c r="A17" s="71"/>
      <c r="B17" s="46" t="s">
        <v>5</v>
      </c>
      <c r="C17" s="46"/>
      <c r="D17" s="72"/>
      <c r="E17" s="73" t="s">
        <v>128</v>
      </c>
      <c r="F17" s="74">
        <f>SUM(F18+F21+F22+F23)</f>
        <v>101903000</v>
      </c>
      <c r="G17" s="74">
        <f>SUM(G18+G21+G22+G23)</f>
        <v>131699296</v>
      </c>
      <c r="H17" s="75">
        <f>SUM(H18+H21+H22+H23)</f>
        <v>0</v>
      </c>
    </row>
    <row r="18" spans="1:8" s="70" customFormat="1">
      <c r="A18" s="64"/>
      <c r="B18" s="65"/>
      <c r="C18" s="65" t="s">
        <v>18</v>
      </c>
      <c r="D18" s="66"/>
      <c r="E18" s="67" t="s">
        <v>129</v>
      </c>
      <c r="F18" s="68">
        <f>SUM(F19:F20)</f>
        <v>89543000</v>
      </c>
      <c r="G18" s="68">
        <f>SUM(G19:G20)</f>
        <v>118778074</v>
      </c>
      <c r="H18" s="69">
        <f>SUM(H19:H20)</f>
        <v>0</v>
      </c>
    </row>
    <row r="19" spans="1:8" s="70" customFormat="1">
      <c r="A19" s="64"/>
      <c r="B19" s="65"/>
      <c r="C19" s="65"/>
      <c r="D19" s="66" t="s">
        <v>59</v>
      </c>
      <c r="E19" s="67" t="s">
        <v>130</v>
      </c>
      <c r="F19" s="68">
        <v>27331050</v>
      </c>
      <c r="G19" s="68">
        <v>31894974</v>
      </c>
      <c r="H19" s="69"/>
    </row>
    <row r="20" spans="1:8" s="70" customFormat="1">
      <c r="A20" s="64"/>
      <c r="B20" s="65"/>
      <c r="C20" s="65"/>
      <c r="D20" s="66" t="s">
        <v>60</v>
      </c>
      <c r="E20" s="67" t="s">
        <v>131</v>
      </c>
      <c r="F20" s="68">
        <v>62211950</v>
      </c>
      <c r="G20" s="68">
        <v>86883100</v>
      </c>
      <c r="H20" s="69"/>
    </row>
    <row r="21" spans="1:8" s="70" customFormat="1">
      <c r="A21" s="64" t="s">
        <v>17</v>
      </c>
      <c r="B21" s="65"/>
      <c r="C21" s="65" t="s">
        <v>19</v>
      </c>
      <c r="D21" s="66"/>
      <c r="E21" s="67" t="s">
        <v>132</v>
      </c>
      <c r="F21" s="68">
        <v>7300000</v>
      </c>
      <c r="G21" s="68">
        <v>6640000</v>
      </c>
      <c r="H21" s="69"/>
    </row>
    <row r="22" spans="1:8" s="70" customFormat="1">
      <c r="A22" s="64"/>
      <c r="B22" s="65"/>
      <c r="C22" s="65" t="s">
        <v>20</v>
      </c>
      <c r="D22" s="66"/>
      <c r="E22" s="67" t="s">
        <v>133</v>
      </c>
      <c r="F22" s="68">
        <v>5050000</v>
      </c>
      <c r="G22" s="68">
        <v>5671222</v>
      </c>
      <c r="H22" s="69"/>
    </row>
    <row r="23" spans="1:8" s="70" customFormat="1">
      <c r="A23" s="64"/>
      <c r="B23" s="65"/>
      <c r="C23" s="65" t="s">
        <v>21</v>
      </c>
      <c r="D23" s="66"/>
      <c r="E23" s="67" t="s">
        <v>134</v>
      </c>
      <c r="F23" s="68">
        <v>10000</v>
      </c>
      <c r="G23" s="68">
        <v>610000</v>
      </c>
      <c r="H23" s="69"/>
    </row>
    <row r="24" spans="1:8" s="70" customFormat="1">
      <c r="A24" s="71"/>
      <c r="B24" s="46" t="s">
        <v>6</v>
      </c>
      <c r="C24" s="46"/>
      <c r="D24" s="72"/>
      <c r="E24" s="82" t="s">
        <v>38</v>
      </c>
      <c r="F24" s="74">
        <f>SUM(F25:F27)</f>
        <v>1200000</v>
      </c>
      <c r="G24" s="74">
        <f>SUM(G25:G27)</f>
        <v>1640000</v>
      </c>
      <c r="H24" s="75">
        <f>SUM(H25:H27)</f>
        <v>0</v>
      </c>
    </row>
    <row r="25" spans="1:8" s="70" customFormat="1">
      <c r="A25" s="64"/>
      <c r="B25" s="65"/>
      <c r="C25" s="65" t="s">
        <v>18</v>
      </c>
      <c r="D25" s="66"/>
      <c r="E25" s="83" t="s">
        <v>135</v>
      </c>
      <c r="F25" s="68">
        <v>0</v>
      </c>
      <c r="G25" s="68">
        <v>401000</v>
      </c>
      <c r="H25" s="69"/>
    </row>
    <row r="26" spans="1:8" s="70" customFormat="1">
      <c r="A26" s="64"/>
      <c r="B26" s="65"/>
      <c r="C26" s="65" t="s">
        <v>19</v>
      </c>
      <c r="D26" s="66"/>
      <c r="E26" s="83" t="s">
        <v>136</v>
      </c>
      <c r="F26" s="68">
        <v>0</v>
      </c>
      <c r="G26" s="68">
        <v>39000</v>
      </c>
      <c r="H26" s="69"/>
    </row>
    <row r="27" spans="1:8" s="70" customFormat="1">
      <c r="A27" s="64"/>
      <c r="B27" s="65"/>
      <c r="C27" s="65" t="s">
        <v>20</v>
      </c>
      <c r="D27" s="66"/>
      <c r="E27" s="83" t="s">
        <v>137</v>
      </c>
      <c r="F27" s="80">
        <v>1200000</v>
      </c>
      <c r="G27" s="80">
        <v>1200000</v>
      </c>
      <c r="H27" s="81"/>
    </row>
    <row r="28" spans="1:8" s="70" customFormat="1" ht="21.75" customHeight="1">
      <c r="A28" s="71" t="s">
        <v>61</v>
      </c>
      <c r="B28" s="46"/>
      <c r="C28" s="46"/>
      <c r="D28" s="46"/>
      <c r="E28" s="73" t="s">
        <v>138</v>
      </c>
      <c r="F28" s="84">
        <f>SUM(F17+F24)</f>
        <v>103103000</v>
      </c>
      <c r="G28" s="84">
        <f>SUM(G17+G24)</f>
        <v>133339296</v>
      </c>
      <c r="H28" s="85">
        <f>SUM(H17+H24)</f>
        <v>0</v>
      </c>
    </row>
    <row r="29" spans="1:8" s="70" customFormat="1" ht="26.25" customHeight="1">
      <c r="A29" s="249" t="s">
        <v>62</v>
      </c>
      <c r="B29" s="250"/>
      <c r="C29" s="250"/>
      <c r="D29" s="250"/>
      <c r="E29" s="251"/>
      <c r="F29" s="74">
        <f>SUM(F15-F28)</f>
        <v>30130521</v>
      </c>
      <c r="G29" s="74">
        <f>SUM(G15-G28)</f>
        <v>31222179</v>
      </c>
      <c r="H29" s="75">
        <f>SUM(H15-H28)</f>
        <v>0</v>
      </c>
    </row>
    <row r="30" spans="1:8" s="70" customFormat="1" ht="27.75" customHeight="1">
      <c r="A30" s="87" t="s">
        <v>63</v>
      </c>
      <c r="B30" s="88"/>
      <c r="C30" s="86"/>
      <c r="D30" s="86"/>
      <c r="E30" s="89" t="s">
        <v>64</v>
      </c>
      <c r="F30" s="74">
        <f>SUM(F31)</f>
        <v>31179521</v>
      </c>
      <c r="G30" s="74">
        <f>SUM(G31)</f>
        <v>31179521</v>
      </c>
      <c r="H30" s="75">
        <f>SUM(H31)</f>
        <v>0</v>
      </c>
    </row>
    <row r="31" spans="1:8" s="70" customFormat="1">
      <c r="A31" s="71"/>
      <c r="B31" s="46" t="s">
        <v>7</v>
      </c>
      <c r="C31" s="46"/>
      <c r="D31" s="72"/>
      <c r="E31" s="90" t="s">
        <v>147</v>
      </c>
      <c r="F31" s="74">
        <f>SUM(F32:F33)</f>
        <v>31179521</v>
      </c>
      <c r="G31" s="74">
        <f>SUM(G32:G33)</f>
        <v>31179521</v>
      </c>
      <c r="H31" s="75">
        <f>SUM(H32:H33)</f>
        <v>0</v>
      </c>
    </row>
    <row r="32" spans="1:8" s="70" customFormat="1">
      <c r="A32" s="64"/>
      <c r="B32" s="65"/>
      <c r="C32" s="65" t="s">
        <v>18</v>
      </c>
      <c r="D32" s="66"/>
      <c r="E32" s="67" t="s">
        <v>65</v>
      </c>
      <c r="F32" s="68">
        <v>26228521</v>
      </c>
      <c r="G32" s="68">
        <v>26228521</v>
      </c>
      <c r="H32" s="69"/>
    </row>
    <row r="33" spans="1:13" s="70" customFormat="1">
      <c r="A33" s="64"/>
      <c r="B33" s="65"/>
      <c r="C33" s="65" t="s">
        <v>19</v>
      </c>
      <c r="D33" s="66"/>
      <c r="E33" s="67" t="s">
        <v>66</v>
      </c>
      <c r="F33" s="80">
        <v>4951000</v>
      </c>
      <c r="G33" s="80">
        <v>4951000</v>
      </c>
      <c r="H33" s="81"/>
    </row>
    <row r="34" spans="1:13" s="70" customFormat="1" ht="34.5" customHeight="1">
      <c r="A34" s="91" t="s">
        <v>67</v>
      </c>
      <c r="B34" s="92"/>
      <c r="C34" s="92"/>
      <c r="D34" s="92"/>
      <c r="E34" s="90" t="s">
        <v>159</v>
      </c>
      <c r="F34" s="84">
        <f>SUM(F35+F38+F41)</f>
        <v>0</v>
      </c>
      <c r="G34" s="84">
        <f>SUM(G35+G38+G41)</f>
        <v>1091658</v>
      </c>
      <c r="H34" s="85">
        <f>SUM(H35+H38+H41)</f>
        <v>0</v>
      </c>
    </row>
    <row r="35" spans="1:13" s="70" customFormat="1" ht="25.5" customHeight="1">
      <c r="A35" s="71"/>
      <c r="B35" s="46" t="s">
        <v>8</v>
      </c>
      <c r="C35" s="46"/>
      <c r="D35" s="72"/>
      <c r="E35" s="73" t="s">
        <v>148</v>
      </c>
      <c r="F35" s="80">
        <f t="shared" ref="F35:H36" si="0">SUM(F36:F37)</f>
        <v>0</v>
      </c>
      <c r="G35" s="80">
        <f t="shared" si="0"/>
        <v>0</v>
      </c>
      <c r="H35" s="81">
        <f t="shared" si="0"/>
        <v>0</v>
      </c>
    </row>
    <row r="36" spans="1:13" s="70" customFormat="1">
      <c r="A36" s="64"/>
      <c r="B36" s="65"/>
      <c r="C36" s="65" t="s">
        <v>18</v>
      </c>
      <c r="D36" s="66"/>
      <c r="E36" s="67" t="s">
        <v>68</v>
      </c>
      <c r="F36" s="93">
        <v>0</v>
      </c>
      <c r="G36" s="93">
        <f t="shared" si="0"/>
        <v>0</v>
      </c>
      <c r="H36" s="94">
        <f t="shared" si="0"/>
        <v>0</v>
      </c>
    </row>
    <row r="37" spans="1:13" s="70" customFormat="1">
      <c r="A37" s="64"/>
      <c r="B37" s="65"/>
      <c r="C37" s="65" t="s">
        <v>19</v>
      </c>
      <c r="D37" s="66"/>
      <c r="E37" s="67" t="s">
        <v>38</v>
      </c>
      <c r="F37" s="68">
        <v>0</v>
      </c>
      <c r="G37" s="68"/>
      <c r="H37" s="69"/>
    </row>
    <row r="38" spans="1:13" s="70" customFormat="1">
      <c r="A38" s="71"/>
      <c r="B38" s="46" t="s">
        <v>9</v>
      </c>
      <c r="C38" s="46"/>
      <c r="D38" s="72"/>
      <c r="E38" s="73" t="s">
        <v>149</v>
      </c>
      <c r="F38" s="74">
        <f>SUM(F39:F40)</f>
        <v>0</v>
      </c>
      <c r="G38" s="74">
        <f>SUM(G39:G40)</f>
        <v>0</v>
      </c>
      <c r="H38" s="75">
        <f>SUM(H39:H40)</f>
        <v>0</v>
      </c>
    </row>
    <row r="39" spans="1:13" s="70" customFormat="1">
      <c r="A39" s="64"/>
      <c r="B39" s="65"/>
      <c r="C39" s="65" t="s">
        <v>18</v>
      </c>
      <c r="D39" s="66"/>
      <c r="E39" s="67" t="s">
        <v>128</v>
      </c>
      <c r="F39" s="68"/>
      <c r="G39" s="68"/>
      <c r="H39" s="69"/>
    </row>
    <row r="40" spans="1:13" s="70" customFormat="1" ht="12.75" customHeight="1">
      <c r="A40" s="64"/>
      <c r="B40" s="65"/>
      <c r="C40" s="65" t="s">
        <v>19</v>
      </c>
      <c r="D40" s="66"/>
      <c r="E40" s="67" t="s">
        <v>38</v>
      </c>
      <c r="F40" s="68"/>
      <c r="G40" s="68"/>
      <c r="H40" s="69"/>
    </row>
    <row r="41" spans="1:13" s="70" customFormat="1" ht="18.75" customHeight="1">
      <c r="A41" s="71"/>
      <c r="B41" s="46" t="s">
        <v>10</v>
      </c>
      <c r="C41" s="46"/>
      <c r="D41" s="72"/>
      <c r="E41" s="73" t="s">
        <v>150</v>
      </c>
      <c r="F41" s="74"/>
      <c r="G41" s="74">
        <v>1091658</v>
      </c>
      <c r="H41" s="75"/>
    </row>
    <row r="42" spans="1:13" s="70" customFormat="1" ht="24.75" customHeight="1">
      <c r="A42" s="71" t="s">
        <v>69</v>
      </c>
      <c r="B42" s="46"/>
      <c r="C42" s="46"/>
      <c r="D42" s="72"/>
      <c r="E42" s="73" t="s">
        <v>160</v>
      </c>
      <c r="F42" s="74">
        <f>SUM(F43+F46+F49+F50+F51)</f>
        <v>1049000</v>
      </c>
      <c r="G42" s="74">
        <f>SUM(G43+G46+G49+G50+G51)</f>
        <v>1049000</v>
      </c>
      <c r="H42" s="75">
        <f>SUM(H43+H46+H49+H50+H51)</f>
        <v>0</v>
      </c>
    </row>
    <row r="43" spans="1:13" s="70" customFormat="1">
      <c r="A43" s="95"/>
      <c r="B43" s="96" t="s">
        <v>11</v>
      </c>
      <c r="C43" s="96"/>
      <c r="D43" s="97"/>
      <c r="E43" s="98" t="s">
        <v>151</v>
      </c>
      <c r="F43" s="84">
        <f>SUM(F44:F45)</f>
        <v>0</v>
      </c>
      <c r="G43" s="84">
        <f>SUM(G44:G45)</f>
        <v>0</v>
      </c>
      <c r="H43" s="85">
        <f>SUM(H44:H45)</f>
        <v>0</v>
      </c>
    </row>
    <row r="44" spans="1:13" s="70" customFormat="1">
      <c r="A44" s="64"/>
      <c r="B44" s="65"/>
      <c r="C44" s="65" t="s">
        <v>18</v>
      </c>
      <c r="D44" s="66"/>
      <c r="E44" s="67" t="s">
        <v>70</v>
      </c>
      <c r="F44" s="68">
        <v>0</v>
      </c>
      <c r="G44" s="68"/>
      <c r="H44" s="69"/>
      <c r="M44" s="70" t="s">
        <v>17</v>
      </c>
    </row>
    <row r="45" spans="1:13" s="70" customFormat="1">
      <c r="A45" s="64"/>
      <c r="B45" s="65"/>
      <c r="C45" s="65" t="s">
        <v>19</v>
      </c>
      <c r="D45" s="66"/>
      <c r="E45" s="67" t="s">
        <v>39</v>
      </c>
      <c r="F45" s="68">
        <v>0</v>
      </c>
      <c r="G45" s="68"/>
      <c r="H45" s="69"/>
    </row>
    <row r="46" spans="1:13" s="70" customFormat="1">
      <c r="A46" s="71"/>
      <c r="B46" s="46" t="s">
        <v>11</v>
      </c>
      <c r="C46" s="46"/>
      <c r="D46" s="72"/>
      <c r="E46" s="73" t="s">
        <v>152</v>
      </c>
      <c r="F46" s="74">
        <f>SUM(F47:F48)</f>
        <v>0</v>
      </c>
      <c r="G46" s="74">
        <f>SUM(G47:G48)</f>
        <v>0</v>
      </c>
      <c r="H46" s="75">
        <f>SUM(H47:H48)</f>
        <v>0</v>
      </c>
    </row>
    <row r="47" spans="1:13" s="70" customFormat="1">
      <c r="A47" s="64"/>
      <c r="B47" s="65"/>
      <c r="C47" s="65" t="s">
        <v>18</v>
      </c>
      <c r="D47" s="66"/>
      <c r="E47" s="67" t="s">
        <v>71</v>
      </c>
      <c r="F47" s="68">
        <v>0</v>
      </c>
      <c r="G47" s="68"/>
      <c r="H47" s="69"/>
    </row>
    <row r="48" spans="1:13" s="70" customFormat="1">
      <c r="A48" s="76"/>
      <c r="B48" s="77"/>
      <c r="C48" s="77" t="s">
        <v>19</v>
      </c>
      <c r="D48" s="78"/>
      <c r="E48" s="79" t="s">
        <v>72</v>
      </c>
      <c r="F48" s="80"/>
      <c r="G48" s="80"/>
      <c r="H48" s="81"/>
    </row>
    <row r="49" spans="1:8" s="70" customFormat="1" ht="25.5">
      <c r="A49" s="95"/>
      <c r="B49" s="96" t="s">
        <v>156</v>
      </c>
      <c r="C49" s="96"/>
      <c r="D49" s="97"/>
      <c r="E49" s="73" t="s">
        <v>153</v>
      </c>
      <c r="F49" s="84">
        <v>1049000</v>
      </c>
      <c r="G49" s="84">
        <v>1049000</v>
      </c>
      <c r="H49" s="85"/>
    </row>
    <row r="50" spans="1:8" s="70" customFormat="1">
      <c r="A50" s="95"/>
      <c r="B50" s="96" t="s">
        <v>157</v>
      </c>
      <c r="C50" s="96"/>
      <c r="D50" s="97"/>
      <c r="E50" s="98" t="s">
        <v>154</v>
      </c>
      <c r="F50" s="84"/>
      <c r="G50" s="84"/>
      <c r="H50" s="85"/>
    </row>
    <row r="51" spans="1:8" s="70" customFormat="1">
      <c r="A51" s="95"/>
      <c r="B51" s="96" t="s">
        <v>158</v>
      </c>
      <c r="C51" s="96"/>
      <c r="D51" s="97"/>
      <c r="E51" s="98" t="s">
        <v>155</v>
      </c>
      <c r="F51" s="84"/>
      <c r="G51" s="84"/>
      <c r="H51" s="85"/>
    </row>
    <row r="52" spans="1:8" s="70" customFormat="1" ht="20.25" customHeight="1">
      <c r="A52" s="252" t="s">
        <v>73</v>
      </c>
      <c r="B52" s="253"/>
      <c r="C52" s="253"/>
      <c r="D52" s="253"/>
      <c r="E52" s="254"/>
      <c r="F52" s="99">
        <f>SUM(F15+F42)</f>
        <v>134282521</v>
      </c>
      <c r="G52" s="99">
        <f>SUM(G15+G42)</f>
        <v>165610475</v>
      </c>
      <c r="H52" s="100">
        <f>SUM(H15+H42)</f>
        <v>0</v>
      </c>
    </row>
    <row r="53" spans="1:8" s="70" customFormat="1" ht="20.25" customHeight="1" thickBot="1">
      <c r="A53" s="242" t="s">
        <v>74</v>
      </c>
      <c r="B53" s="243"/>
      <c r="C53" s="243"/>
      <c r="D53" s="243"/>
      <c r="E53" s="244"/>
      <c r="F53" s="101">
        <f>SUM(F28+F30+F34)</f>
        <v>134282521</v>
      </c>
      <c r="G53" s="101">
        <f>SUM(G28+G30+G34)</f>
        <v>165610475</v>
      </c>
      <c r="H53" s="102">
        <f>SUM(H28+H30+H34)</f>
        <v>0</v>
      </c>
    </row>
    <row r="54" spans="1:8" s="70" customFormat="1">
      <c r="D54" s="103"/>
    </row>
    <row r="55" spans="1:8" s="70" customFormat="1">
      <c r="D55" s="103"/>
    </row>
    <row r="56" spans="1:8" s="70" customFormat="1">
      <c r="D56" s="103"/>
    </row>
    <row r="57" spans="1:8" s="70" customFormat="1">
      <c r="D57" s="103"/>
    </row>
    <row r="58" spans="1:8" s="70" customFormat="1">
      <c r="D58" s="103"/>
    </row>
    <row r="59" spans="1:8" s="70" customFormat="1">
      <c r="D59" s="103"/>
    </row>
    <row r="60" spans="1:8" s="70" customFormat="1">
      <c r="D60" s="103"/>
    </row>
    <row r="61" spans="1:8" s="70" customFormat="1">
      <c r="D61" s="103"/>
    </row>
    <row r="62" spans="1:8" s="70" customFormat="1">
      <c r="D62" s="103"/>
    </row>
    <row r="63" spans="1:8" s="70" customFormat="1">
      <c r="D63" s="103"/>
    </row>
    <row r="64" spans="1:8" s="70" customFormat="1">
      <c r="D64" s="103"/>
    </row>
    <row r="65" spans="4:4" s="70" customFormat="1">
      <c r="D65" s="103"/>
    </row>
    <row r="66" spans="4:4" s="70" customFormat="1">
      <c r="D66" s="103"/>
    </row>
    <row r="67" spans="4:4" s="70" customFormat="1">
      <c r="D67" s="103"/>
    </row>
    <row r="68" spans="4:4" s="70" customFormat="1">
      <c r="D68" s="103"/>
    </row>
    <row r="69" spans="4:4" s="70" customFormat="1">
      <c r="D69" s="103"/>
    </row>
    <row r="70" spans="4:4" s="70" customFormat="1">
      <c r="D70" s="103"/>
    </row>
    <row r="71" spans="4:4" s="70" customFormat="1">
      <c r="D71" s="103"/>
    </row>
    <row r="72" spans="4:4" s="70" customFormat="1">
      <c r="D72" s="103"/>
    </row>
    <row r="73" spans="4:4" s="70" customFormat="1">
      <c r="D73" s="103"/>
    </row>
    <row r="74" spans="4:4" s="70" customFormat="1">
      <c r="D74" s="103"/>
    </row>
    <row r="75" spans="4:4" s="70" customFormat="1">
      <c r="D75" s="103"/>
    </row>
    <row r="76" spans="4:4" s="70" customFormat="1">
      <c r="D76" s="103"/>
    </row>
    <row r="77" spans="4:4" s="70" customFormat="1">
      <c r="D77" s="103"/>
    </row>
    <row r="78" spans="4:4" s="70" customFormat="1">
      <c r="D78" s="103"/>
    </row>
    <row r="79" spans="4:4" s="70" customFormat="1">
      <c r="D79" s="103"/>
    </row>
    <row r="80" spans="4:4" s="70" customFormat="1">
      <c r="D80" s="103"/>
    </row>
    <row r="81" spans="4:4" s="70" customFormat="1">
      <c r="D81" s="103"/>
    </row>
    <row r="82" spans="4:4" s="70" customFormat="1">
      <c r="D82" s="103"/>
    </row>
    <row r="83" spans="4:4" s="70" customFormat="1">
      <c r="D83" s="103"/>
    </row>
    <row r="84" spans="4:4" s="70" customFormat="1">
      <c r="D84" s="103"/>
    </row>
    <row r="85" spans="4:4" s="70" customFormat="1">
      <c r="D85" s="103"/>
    </row>
    <row r="86" spans="4:4" s="70" customFormat="1">
      <c r="D86" s="103"/>
    </row>
    <row r="87" spans="4:4" s="70" customFormat="1">
      <c r="D87" s="103"/>
    </row>
    <row r="88" spans="4:4" s="70" customFormat="1">
      <c r="D88" s="103"/>
    </row>
    <row r="89" spans="4:4" s="70" customFormat="1">
      <c r="D89" s="103"/>
    </row>
    <row r="90" spans="4:4" s="70" customFormat="1">
      <c r="D90" s="103"/>
    </row>
    <row r="91" spans="4:4" s="70" customFormat="1">
      <c r="D91" s="103"/>
    </row>
    <row r="92" spans="4:4" s="70" customFormat="1">
      <c r="D92" s="103"/>
    </row>
    <row r="93" spans="4:4" s="70" customFormat="1">
      <c r="D93" s="103"/>
    </row>
    <row r="94" spans="4:4" s="70" customFormat="1">
      <c r="D94" s="103"/>
    </row>
    <row r="95" spans="4:4" s="70" customFormat="1">
      <c r="D95" s="103"/>
    </row>
    <row r="96" spans="4:4" s="70" customFormat="1">
      <c r="D96" s="103"/>
    </row>
    <row r="97" spans="4:4" s="70" customFormat="1">
      <c r="D97" s="103"/>
    </row>
    <row r="98" spans="4:4" s="70" customFormat="1">
      <c r="D98" s="103"/>
    </row>
  </sheetData>
  <mergeCells count="5">
    <mergeCell ref="A53:E53"/>
    <mergeCell ref="F3:H3"/>
    <mergeCell ref="A1:H1"/>
    <mergeCell ref="A29:E29"/>
    <mergeCell ref="A52:E52"/>
  </mergeCells>
  <phoneticPr fontId="5" type="noConversion"/>
  <pageMargins left="0.78740157480314965" right="0.59055118110236227" top="0.98425196850393704" bottom="0.98425196850393704" header="0.51181102362204722" footer="0.51181102362204722"/>
  <pageSetup paperSize="256" scale="65" orientation="portrait" r:id="rId1"/>
  <headerFooter alignWithMargins="0">
    <oddHeader>&amp;R&amp;"Times New Roman,Félkövér"Somogyhárságy Község Önkormányzata
2/2017.(V.23.)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Layout" topLeftCell="G1" zoomScaleNormal="100" workbookViewId="0">
      <selection activeCell="R14" sqref="R14"/>
    </sheetView>
  </sheetViews>
  <sheetFormatPr defaultRowHeight="12.75"/>
  <cols>
    <col min="1" max="1" width="9.28515625" bestFit="1" customWidth="1"/>
    <col min="2" max="2" width="34.85546875" customWidth="1"/>
    <col min="3" max="3" width="9.28515625" bestFit="1" customWidth="1"/>
    <col min="4" max="4" width="8.28515625" customWidth="1"/>
    <col min="5" max="6" width="7.85546875" bestFit="1" customWidth="1"/>
    <col min="7" max="7" width="8.85546875" customWidth="1"/>
    <col min="8" max="10" width="7.85546875" bestFit="1" customWidth="1"/>
    <col min="11" max="11" width="9.28515625" bestFit="1" customWidth="1"/>
    <col min="12" max="12" width="12" bestFit="1" customWidth="1"/>
    <col min="13" max="13" width="22" customWidth="1"/>
    <col min="14" max="14" width="8.42578125" bestFit="1" customWidth="1"/>
    <col min="15" max="15" width="8.140625" customWidth="1"/>
    <col min="16" max="16" width="9.28515625" bestFit="1" customWidth="1"/>
    <col min="17" max="17" width="8.140625" customWidth="1"/>
    <col min="18" max="19" width="8.42578125" bestFit="1" customWidth="1"/>
    <col min="20" max="20" width="10.7109375" customWidth="1"/>
    <col min="21" max="21" width="11.7109375" bestFit="1" customWidth="1"/>
  </cols>
  <sheetData>
    <row r="1" spans="1:21">
      <c r="A1" s="257" t="s">
        <v>284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</row>
    <row r="2" spans="1:21" ht="84.75" customHeight="1" thickBot="1">
      <c r="B2" s="105"/>
      <c r="D2" s="106">
        <v>0.12</v>
      </c>
      <c r="E2" s="106">
        <v>0.08</v>
      </c>
      <c r="F2" s="107">
        <v>7.5999999999999998E-2</v>
      </c>
      <c r="H2" s="106">
        <v>0.08</v>
      </c>
      <c r="I2" s="106">
        <v>0.08</v>
      </c>
      <c r="J2" s="106">
        <v>0.08</v>
      </c>
      <c r="M2" s="105"/>
      <c r="N2" s="106">
        <v>0.08</v>
      </c>
      <c r="O2" s="106">
        <v>0.08</v>
      </c>
      <c r="P2" s="107">
        <v>0.08</v>
      </c>
      <c r="Q2" s="106">
        <v>0.08</v>
      </c>
      <c r="R2" s="106">
        <v>0.08</v>
      </c>
      <c r="S2" s="107">
        <v>7.4999999999999997E-2</v>
      </c>
      <c r="U2" s="2" t="s">
        <v>294</v>
      </c>
    </row>
    <row r="3" spans="1:21" ht="57" thickBot="1">
      <c r="A3" s="108" t="s">
        <v>75</v>
      </c>
      <c r="B3" s="109" t="s">
        <v>1</v>
      </c>
      <c r="C3" s="110" t="s">
        <v>285</v>
      </c>
      <c r="D3" s="111" t="s">
        <v>76</v>
      </c>
      <c r="E3" s="111" t="s">
        <v>77</v>
      </c>
      <c r="F3" s="111" t="s">
        <v>78</v>
      </c>
      <c r="G3" s="109" t="s">
        <v>79</v>
      </c>
      <c r="H3" s="109" t="s">
        <v>80</v>
      </c>
      <c r="I3" s="109" t="s">
        <v>81</v>
      </c>
      <c r="J3" s="109" t="s">
        <v>82</v>
      </c>
      <c r="K3" s="110" t="s">
        <v>83</v>
      </c>
      <c r="L3" s="112" t="s">
        <v>84</v>
      </c>
      <c r="M3" s="110" t="s">
        <v>286</v>
      </c>
      <c r="N3" s="109" t="s">
        <v>85</v>
      </c>
      <c r="O3" s="109" t="s">
        <v>86</v>
      </c>
      <c r="P3" s="109" t="s">
        <v>87</v>
      </c>
      <c r="Q3" s="109" t="s">
        <v>88</v>
      </c>
      <c r="R3" s="109" t="s">
        <v>89</v>
      </c>
      <c r="S3" s="109" t="s">
        <v>90</v>
      </c>
      <c r="T3" s="109" t="s">
        <v>29</v>
      </c>
      <c r="U3" s="113" t="s">
        <v>84</v>
      </c>
    </row>
    <row r="4" spans="1:21" ht="13.5" thickBot="1">
      <c r="A4" s="114"/>
      <c r="B4" s="115"/>
      <c r="C4" s="116">
        <v>2</v>
      </c>
      <c r="D4" s="117"/>
      <c r="E4" s="117"/>
      <c r="F4" s="117"/>
      <c r="G4" s="115">
        <v>3</v>
      </c>
      <c r="H4" s="115">
        <v>4</v>
      </c>
      <c r="I4" s="116">
        <v>5</v>
      </c>
      <c r="J4" s="116">
        <v>6</v>
      </c>
      <c r="K4" s="115" t="s">
        <v>91</v>
      </c>
      <c r="L4" s="116">
        <v>8</v>
      </c>
      <c r="M4" s="116">
        <v>9</v>
      </c>
      <c r="N4" s="116">
        <v>10</v>
      </c>
      <c r="O4" s="116">
        <v>11</v>
      </c>
      <c r="P4" s="116">
        <v>12</v>
      </c>
      <c r="Q4" s="116">
        <v>13</v>
      </c>
      <c r="R4" s="116">
        <v>14</v>
      </c>
      <c r="S4" s="116">
        <v>15</v>
      </c>
      <c r="T4" s="115" t="s">
        <v>92</v>
      </c>
      <c r="U4" s="118">
        <v>17</v>
      </c>
    </row>
    <row r="5" spans="1:21">
      <c r="A5" s="153"/>
      <c r="B5" s="119" t="s">
        <v>4</v>
      </c>
      <c r="C5" s="120"/>
      <c r="D5" s="121"/>
      <c r="E5" s="121"/>
      <c r="F5" s="121"/>
      <c r="G5" s="122"/>
      <c r="H5" s="122"/>
      <c r="I5" s="122"/>
      <c r="J5" s="122"/>
      <c r="K5" s="122"/>
      <c r="L5" s="122"/>
      <c r="M5" s="120"/>
      <c r="N5" s="122"/>
      <c r="O5" s="122"/>
      <c r="P5" s="122"/>
      <c r="Q5" s="122"/>
      <c r="R5" s="122"/>
      <c r="S5" s="122"/>
      <c r="T5" s="122"/>
      <c r="U5" s="120"/>
    </row>
    <row r="6" spans="1:21">
      <c r="A6" s="154">
        <v>1</v>
      </c>
      <c r="B6" s="150" t="s">
        <v>161</v>
      </c>
      <c r="C6" s="125">
        <f>SUM('1. számú melléklet '!F18)</f>
        <v>89543000</v>
      </c>
      <c r="D6" s="126">
        <f>$C6*$D$2</f>
        <v>10745160</v>
      </c>
      <c r="E6" s="126">
        <f>$C6*$F$2</f>
        <v>6805268</v>
      </c>
      <c r="F6" s="126">
        <f>$C6*$F$2</f>
        <v>6805268</v>
      </c>
      <c r="G6" s="126">
        <f>SUM(D6:F6)</f>
        <v>24355696</v>
      </c>
      <c r="H6" s="126">
        <f t="shared" ref="H6:I10" si="0">$C6*$H$2</f>
        <v>7163440</v>
      </c>
      <c r="I6" s="126">
        <f t="shared" si="0"/>
        <v>7163440</v>
      </c>
      <c r="J6" s="126">
        <f>$C6*$J$2</f>
        <v>7163440</v>
      </c>
      <c r="K6" s="127">
        <f>(G6+H6+I6+J6)</f>
        <v>45846016</v>
      </c>
      <c r="L6" s="128">
        <f t="shared" ref="L6:L18" si="1">K6/C6</f>
        <v>0.51200000000000001</v>
      </c>
      <c r="M6" s="125">
        <f>SUM('1. számú melléklet '!G18)</f>
        <v>118778074</v>
      </c>
      <c r="N6" s="126">
        <f>SUM(M6/6)</f>
        <v>19796346</v>
      </c>
      <c r="O6" s="126">
        <f>SUM(M6/6)</f>
        <v>19796346</v>
      </c>
      <c r="P6" s="126">
        <f>SUM(M6/6)</f>
        <v>19796346</v>
      </c>
      <c r="Q6" s="126">
        <f>SUM(M6/6)</f>
        <v>19796346</v>
      </c>
      <c r="R6" s="126">
        <f>SUM(M6/6)</f>
        <v>19796346</v>
      </c>
      <c r="S6" s="126">
        <f>SUM(M6/6)</f>
        <v>19796346</v>
      </c>
      <c r="T6" s="129">
        <f>SUM(N6:S6)</f>
        <v>118778076</v>
      </c>
      <c r="U6" s="130">
        <f>T6/M6</f>
        <v>1</v>
      </c>
    </row>
    <row r="7" spans="1:21">
      <c r="A7" s="155">
        <v>2</v>
      </c>
      <c r="B7" s="151" t="s">
        <v>162</v>
      </c>
      <c r="C7" s="132">
        <f>SUM('1. számú melléklet '!F25)</f>
        <v>0</v>
      </c>
      <c r="D7" s="126">
        <f>$C7*$D$2</f>
        <v>0</v>
      </c>
      <c r="E7" s="126">
        <f>$C7*$E$2</f>
        <v>0</v>
      </c>
      <c r="F7" s="126">
        <f>$C7*$F$2</f>
        <v>0</v>
      </c>
      <c r="G7" s="126">
        <f>SUM(D7:F7)</f>
        <v>0</v>
      </c>
      <c r="H7" s="126">
        <f t="shared" si="0"/>
        <v>0</v>
      </c>
      <c r="I7" s="126">
        <f t="shared" si="0"/>
        <v>0</v>
      </c>
      <c r="J7" s="126">
        <f>$C7*$J$2</f>
        <v>0</v>
      </c>
      <c r="K7" s="127">
        <f>(G7+H7+I7+J7)</f>
        <v>0</v>
      </c>
      <c r="L7" s="128" t="e">
        <f t="shared" si="1"/>
        <v>#DIV/0!</v>
      </c>
      <c r="M7" s="132">
        <f>SUM('1. számú melléklet '!G25)</f>
        <v>401000</v>
      </c>
      <c r="N7" s="126">
        <f t="shared" ref="N7:N12" si="2">SUM(M7/6)</f>
        <v>66833</v>
      </c>
      <c r="O7" s="126">
        <f t="shared" ref="O7:O12" si="3">SUM(M7/6)</f>
        <v>66833</v>
      </c>
      <c r="P7" s="126">
        <f t="shared" ref="P7:P12" si="4">SUM(M7/6)</f>
        <v>66833</v>
      </c>
      <c r="Q7" s="126">
        <f t="shared" ref="Q7:Q11" si="5">SUM(M7/6)</f>
        <v>66833</v>
      </c>
      <c r="R7" s="126">
        <f t="shared" ref="R7:R12" si="6">SUM(M7/6)</f>
        <v>66833</v>
      </c>
      <c r="S7" s="126">
        <f t="shared" ref="S7:S12" si="7">SUM(M7/6)</f>
        <v>66833</v>
      </c>
      <c r="T7" s="129">
        <f t="shared" ref="T7:T12" si="8">SUM(N7:S7)</f>
        <v>400998</v>
      </c>
      <c r="U7" s="130">
        <f t="shared" ref="U7:U18" si="9">T7/M7</f>
        <v>1</v>
      </c>
    </row>
    <row r="8" spans="1:21" ht="12.75" customHeight="1">
      <c r="A8" s="155" t="s">
        <v>20</v>
      </c>
      <c r="B8" s="150" t="s">
        <v>163</v>
      </c>
      <c r="C8" s="125">
        <f>SUM('1. számú melléklet '!F21)</f>
        <v>7300000</v>
      </c>
      <c r="D8" s="126">
        <f>$C8*$D$2</f>
        <v>876000</v>
      </c>
      <c r="E8" s="126">
        <f>$C8*$E$2</f>
        <v>584000</v>
      </c>
      <c r="F8" s="126">
        <f>$C8*$F$2</f>
        <v>554800</v>
      </c>
      <c r="G8" s="126">
        <f>SUM(D8:F8)</f>
        <v>2014800</v>
      </c>
      <c r="H8" s="126">
        <f t="shared" si="0"/>
        <v>584000</v>
      </c>
      <c r="I8" s="126">
        <f t="shared" si="0"/>
        <v>584000</v>
      </c>
      <c r="J8" s="126">
        <f>$C8*$J$2</f>
        <v>584000</v>
      </c>
      <c r="K8" s="127">
        <f>(G8+H8+I8+J8)</f>
        <v>3766800</v>
      </c>
      <c r="L8" s="128">
        <f t="shared" si="1"/>
        <v>0.51600000000000001</v>
      </c>
      <c r="M8" s="125">
        <f>SUM('1. számú melléklet '!G21)</f>
        <v>6640000</v>
      </c>
      <c r="N8" s="126">
        <f t="shared" si="2"/>
        <v>1106667</v>
      </c>
      <c r="O8" s="126">
        <f t="shared" si="3"/>
        <v>1106667</v>
      </c>
      <c r="P8" s="126">
        <f t="shared" si="4"/>
        <v>1106667</v>
      </c>
      <c r="Q8" s="126">
        <f t="shared" si="5"/>
        <v>1106667</v>
      </c>
      <c r="R8" s="126">
        <f t="shared" si="6"/>
        <v>1106667</v>
      </c>
      <c r="S8" s="126">
        <f t="shared" si="7"/>
        <v>1106667</v>
      </c>
      <c r="T8" s="129">
        <f t="shared" si="8"/>
        <v>6640002</v>
      </c>
      <c r="U8" s="130">
        <f t="shared" si="9"/>
        <v>1</v>
      </c>
    </row>
    <row r="9" spans="1:21">
      <c r="A9" s="154" t="s">
        <v>21</v>
      </c>
      <c r="B9" s="150" t="s">
        <v>164</v>
      </c>
      <c r="C9" s="125">
        <f>SUM('1. számú melléklet '!F22)</f>
        <v>5050000</v>
      </c>
      <c r="D9" s="126">
        <f>$C9*$D$2</f>
        <v>606000</v>
      </c>
      <c r="E9" s="126">
        <f>$C9*$E$2</f>
        <v>404000</v>
      </c>
      <c r="F9" s="126">
        <f>$C9*$F$2</f>
        <v>383800</v>
      </c>
      <c r="G9" s="126">
        <f>SUM(D9:F9)</f>
        <v>1393800</v>
      </c>
      <c r="H9" s="126">
        <f t="shared" si="0"/>
        <v>404000</v>
      </c>
      <c r="I9" s="126">
        <f t="shared" si="0"/>
        <v>404000</v>
      </c>
      <c r="J9" s="126">
        <f>$C9*$J$2</f>
        <v>404000</v>
      </c>
      <c r="K9" s="127">
        <f>(G9+H9+I9+J9)</f>
        <v>2605800</v>
      </c>
      <c r="L9" s="128">
        <f t="shared" si="1"/>
        <v>0.51600000000000001</v>
      </c>
      <c r="M9" s="125">
        <f>SUM('1. számú melléklet '!G22)</f>
        <v>5671222</v>
      </c>
      <c r="N9" s="126">
        <f t="shared" si="2"/>
        <v>945204</v>
      </c>
      <c r="O9" s="126">
        <f t="shared" si="3"/>
        <v>945204</v>
      </c>
      <c r="P9" s="126">
        <f t="shared" si="4"/>
        <v>945204</v>
      </c>
      <c r="Q9" s="126">
        <f t="shared" si="5"/>
        <v>945204</v>
      </c>
      <c r="R9" s="126">
        <f t="shared" si="6"/>
        <v>945204</v>
      </c>
      <c r="S9" s="126">
        <f t="shared" si="7"/>
        <v>945204</v>
      </c>
      <c r="T9" s="129">
        <f t="shared" si="8"/>
        <v>5671224</v>
      </c>
      <c r="U9" s="130">
        <f t="shared" si="9"/>
        <v>1</v>
      </c>
    </row>
    <row r="10" spans="1:21">
      <c r="A10" s="154" t="s">
        <v>22</v>
      </c>
      <c r="B10" s="150" t="s">
        <v>165</v>
      </c>
      <c r="C10" s="124">
        <f>SUM('1. számú melléklet '!F26)</f>
        <v>0</v>
      </c>
      <c r="D10" s="126">
        <f>$C10*$D$2</f>
        <v>0</v>
      </c>
      <c r="E10" s="126">
        <f>$C10*$E$2</f>
        <v>0</v>
      </c>
      <c r="F10" s="126">
        <f>$C10*$F$2</f>
        <v>0</v>
      </c>
      <c r="G10" s="126">
        <f>SUM(D10:F10)</f>
        <v>0</v>
      </c>
      <c r="H10" s="126">
        <f t="shared" si="0"/>
        <v>0</v>
      </c>
      <c r="I10" s="126">
        <f t="shared" si="0"/>
        <v>0</v>
      </c>
      <c r="J10" s="126">
        <f>$C10*$J$2</f>
        <v>0</v>
      </c>
      <c r="K10" s="127">
        <f>(G10+H10+I10+J10)</f>
        <v>0</v>
      </c>
      <c r="L10" s="128" t="e">
        <f t="shared" si="1"/>
        <v>#DIV/0!</v>
      </c>
      <c r="M10" s="124">
        <f>SUM('1. számú melléklet '!G26)</f>
        <v>39000</v>
      </c>
      <c r="N10" s="126">
        <f t="shared" si="2"/>
        <v>6500</v>
      </c>
      <c r="O10" s="126">
        <f t="shared" si="3"/>
        <v>6500</v>
      </c>
      <c r="P10" s="126">
        <f t="shared" si="4"/>
        <v>6500</v>
      </c>
      <c r="Q10" s="126">
        <f t="shared" si="5"/>
        <v>6500</v>
      </c>
      <c r="R10" s="126">
        <f t="shared" si="6"/>
        <v>6500</v>
      </c>
      <c r="S10" s="126">
        <f t="shared" si="7"/>
        <v>6500</v>
      </c>
      <c r="T10" s="129">
        <f t="shared" si="8"/>
        <v>39000</v>
      </c>
      <c r="U10" s="130">
        <f t="shared" si="9"/>
        <v>1</v>
      </c>
    </row>
    <row r="11" spans="1:21">
      <c r="A11" s="255">
        <v>6</v>
      </c>
      <c r="B11" s="150" t="s">
        <v>166</v>
      </c>
      <c r="C11" s="125">
        <f>SUM('1. számú melléklet '!F23)</f>
        <v>10000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7">
        <f t="shared" ref="K11:K17" si="10">(G11+H11+I11+J11)</f>
        <v>0</v>
      </c>
      <c r="L11" s="128">
        <f t="shared" si="1"/>
        <v>0</v>
      </c>
      <c r="M11" s="125">
        <f>SUM('1. számú melléklet '!G23)</f>
        <v>610000</v>
      </c>
      <c r="N11" s="126">
        <f t="shared" si="2"/>
        <v>101667</v>
      </c>
      <c r="O11" s="126">
        <f t="shared" si="3"/>
        <v>101667</v>
      </c>
      <c r="P11" s="126">
        <f t="shared" si="4"/>
        <v>101667</v>
      </c>
      <c r="Q11" s="126">
        <f t="shared" si="5"/>
        <v>101667</v>
      </c>
      <c r="R11" s="126">
        <f t="shared" si="6"/>
        <v>101667</v>
      </c>
      <c r="S11" s="126">
        <f t="shared" si="7"/>
        <v>101667</v>
      </c>
      <c r="T11" s="129">
        <f t="shared" si="8"/>
        <v>610002</v>
      </c>
      <c r="U11" s="130">
        <f t="shared" si="9"/>
        <v>1</v>
      </c>
    </row>
    <row r="12" spans="1:21">
      <c r="A12" s="255"/>
      <c r="B12" s="150" t="s">
        <v>167</v>
      </c>
      <c r="C12" s="125">
        <f>SUM('1. számú melléklet '!F27)</f>
        <v>1200000</v>
      </c>
      <c r="D12" s="126">
        <f>$C12*$D$2</f>
        <v>144000</v>
      </c>
      <c r="E12" s="126">
        <f>$C12*$E$2</f>
        <v>96000</v>
      </c>
      <c r="F12" s="126">
        <f>$C12*$F$2</f>
        <v>91200</v>
      </c>
      <c r="G12" s="126">
        <f t="shared" ref="G12:G17" si="11">SUM(D12:F12)</f>
        <v>331200</v>
      </c>
      <c r="H12" s="126">
        <f>$C12*$H$2</f>
        <v>96000</v>
      </c>
      <c r="I12" s="126">
        <f>$C12*$H$2</f>
        <v>96000</v>
      </c>
      <c r="J12" s="126">
        <f>$C12*$J$2</f>
        <v>96000</v>
      </c>
      <c r="K12" s="127">
        <f t="shared" si="10"/>
        <v>619200</v>
      </c>
      <c r="L12" s="128">
        <f t="shared" si="1"/>
        <v>0.51600000000000001</v>
      </c>
      <c r="M12" s="125">
        <f>SUM('1. számú melléklet '!G27)</f>
        <v>1200000</v>
      </c>
      <c r="N12" s="126">
        <f t="shared" si="2"/>
        <v>200000</v>
      </c>
      <c r="O12" s="126">
        <f t="shared" si="3"/>
        <v>200000</v>
      </c>
      <c r="P12" s="126">
        <f t="shared" si="4"/>
        <v>200000</v>
      </c>
      <c r="Q12" s="126">
        <f>SUM(M12/6)</f>
        <v>200000</v>
      </c>
      <c r="R12" s="126">
        <f t="shared" si="6"/>
        <v>200000</v>
      </c>
      <c r="S12" s="126">
        <f t="shared" si="7"/>
        <v>200000</v>
      </c>
      <c r="T12" s="129">
        <f t="shared" si="8"/>
        <v>1200000</v>
      </c>
      <c r="U12" s="130">
        <f t="shared" si="9"/>
        <v>1</v>
      </c>
    </row>
    <row r="13" spans="1:21" ht="15.75" customHeight="1">
      <c r="A13" s="156" t="s">
        <v>24</v>
      </c>
      <c r="B13" s="152" t="s">
        <v>168</v>
      </c>
      <c r="C13" s="134">
        <f>SUM(C6:C12)</f>
        <v>103103000</v>
      </c>
      <c r="D13" s="134">
        <f t="shared" ref="D13:K13" si="12">SUM(D6:D12)</f>
        <v>12371160</v>
      </c>
      <c r="E13" s="134">
        <f t="shared" si="12"/>
        <v>7889268</v>
      </c>
      <c r="F13" s="134">
        <f t="shared" si="12"/>
        <v>7835068</v>
      </c>
      <c r="G13" s="134">
        <f t="shared" si="12"/>
        <v>28095496</v>
      </c>
      <c r="H13" s="134">
        <f t="shared" si="12"/>
        <v>8247440</v>
      </c>
      <c r="I13" s="134">
        <f t="shared" si="12"/>
        <v>8247440</v>
      </c>
      <c r="J13" s="134">
        <f t="shared" si="12"/>
        <v>8247440</v>
      </c>
      <c r="K13" s="134">
        <f t="shared" si="12"/>
        <v>52837816</v>
      </c>
      <c r="L13" s="128">
        <f t="shared" si="1"/>
        <v>0.51249999999999996</v>
      </c>
      <c r="M13" s="134">
        <f>SUM(M6:M12)</f>
        <v>133339296</v>
      </c>
      <c r="N13" s="134">
        <f t="shared" ref="N13:R13" si="13">SUM(N6:N12)</f>
        <v>22223217</v>
      </c>
      <c r="O13" s="134">
        <f t="shared" si="13"/>
        <v>22223217</v>
      </c>
      <c r="P13" s="134">
        <f t="shared" si="13"/>
        <v>22223217</v>
      </c>
      <c r="Q13" s="134">
        <f t="shared" si="13"/>
        <v>22223217</v>
      </c>
      <c r="R13" s="134">
        <f t="shared" si="13"/>
        <v>22223217</v>
      </c>
      <c r="S13" s="220">
        <f>SUM(S6:S12)</f>
        <v>22223217</v>
      </c>
      <c r="T13" s="220">
        <f>SUM(T6:T12)</f>
        <v>133339302</v>
      </c>
      <c r="U13" s="130">
        <f t="shared" si="9"/>
        <v>1</v>
      </c>
    </row>
    <row r="14" spans="1:21">
      <c r="A14" s="256" t="s">
        <v>25</v>
      </c>
      <c r="B14" s="150" t="s">
        <v>169</v>
      </c>
      <c r="C14" s="124">
        <f>SUM('1. számú melléklet '!F30)</f>
        <v>31179521</v>
      </c>
      <c r="D14" s="126">
        <v>3616863</v>
      </c>
      <c r="E14" s="126">
        <v>2769414</v>
      </c>
      <c r="F14" s="126">
        <v>2290680</v>
      </c>
      <c r="G14" s="126">
        <v>8676957</v>
      </c>
      <c r="H14" s="126">
        <v>2495162</v>
      </c>
      <c r="I14" s="126">
        <v>2495162</v>
      </c>
      <c r="J14" s="126">
        <v>2495162</v>
      </c>
      <c r="K14" s="127">
        <f t="shared" si="10"/>
        <v>16162443</v>
      </c>
      <c r="L14" s="128">
        <f t="shared" si="1"/>
        <v>0.51839999999999997</v>
      </c>
      <c r="M14" s="124">
        <f>SUM('1. számú melléklet '!G31+'1. számú melléklet '!G34)</f>
        <v>32271179</v>
      </c>
      <c r="N14" s="126">
        <v>-10515535</v>
      </c>
      <c r="O14" s="126">
        <v>-11564535</v>
      </c>
      <c r="P14" s="126">
        <v>-11564535</v>
      </c>
      <c r="Q14" s="126">
        <v>-11564535</v>
      </c>
      <c r="R14" s="126">
        <v>-11564535</v>
      </c>
      <c r="S14" s="126">
        <v>-12230703</v>
      </c>
      <c r="T14" s="129">
        <v>32271176</v>
      </c>
      <c r="U14" s="130">
        <f t="shared" si="9"/>
        <v>1</v>
      </c>
    </row>
    <row r="15" spans="1:21">
      <c r="A15" s="256"/>
      <c r="B15" s="150" t="s">
        <v>93</v>
      </c>
      <c r="C15" s="125"/>
      <c r="D15" s="126"/>
      <c r="E15" s="126"/>
      <c r="F15" s="126"/>
      <c r="G15" s="126"/>
      <c r="H15" s="126"/>
      <c r="I15" s="126"/>
      <c r="J15" s="126"/>
      <c r="K15" s="127">
        <f t="shared" si="10"/>
        <v>0</v>
      </c>
      <c r="L15" s="128" t="e">
        <f t="shared" si="1"/>
        <v>#DIV/0!</v>
      </c>
      <c r="M15" s="125"/>
      <c r="N15" s="126"/>
      <c r="O15" s="126"/>
      <c r="P15" s="126"/>
      <c r="Q15" s="126"/>
      <c r="R15" s="126"/>
      <c r="S15" s="126"/>
      <c r="T15" s="124">
        <f t="shared" ref="T15:T16" si="14">SUM(K15+N15+O15+P15+Q15+R15+S15)</f>
        <v>0</v>
      </c>
      <c r="U15" s="130" t="e">
        <f t="shared" si="9"/>
        <v>#DIV/0!</v>
      </c>
    </row>
    <row r="16" spans="1:21">
      <c r="A16" s="256"/>
      <c r="B16" s="150" t="s">
        <v>94</v>
      </c>
      <c r="C16" s="125">
        <v>0</v>
      </c>
      <c r="D16" s="126">
        <f>$C16*$D$2</f>
        <v>0</v>
      </c>
      <c r="E16" s="126">
        <f>$C16*$E$2</f>
        <v>0</v>
      </c>
      <c r="F16" s="126">
        <f>$C16*$F$2</f>
        <v>0</v>
      </c>
      <c r="G16" s="126">
        <f t="shared" si="11"/>
        <v>0</v>
      </c>
      <c r="H16" s="126">
        <f>$C16*$H$2</f>
        <v>0</v>
      </c>
      <c r="I16" s="126">
        <f>$C16*$H$2</f>
        <v>0</v>
      </c>
      <c r="J16" s="126">
        <f>$C16*$J$2</f>
        <v>0</v>
      </c>
      <c r="K16" s="127">
        <f t="shared" si="10"/>
        <v>0</v>
      </c>
      <c r="L16" s="128" t="e">
        <f t="shared" si="1"/>
        <v>#DIV/0!</v>
      </c>
      <c r="M16" s="125">
        <v>0</v>
      </c>
      <c r="N16" s="126">
        <f>$C16*$N$2</f>
        <v>0</v>
      </c>
      <c r="O16" s="126">
        <f>$C16*$O$2</f>
        <v>0</v>
      </c>
      <c r="P16" s="126">
        <f>$C16*$P$2</f>
        <v>0</v>
      </c>
      <c r="Q16" s="126">
        <f>$C16*$Q$2</f>
        <v>0</v>
      </c>
      <c r="R16" s="126">
        <f>$C16*$R$2</f>
        <v>0</v>
      </c>
      <c r="S16" s="126">
        <f>$C16*$S$2</f>
        <v>0</v>
      </c>
      <c r="T16" s="124">
        <f t="shared" si="14"/>
        <v>0</v>
      </c>
      <c r="U16" s="130" t="e">
        <f t="shared" si="9"/>
        <v>#DIV/0!</v>
      </c>
    </row>
    <row r="17" spans="1:21">
      <c r="A17" s="256"/>
      <c r="B17" s="150" t="s">
        <v>95</v>
      </c>
      <c r="C17" s="125">
        <v>0</v>
      </c>
      <c r="D17" s="126">
        <f>$C17*$D$2</f>
        <v>0</v>
      </c>
      <c r="E17" s="126">
        <f>$C17*$E$2</f>
        <v>0</v>
      </c>
      <c r="F17" s="126">
        <f>$C17*$F$2</f>
        <v>0</v>
      </c>
      <c r="G17" s="126">
        <f t="shared" si="11"/>
        <v>0</v>
      </c>
      <c r="H17" s="126">
        <f>$C17*$H$2</f>
        <v>0</v>
      </c>
      <c r="I17" s="126">
        <f>$C17*$H$2</f>
        <v>0</v>
      </c>
      <c r="J17" s="126">
        <f>$C17*$J$2</f>
        <v>0</v>
      </c>
      <c r="K17" s="127">
        <f t="shared" si="10"/>
        <v>0</v>
      </c>
      <c r="L17" s="128" t="e">
        <f t="shared" si="1"/>
        <v>#DIV/0!</v>
      </c>
      <c r="M17" s="125">
        <v>0</v>
      </c>
      <c r="N17" s="126">
        <f>$C17*$N$2</f>
        <v>0</v>
      </c>
      <c r="O17" s="126">
        <f>$C17*$O$2</f>
        <v>0</v>
      </c>
      <c r="P17" s="126">
        <f>$C17*$P$2</f>
        <v>0</v>
      </c>
      <c r="Q17" s="126">
        <f>$C17*$Q$2</f>
        <v>0</v>
      </c>
      <c r="R17" s="126">
        <f>$C17*$R$2</f>
        <v>0</v>
      </c>
      <c r="S17" s="126">
        <f>$C17*$S$2</f>
        <v>0</v>
      </c>
      <c r="T17" s="124">
        <v>0</v>
      </c>
      <c r="U17" s="130" t="e">
        <f t="shared" si="9"/>
        <v>#DIV/0!</v>
      </c>
    </row>
    <row r="18" spans="1:21">
      <c r="A18" s="156" t="s">
        <v>26</v>
      </c>
      <c r="B18" s="152" t="s">
        <v>96</v>
      </c>
      <c r="C18" s="134">
        <f>SUM(C13+C14)</f>
        <v>134282521</v>
      </c>
      <c r="D18" s="134">
        <f t="shared" ref="D18:K18" si="15">SUM(D13+D14)</f>
        <v>15988023</v>
      </c>
      <c r="E18" s="134">
        <f t="shared" si="15"/>
        <v>10658682</v>
      </c>
      <c r="F18" s="134">
        <f t="shared" si="15"/>
        <v>10125748</v>
      </c>
      <c r="G18" s="134">
        <f t="shared" si="15"/>
        <v>36772453</v>
      </c>
      <c r="H18" s="134">
        <f t="shared" si="15"/>
        <v>10742602</v>
      </c>
      <c r="I18" s="134">
        <f t="shared" si="15"/>
        <v>10742602</v>
      </c>
      <c r="J18" s="134">
        <f t="shared" si="15"/>
        <v>10742602</v>
      </c>
      <c r="K18" s="134">
        <f t="shared" si="15"/>
        <v>69000259</v>
      </c>
      <c r="L18" s="136">
        <f t="shared" si="1"/>
        <v>0.51380000000000003</v>
      </c>
      <c r="M18" s="134">
        <f>SUM(M13+M14)</f>
        <v>165610475</v>
      </c>
      <c r="N18" s="134">
        <f t="shared" ref="N18:S18" si="16">SUM(N13+N14)</f>
        <v>11707682</v>
      </c>
      <c r="O18" s="134">
        <f t="shared" si="16"/>
        <v>10658682</v>
      </c>
      <c r="P18" s="134">
        <f t="shared" si="16"/>
        <v>10658682</v>
      </c>
      <c r="Q18" s="134">
        <f t="shared" si="16"/>
        <v>10658682</v>
      </c>
      <c r="R18" s="134">
        <f t="shared" si="16"/>
        <v>10658682</v>
      </c>
      <c r="S18" s="134">
        <f t="shared" si="16"/>
        <v>9992514</v>
      </c>
      <c r="T18" s="220">
        <f>SUM(T13+T14)</f>
        <v>165610478</v>
      </c>
      <c r="U18" s="130">
        <f t="shared" si="9"/>
        <v>1</v>
      </c>
    </row>
    <row r="19" spans="1:21" ht="78" customHeight="1">
      <c r="A19" s="137"/>
      <c r="B19" s="105"/>
      <c r="C19" s="138"/>
      <c r="D19" s="139"/>
      <c r="E19" s="139"/>
      <c r="F19" s="139"/>
      <c r="G19" s="138"/>
      <c r="H19" s="138"/>
      <c r="I19" s="138"/>
      <c r="J19" s="138"/>
      <c r="K19" s="138"/>
      <c r="L19" s="140"/>
      <c r="M19" s="105"/>
      <c r="N19" s="138"/>
      <c r="O19" s="138"/>
      <c r="P19" s="138"/>
      <c r="Q19" s="138"/>
      <c r="R19" s="138"/>
      <c r="S19" s="138"/>
      <c r="T19" s="138"/>
      <c r="U19" s="141"/>
    </row>
    <row r="20" spans="1:21">
      <c r="A20" s="142"/>
      <c r="B20" s="143" t="s">
        <v>12</v>
      </c>
      <c r="C20" s="124"/>
      <c r="D20" s="144"/>
      <c r="E20" s="144"/>
      <c r="F20" s="144"/>
      <c r="G20" s="124"/>
      <c r="H20" s="124"/>
      <c r="I20" s="124"/>
      <c r="J20" s="124"/>
      <c r="K20" s="124"/>
      <c r="L20" s="145"/>
      <c r="M20" s="124"/>
      <c r="N20" s="124"/>
      <c r="O20" s="124"/>
      <c r="P20" s="124"/>
      <c r="Q20" s="124"/>
      <c r="R20" s="124"/>
      <c r="S20" s="124"/>
      <c r="T20" s="124"/>
      <c r="U20" s="130"/>
    </row>
    <row r="21" spans="1:21">
      <c r="A21" s="123">
        <v>10</v>
      </c>
      <c r="B21" s="124" t="s">
        <v>170</v>
      </c>
      <c r="C21" s="125">
        <f>SUM('1. számú melléklet '!F6)</f>
        <v>62563521</v>
      </c>
      <c r="D21" s="126">
        <f t="shared" ref="D21:D27" si="17">$C21*$D$2</f>
        <v>7507623</v>
      </c>
      <c r="E21" s="126">
        <f t="shared" ref="E21:E27" si="18">$C21*$E$2</f>
        <v>5005082</v>
      </c>
      <c r="F21" s="126">
        <f t="shared" ref="F21:F27" si="19">$C21*$F$2</f>
        <v>4754828</v>
      </c>
      <c r="G21" s="146">
        <f t="shared" ref="G21:G30" si="20">SUM(D21:F21)</f>
        <v>17267533</v>
      </c>
      <c r="H21" s="126">
        <f t="shared" ref="H21:H27" si="21">$C21*$H$2</f>
        <v>5005082</v>
      </c>
      <c r="I21" s="126">
        <f t="shared" ref="I21:I27" si="22">$C21*$I$2</f>
        <v>5005082</v>
      </c>
      <c r="J21" s="126">
        <f t="shared" ref="J21:J27" si="23">$C21*$J$2</f>
        <v>5005082</v>
      </c>
      <c r="K21" s="129">
        <f t="shared" ref="K21:K30" si="24">SUM(G21+H21+I21+J21)</f>
        <v>32282779</v>
      </c>
      <c r="L21" s="128">
        <f t="shared" ref="L21:L35" si="25">K21/C21</f>
        <v>0.51600000000000001</v>
      </c>
      <c r="M21" s="125">
        <f>SUM('1. számú melléklet '!G6)</f>
        <v>75328406</v>
      </c>
      <c r="N21" s="126">
        <f>SUM(M21/6)</f>
        <v>12554734</v>
      </c>
      <c r="O21" s="126">
        <f>SUM(M21/6)</f>
        <v>12554734</v>
      </c>
      <c r="P21" s="126">
        <f>SUM(M21/6)</f>
        <v>12554734</v>
      </c>
      <c r="Q21" s="126">
        <f>SUM(M21/6)</f>
        <v>12554734</v>
      </c>
      <c r="R21" s="126">
        <f>SUM(M21/6)</f>
        <v>12554734</v>
      </c>
      <c r="S21" s="126">
        <f>SUM(M21/6)</f>
        <v>12554734</v>
      </c>
      <c r="T21" s="129">
        <f>SUM(N21+O21+P21+Q21+R21+S21)</f>
        <v>75328404</v>
      </c>
      <c r="U21" s="130">
        <f>SUM(T21/M21)</f>
        <v>1</v>
      </c>
    </row>
    <row r="22" spans="1:21">
      <c r="A22" s="123">
        <v>11</v>
      </c>
      <c r="B22" s="124" t="s">
        <v>171</v>
      </c>
      <c r="C22" s="125">
        <f>SUM('1. számú melléklet '!F7)</f>
        <v>9731000</v>
      </c>
      <c r="D22" s="126">
        <f t="shared" si="17"/>
        <v>1167720</v>
      </c>
      <c r="E22" s="126">
        <f t="shared" si="18"/>
        <v>778480</v>
      </c>
      <c r="F22" s="126">
        <f t="shared" si="19"/>
        <v>739556</v>
      </c>
      <c r="G22" s="146">
        <f t="shared" si="20"/>
        <v>2685756</v>
      </c>
      <c r="H22" s="126">
        <f t="shared" si="21"/>
        <v>778480</v>
      </c>
      <c r="I22" s="126">
        <f t="shared" si="22"/>
        <v>778480</v>
      </c>
      <c r="J22" s="126">
        <f t="shared" si="23"/>
        <v>778480</v>
      </c>
      <c r="K22" s="129">
        <f t="shared" si="24"/>
        <v>5021196</v>
      </c>
      <c r="L22" s="128">
        <f t="shared" si="25"/>
        <v>0.51600000000000001</v>
      </c>
      <c r="M22" s="125">
        <f>SUM('1. számú melléklet '!G7)</f>
        <v>11761228</v>
      </c>
      <c r="N22" s="126">
        <f t="shared" ref="N22:N27" si="26">SUM(M22/6)</f>
        <v>1960205</v>
      </c>
      <c r="O22" s="126">
        <f t="shared" ref="O22:O27" si="27">SUM(M22/6)</f>
        <v>1960205</v>
      </c>
      <c r="P22" s="126">
        <f t="shared" ref="P22:P27" si="28">SUM(M22/6)</f>
        <v>1960205</v>
      </c>
      <c r="Q22" s="126">
        <f t="shared" ref="Q22:Q27" si="29">SUM(M22/6)</f>
        <v>1960205</v>
      </c>
      <c r="R22" s="126">
        <f t="shared" ref="R22:R27" si="30">SUM(M22/6)</f>
        <v>1960205</v>
      </c>
      <c r="S22" s="126">
        <f t="shared" ref="S22:S27" si="31">SUM(M22/6)</f>
        <v>1960205</v>
      </c>
      <c r="T22" s="129">
        <f t="shared" ref="T22:T29" si="32">SUM(N22+O22+P22+Q22+R22+S22)</f>
        <v>11761230</v>
      </c>
      <c r="U22" s="130">
        <f t="shared" ref="U22:U37" si="33">SUM(T22/M22)</f>
        <v>1</v>
      </c>
    </row>
    <row r="23" spans="1:21">
      <c r="A23" s="123">
        <v>12</v>
      </c>
      <c r="B23" s="124" t="s">
        <v>172</v>
      </c>
      <c r="C23" s="125">
        <f>SUM('1. számú melléklet '!F8)</f>
        <v>46618000</v>
      </c>
      <c r="D23" s="126">
        <f t="shared" si="17"/>
        <v>5594160</v>
      </c>
      <c r="E23" s="126">
        <f t="shared" si="18"/>
        <v>3729440</v>
      </c>
      <c r="F23" s="126">
        <f t="shared" si="19"/>
        <v>3542968</v>
      </c>
      <c r="G23" s="146">
        <f t="shared" si="20"/>
        <v>12866568</v>
      </c>
      <c r="H23" s="126">
        <f t="shared" si="21"/>
        <v>3729440</v>
      </c>
      <c r="I23" s="126">
        <f t="shared" si="22"/>
        <v>3729440</v>
      </c>
      <c r="J23" s="126">
        <f t="shared" si="23"/>
        <v>3729440</v>
      </c>
      <c r="K23" s="129">
        <f t="shared" si="24"/>
        <v>24054888</v>
      </c>
      <c r="L23" s="128">
        <f t="shared" si="25"/>
        <v>0.51600000000000001</v>
      </c>
      <c r="M23" s="125">
        <f>SUM('1. számú melléklet '!G8)</f>
        <v>55404898</v>
      </c>
      <c r="N23" s="126">
        <f t="shared" si="26"/>
        <v>9234150</v>
      </c>
      <c r="O23" s="126">
        <f t="shared" si="27"/>
        <v>9234150</v>
      </c>
      <c r="P23" s="126">
        <f t="shared" si="28"/>
        <v>9234150</v>
      </c>
      <c r="Q23" s="126">
        <f t="shared" si="29"/>
        <v>9234150</v>
      </c>
      <c r="R23" s="126">
        <f t="shared" si="30"/>
        <v>9234150</v>
      </c>
      <c r="S23" s="126">
        <f t="shared" si="31"/>
        <v>9234150</v>
      </c>
      <c r="T23" s="129">
        <f t="shared" si="32"/>
        <v>55404900</v>
      </c>
      <c r="U23" s="130">
        <f t="shared" si="33"/>
        <v>1</v>
      </c>
    </row>
    <row r="24" spans="1:21">
      <c r="A24" s="123">
        <v>13</v>
      </c>
      <c r="B24" s="124" t="s">
        <v>173</v>
      </c>
      <c r="C24" s="125">
        <f>SUM('1. számú melléklet '!F9)</f>
        <v>5286000</v>
      </c>
      <c r="D24" s="126">
        <f t="shared" si="17"/>
        <v>634320</v>
      </c>
      <c r="E24" s="126">
        <f t="shared" si="18"/>
        <v>422880</v>
      </c>
      <c r="F24" s="126">
        <f t="shared" si="19"/>
        <v>401736</v>
      </c>
      <c r="G24" s="146">
        <f t="shared" si="20"/>
        <v>1458936</v>
      </c>
      <c r="H24" s="126">
        <f t="shared" si="21"/>
        <v>422880</v>
      </c>
      <c r="I24" s="126">
        <f t="shared" si="22"/>
        <v>422880</v>
      </c>
      <c r="J24" s="126">
        <f t="shared" si="23"/>
        <v>422880</v>
      </c>
      <c r="K24" s="129">
        <f t="shared" si="24"/>
        <v>2727576</v>
      </c>
      <c r="L24" s="128">
        <f t="shared" si="25"/>
        <v>0.51600000000000001</v>
      </c>
      <c r="M24" s="125">
        <f>SUM('1. számú melléklet '!G9)</f>
        <v>7095336</v>
      </c>
      <c r="N24" s="126">
        <f t="shared" si="26"/>
        <v>1182556</v>
      </c>
      <c r="O24" s="126">
        <f t="shared" si="27"/>
        <v>1182556</v>
      </c>
      <c r="P24" s="126">
        <f t="shared" si="28"/>
        <v>1182556</v>
      </c>
      <c r="Q24" s="126">
        <f t="shared" si="29"/>
        <v>1182556</v>
      </c>
      <c r="R24" s="126">
        <f t="shared" si="30"/>
        <v>1182556</v>
      </c>
      <c r="S24" s="126">
        <f t="shared" si="31"/>
        <v>1182556</v>
      </c>
      <c r="T24" s="129">
        <f t="shared" si="32"/>
        <v>7095336</v>
      </c>
      <c r="U24" s="130">
        <f t="shared" si="33"/>
        <v>1</v>
      </c>
    </row>
    <row r="25" spans="1:21">
      <c r="A25" s="123">
        <v>14</v>
      </c>
      <c r="B25" s="124" t="s">
        <v>174</v>
      </c>
      <c r="C25" s="125">
        <f>SUM('1. számú melléklet '!F10)</f>
        <v>2884000</v>
      </c>
      <c r="D25" s="126">
        <f t="shared" si="17"/>
        <v>346080</v>
      </c>
      <c r="E25" s="126">
        <f t="shared" si="18"/>
        <v>230720</v>
      </c>
      <c r="F25" s="126">
        <f t="shared" si="19"/>
        <v>219184</v>
      </c>
      <c r="G25" s="146">
        <f t="shared" si="20"/>
        <v>795984</v>
      </c>
      <c r="H25" s="126">
        <f t="shared" si="21"/>
        <v>230720</v>
      </c>
      <c r="I25" s="126">
        <f t="shared" si="22"/>
        <v>230720</v>
      </c>
      <c r="J25" s="126">
        <f t="shared" si="23"/>
        <v>230720</v>
      </c>
      <c r="K25" s="129">
        <f t="shared" si="24"/>
        <v>1488144</v>
      </c>
      <c r="L25" s="128">
        <f t="shared" si="25"/>
        <v>0.51600000000000001</v>
      </c>
      <c r="M25" s="125">
        <f>SUM('1. számú melléklet '!G10)</f>
        <v>5453753</v>
      </c>
      <c r="N25" s="126">
        <f t="shared" si="26"/>
        <v>908959</v>
      </c>
      <c r="O25" s="126">
        <f t="shared" si="27"/>
        <v>908959</v>
      </c>
      <c r="P25" s="126">
        <f t="shared" si="28"/>
        <v>908959</v>
      </c>
      <c r="Q25" s="126">
        <f t="shared" si="29"/>
        <v>908959</v>
      </c>
      <c r="R25" s="126">
        <f t="shared" si="30"/>
        <v>908959</v>
      </c>
      <c r="S25" s="126">
        <f t="shared" si="31"/>
        <v>908959</v>
      </c>
      <c r="T25" s="129">
        <f t="shared" si="32"/>
        <v>5453754</v>
      </c>
      <c r="U25" s="130">
        <f t="shared" si="33"/>
        <v>1</v>
      </c>
    </row>
    <row r="26" spans="1:21">
      <c r="A26" s="123">
        <v>15</v>
      </c>
      <c r="B26" s="124" t="s">
        <v>97</v>
      </c>
      <c r="C26" s="124">
        <f>SUM(C21+C22+C23+C24+C25)</f>
        <v>127082521</v>
      </c>
      <c r="D26" s="126">
        <f t="shared" si="17"/>
        <v>15249903</v>
      </c>
      <c r="E26" s="126">
        <f t="shared" si="18"/>
        <v>10166602</v>
      </c>
      <c r="F26" s="126">
        <f t="shared" si="19"/>
        <v>9658272</v>
      </c>
      <c r="G26" s="146">
        <f t="shared" si="20"/>
        <v>35074777</v>
      </c>
      <c r="H26" s="126">
        <f t="shared" si="21"/>
        <v>10166602</v>
      </c>
      <c r="I26" s="126">
        <f t="shared" si="22"/>
        <v>10166602</v>
      </c>
      <c r="J26" s="126">
        <f t="shared" si="23"/>
        <v>10166602</v>
      </c>
      <c r="K26" s="129">
        <f t="shared" si="24"/>
        <v>65574583</v>
      </c>
      <c r="L26" s="128">
        <f t="shared" si="25"/>
        <v>0.51600000000000001</v>
      </c>
      <c r="M26" s="125">
        <f>SUM(M21:M25)</f>
        <v>155043621</v>
      </c>
      <c r="N26" s="126">
        <f t="shared" si="26"/>
        <v>25840604</v>
      </c>
      <c r="O26" s="126">
        <f t="shared" si="27"/>
        <v>25840604</v>
      </c>
      <c r="P26" s="126">
        <f t="shared" si="28"/>
        <v>25840604</v>
      </c>
      <c r="Q26" s="126">
        <f t="shared" si="29"/>
        <v>25840604</v>
      </c>
      <c r="R26" s="126">
        <f t="shared" si="30"/>
        <v>25840604</v>
      </c>
      <c r="S26" s="126">
        <f t="shared" si="31"/>
        <v>25840604</v>
      </c>
      <c r="T26" s="129">
        <f t="shared" si="32"/>
        <v>155043624</v>
      </c>
      <c r="U26" s="130">
        <f t="shared" si="33"/>
        <v>1</v>
      </c>
    </row>
    <row r="27" spans="1:21">
      <c r="A27" s="123">
        <v>16</v>
      </c>
      <c r="B27" s="124" t="s">
        <v>175</v>
      </c>
      <c r="C27" s="125">
        <f>SUM('1. számú melléklet '!F12)</f>
        <v>6151000</v>
      </c>
      <c r="D27" s="126">
        <f t="shared" si="17"/>
        <v>738120</v>
      </c>
      <c r="E27" s="126">
        <f t="shared" si="18"/>
        <v>492080</v>
      </c>
      <c r="F27" s="126">
        <f t="shared" si="19"/>
        <v>467476</v>
      </c>
      <c r="G27" s="146">
        <f t="shared" si="20"/>
        <v>1697676</v>
      </c>
      <c r="H27" s="126">
        <f t="shared" si="21"/>
        <v>492080</v>
      </c>
      <c r="I27" s="126">
        <f t="shared" si="22"/>
        <v>492080</v>
      </c>
      <c r="J27" s="126">
        <f t="shared" si="23"/>
        <v>492080</v>
      </c>
      <c r="K27" s="129">
        <f t="shared" si="24"/>
        <v>3173916</v>
      </c>
      <c r="L27" s="128">
        <f t="shared" si="25"/>
        <v>0.51600000000000001</v>
      </c>
      <c r="M27" s="125">
        <f>SUM('1. számú melléklet '!G12)</f>
        <v>9251322</v>
      </c>
      <c r="N27" s="126">
        <f t="shared" si="26"/>
        <v>1541887</v>
      </c>
      <c r="O27" s="126">
        <f t="shared" si="27"/>
        <v>1541887</v>
      </c>
      <c r="P27" s="126">
        <f t="shared" si="28"/>
        <v>1541887</v>
      </c>
      <c r="Q27" s="126">
        <f t="shared" si="29"/>
        <v>1541887</v>
      </c>
      <c r="R27" s="126">
        <f t="shared" si="30"/>
        <v>1541887</v>
      </c>
      <c r="S27" s="126">
        <f t="shared" si="31"/>
        <v>1541887</v>
      </c>
      <c r="T27" s="129">
        <f t="shared" si="32"/>
        <v>9251322</v>
      </c>
      <c r="U27" s="130">
        <f t="shared" si="33"/>
        <v>1</v>
      </c>
    </row>
    <row r="28" spans="1:21">
      <c r="A28" s="123">
        <v>17</v>
      </c>
      <c r="B28" s="124" t="s">
        <v>176</v>
      </c>
      <c r="C28" s="125">
        <f>SUM('1. számú melléklet '!F13)</f>
        <v>0</v>
      </c>
      <c r="D28" s="126"/>
      <c r="E28" s="126"/>
      <c r="F28" s="126"/>
      <c r="G28" s="146">
        <f t="shared" si="20"/>
        <v>0</v>
      </c>
      <c r="H28" s="126"/>
      <c r="I28" s="126"/>
      <c r="J28" s="126"/>
      <c r="K28" s="129">
        <f t="shared" si="24"/>
        <v>0</v>
      </c>
      <c r="L28" s="128" t="e">
        <f t="shared" si="25"/>
        <v>#DIV/0!</v>
      </c>
      <c r="M28" s="125">
        <f>SUM('1. számú melléklet '!G13)</f>
        <v>266532</v>
      </c>
      <c r="N28" s="126">
        <f>SUM($M$28/6)</f>
        <v>44422</v>
      </c>
      <c r="O28" s="126">
        <f t="shared" ref="O28:S28" si="34">SUM($M$28/6)</f>
        <v>44422</v>
      </c>
      <c r="P28" s="126">
        <f t="shared" si="34"/>
        <v>44422</v>
      </c>
      <c r="Q28" s="126">
        <f t="shared" si="34"/>
        <v>44422</v>
      </c>
      <c r="R28" s="126">
        <f t="shared" si="34"/>
        <v>44422</v>
      </c>
      <c r="S28" s="126">
        <f t="shared" si="34"/>
        <v>44422</v>
      </c>
      <c r="T28" s="129">
        <f t="shared" si="32"/>
        <v>266532</v>
      </c>
      <c r="U28" s="130">
        <v>0</v>
      </c>
    </row>
    <row r="29" spans="1:21">
      <c r="A29" s="123">
        <v>18</v>
      </c>
      <c r="B29" s="124" t="s">
        <v>98</v>
      </c>
      <c r="C29" s="124">
        <f>SUM(C27+C28)</f>
        <v>6151000</v>
      </c>
      <c r="D29" s="126">
        <f>SUM(D27:D28)</f>
        <v>738120</v>
      </c>
      <c r="E29" s="126">
        <f t="shared" ref="E29:J29" si="35">SUM(E27:E28)</f>
        <v>492080</v>
      </c>
      <c r="F29" s="126">
        <f t="shared" si="35"/>
        <v>467476</v>
      </c>
      <c r="G29" s="126">
        <f t="shared" si="35"/>
        <v>1697676</v>
      </c>
      <c r="H29" s="126">
        <f t="shared" si="35"/>
        <v>492080</v>
      </c>
      <c r="I29" s="126">
        <f t="shared" si="35"/>
        <v>492080</v>
      </c>
      <c r="J29" s="126">
        <f t="shared" si="35"/>
        <v>492080</v>
      </c>
      <c r="K29" s="129">
        <f t="shared" si="24"/>
        <v>3173916</v>
      </c>
      <c r="L29" s="128">
        <f t="shared" si="25"/>
        <v>0.51600000000000001</v>
      </c>
      <c r="M29" s="125">
        <f t="shared" ref="M29:S29" si="36">SUM(M27:M28)</f>
        <v>9517854</v>
      </c>
      <c r="N29" s="126">
        <f t="shared" si="36"/>
        <v>1586309</v>
      </c>
      <c r="O29" s="126">
        <f t="shared" si="36"/>
        <v>1586309</v>
      </c>
      <c r="P29" s="126">
        <f t="shared" si="36"/>
        <v>1586309</v>
      </c>
      <c r="Q29" s="126">
        <f t="shared" si="36"/>
        <v>1586309</v>
      </c>
      <c r="R29" s="126">
        <f t="shared" si="36"/>
        <v>1586309</v>
      </c>
      <c r="S29" s="126">
        <f t="shared" si="36"/>
        <v>1586309</v>
      </c>
      <c r="T29" s="129">
        <f t="shared" si="32"/>
        <v>9517854</v>
      </c>
      <c r="U29" s="130">
        <f t="shared" si="33"/>
        <v>1</v>
      </c>
    </row>
    <row r="30" spans="1:21">
      <c r="A30" s="147">
        <v>19</v>
      </c>
      <c r="B30" s="133" t="s">
        <v>99</v>
      </c>
      <c r="C30" s="134">
        <f>SUM(C26+C29)</f>
        <v>133233521</v>
      </c>
      <c r="D30" s="135">
        <f>$C30*$D$2</f>
        <v>15988023</v>
      </c>
      <c r="E30" s="135">
        <f>$C30*$E$2</f>
        <v>10658682</v>
      </c>
      <c r="F30" s="135">
        <f>$C30*$F$2</f>
        <v>10125748</v>
      </c>
      <c r="G30" s="148">
        <f t="shared" si="20"/>
        <v>36772453</v>
      </c>
      <c r="H30" s="135">
        <f>$C30*$H$2</f>
        <v>10658682</v>
      </c>
      <c r="I30" s="135">
        <f>$C30*$I$2</f>
        <v>10658682</v>
      </c>
      <c r="J30" s="135">
        <f>$C30*$J$2</f>
        <v>10658682</v>
      </c>
      <c r="K30" s="149">
        <f t="shared" si="24"/>
        <v>68748499</v>
      </c>
      <c r="L30" s="128">
        <f t="shared" si="25"/>
        <v>0.51600000000000001</v>
      </c>
      <c r="M30" s="134">
        <f>SUM(M26+M29)</f>
        <v>164561475</v>
      </c>
      <c r="N30" s="135">
        <f>$C30*$N$2</f>
        <v>10658682</v>
      </c>
      <c r="O30" s="135">
        <f>$C30*$O$2</f>
        <v>10658682</v>
      </c>
      <c r="P30" s="135">
        <f>$C30*$P$2</f>
        <v>10658682</v>
      </c>
      <c r="Q30" s="135">
        <f>$C30*$Q$2</f>
        <v>10658682</v>
      </c>
      <c r="R30" s="135">
        <f>$C30*$R$2</f>
        <v>10658682</v>
      </c>
      <c r="S30" s="135">
        <f>$C30*$S$2</f>
        <v>9992514</v>
      </c>
      <c r="T30" s="134">
        <f>SUM(T26+T29)</f>
        <v>164561478</v>
      </c>
      <c r="U30" s="130">
        <f t="shared" si="33"/>
        <v>1</v>
      </c>
    </row>
    <row r="31" spans="1:21">
      <c r="A31" s="123">
        <v>20</v>
      </c>
      <c r="B31" s="124" t="s">
        <v>177</v>
      </c>
      <c r="C31" s="124">
        <v>1049000</v>
      </c>
      <c r="D31" s="124">
        <v>0</v>
      </c>
      <c r="E31" s="124">
        <v>0</v>
      </c>
      <c r="F31" s="124">
        <v>0</v>
      </c>
      <c r="G31" s="124">
        <f t="shared" ref="G31:G37" si="37">SUM(D31:F31)</f>
        <v>0</v>
      </c>
      <c r="H31" s="124">
        <f t="shared" ref="H31:J31" si="38">SUM(H32:H34)</f>
        <v>0</v>
      </c>
      <c r="I31" s="124">
        <f t="shared" si="38"/>
        <v>0</v>
      </c>
      <c r="J31" s="124">
        <f t="shared" si="38"/>
        <v>0</v>
      </c>
      <c r="K31" s="129">
        <f>SUM(G31:J31)</f>
        <v>0</v>
      </c>
      <c r="L31" s="128">
        <f t="shared" si="25"/>
        <v>0</v>
      </c>
      <c r="M31" s="124">
        <v>1049000</v>
      </c>
      <c r="N31" s="126">
        <v>1049000</v>
      </c>
      <c r="O31" s="126">
        <f t="shared" ref="O31:R31" si="39">SUM(O32:O34)</f>
        <v>0</v>
      </c>
      <c r="P31" s="126">
        <f t="shared" si="39"/>
        <v>0</v>
      </c>
      <c r="Q31" s="126">
        <f t="shared" si="39"/>
        <v>0</v>
      </c>
      <c r="R31" s="126">
        <f t="shared" si="39"/>
        <v>0</v>
      </c>
      <c r="S31" s="126">
        <v>0</v>
      </c>
      <c r="T31" s="129">
        <v>1049000</v>
      </c>
      <c r="U31" s="130">
        <f t="shared" si="33"/>
        <v>1</v>
      </c>
    </row>
    <row r="32" spans="1:21">
      <c r="A32" s="123"/>
      <c r="B32" s="124" t="s">
        <v>100</v>
      </c>
      <c r="C32" s="125">
        <v>0</v>
      </c>
      <c r="D32" s="126">
        <f>$C32*$D$2</f>
        <v>0</v>
      </c>
      <c r="E32" s="126">
        <f>$C32*$E$2</f>
        <v>0</v>
      </c>
      <c r="F32" s="126">
        <f>$C32*$F$2</f>
        <v>0</v>
      </c>
      <c r="G32" s="124">
        <f t="shared" si="37"/>
        <v>0</v>
      </c>
      <c r="H32" s="126">
        <f>$C32*$H$2</f>
        <v>0</v>
      </c>
      <c r="I32" s="126">
        <f>$C32*$I$2</f>
        <v>0</v>
      </c>
      <c r="J32" s="126">
        <f>$C32*$J$2</f>
        <v>0</v>
      </c>
      <c r="K32" s="129">
        <f>SUM(G32:J32)</f>
        <v>0</v>
      </c>
      <c r="L32" s="128" t="e">
        <f t="shared" si="25"/>
        <v>#DIV/0!</v>
      </c>
      <c r="M32" s="125">
        <v>0</v>
      </c>
      <c r="N32" s="126">
        <f>$C32*$N$2</f>
        <v>0</v>
      </c>
      <c r="O32" s="126">
        <f>$C32*$O$2</f>
        <v>0</v>
      </c>
      <c r="P32" s="126">
        <f>$C32*$P$2</f>
        <v>0</v>
      </c>
      <c r="Q32" s="126">
        <f>$C32*$Q$2</f>
        <v>0</v>
      </c>
      <c r="R32" s="126">
        <f>$C32*$R$2</f>
        <v>0</v>
      </c>
      <c r="S32" s="126">
        <f>$C32*$S$2</f>
        <v>0</v>
      </c>
      <c r="T32" s="124">
        <f t="shared" ref="T32:T36" si="40">SUM(K32+N32+O32+P32+Q32+R32+S32)</f>
        <v>0</v>
      </c>
      <c r="U32" s="130">
        <v>0</v>
      </c>
    </row>
    <row r="33" spans="1:21">
      <c r="A33" s="123"/>
      <c r="B33" s="124" t="s">
        <v>101</v>
      </c>
      <c r="C33" s="125"/>
      <c r="D33" s="126"/>
      <c r="E33" s="126"/>
      <c r="F33" s="126"/>
      <c r="G33" s="124"/>
      <c r="H33" s="126"/>
      <c r="I33" s="126"/>
      <c r="J33" s="126"/>
      <c r="K33" s="129">
        <f>SUM(G33:J33)</f>
        <v>0</v>
      </c>
      <c r="L33" s="128" t="e">
        <f t="shared" si="25"/>
        <v>#DIV/0!</v>
      </c>
      <c r="M33" s="125"/>
      <c r="N33" s="126"/>
      <c r="O33" s="126"/>
      <c r="P33" s="126"/>
      <c r="Q33" s="126"/>
      <c r="R33" s="126"/>
      <c r="S33" s="126"/>
      <c r="T33" s="124">
        <f t="shared" si="40"/>
        <v>0</v>
      </c>
      <c r="U33" s="130">
        <v>0</v>
      </c>
    </row>
    <row r="34" spans="1:21">
      <c r="A34" s="123"/>
      <c r="B34" s="124" t="s">
        <v>102</v>
      </c>
      <c r="C34" s="125">
        <v>0</v>
      </c>
      <c r="D34" s="126">
        <f>$C34*$D$2</f>
        <v>0</v>
      </c>
      <c r="E34" s="126">
        <f>$C34*$E$2</f>
        <v>0</v>
      </c>
      <c r="F34" s="126">
        <f>$C34*$F$2</f>
        <v>0</v>
      </c>
      <c r="G34" s="124">
        <f t="shared" si="37"/>
        <v>0</v>
      </c>
      <c r="H34" s="126">
        <f>$C34*$H$2</f>
        <v>0</v>
      </c>
      <c r="I34" s="126">
        <f>$C34*$I$2</f>
        <v>0</v>
      </c>
      <c r="J34" s="126">
        <f>$C34*$J$2</f>
        <v>0</v>
      </c>
      <c r="K34" s="129">
        <f>SUM(G34:J34)</f>
        <v>0</v>
      </c>
      <c r="L34" s="128" t="e">
        <f t="shared" si="25"/>
        <v>#DIV/0!</v>
      </c>
      <c r="M34" s="125">
        <v>0</v>
      </c>
      <c r="N34" s="126">
        <f>$C34*$N$2</f>
        <v>0</v>
      </c>
      <c r="O34" s="126">
        <f>$C34*$O$2</f>
        <v>0</v>
      </c>
      <c r="P34" s="126">
        <f>$C34*$P$2</f>
        <v>0</v>
      </c>
      <c r="Q34" s="126">
        <f>$C34*$Q$2</f>
        <v>0</v>
      </c>
      <c r="R34" s="126">
        <f>$C34*$R$2</f>
        <v>0</v>
      </c>
      <c r="S34" s="126">
        <f>$C34*$S$2</f>
        <v>0</v>
      </c>
      <c r="T34" s="124">
        <f t="shared" si="40"/>
        <v>0</v>
      </c>
      <c r="U34" s="130">
        <v>0</v>
      </c>
    </row>
    <row r="35" spans="1:21">
      <c r="A35" s="147">
        <v>21</v>
      </c>
      <c r="B35" s="133" t="s">
        <v>103</v>
      </c>
      <c r="C35" s="134">
        <f>SUM(C30+C31)</f>
        <v>134282521</v>
      </c>
      <c r="D35" s="135">
        <f>SUM(D30+D31)</f>
        <v>15988023</v>
      </c>
      <c r="E35" s="135">
        <f>SUM(E30+E31)</f>
        <v>10658682</v>
      </c>
      <c r="F35" s="135">
        <f>SUM(F30+F31)</f>
        <v>10125748</v>
      </c>
      <c r="G35" s="148">
        <f t="shared" si="37"/>
        <v>36772453</v>
      </c>
      <c r="H35" s="135">
        <f>$C35*$H$2</f>
        <v>10742602</v>
      </c>
      <c r="I35" s="135">
        <f>$C35*$I$2</f>
        <v>10742602</v>
      </c>
      <c r="J35" s="135">
        <f>$C35*$J$2</f>
        <v>10742602</v>
      </c>
      <c r="K35" s="149">
        <f>SUM(G35+H35+I35+J35)</f>
        <v>69000259</v>
      </c>
      <c r="L35" s="128">
        <f t="shared" si="25"/>
        <v>0.51380000000000003</v>
      </c>
      <c r="M35" s="134">
        <f>SUM(M30+M31)</f>
        <v>165610475</v>
      </c>
      <c r="N35" s="135">
        <f>SUM(N31+N30)</f>
        <v>11707682</v>
      </c>
      <c r="O35" s="135">
        <f t="shared" ref="O35:S35" si="41">SUM(O31+O30)</f>
        <v>10658682</v>
      </c>
      <c r="P35" s="135">
        <f t="shared" si="41"/>
        <v>10658682</v>
      </c>
      <c r="Q35" s="135">
        <f t="shared" si="41"/>
        <v>10658682</v>
      </c>
      <c r="R35" s="135">
        <f t="shared" si="41"/>
        <v>10658682</v>
      </c>
      <c r="S35" s="135">
        <f t="shared" si="41"/>
        <v>9992514</v>
      </c>
      <c r="T35" s="134">
        <f>SUM(T30+T31)</f>
        <v>165610478</v>
      </c>
      <c r="U35" s="130">
        <f t="shared" si="33"/>
        <v>1</v>
      </c>
    </row>
    <row r="36" spans="1:21">
      <c r="A36" s="123">
        <v>22</v>
      </c>
      <c r="B36" s="124" t="s">
        <v>56</v>
      </c>
      <c r="C36" s="124">
        <f>SUM(C13-C30)</f>
        <v>-30130521</v>
      </c>
      <c r="D36" s="124">
        <f t="shared" ref="D36:J36" si="42">SUM(D13-D30)</f>
        <v>-3616863</v>
      </c>
      <c r="E36" s="124">
        <f t="shared" si="42"/>
        <v>-2769414</v>
      </c>
      <c r="F36" s="124">
        <f t="shared" si="42"/>
        <v>-2290680</v>
      </c>
      <c r="G36" s="124">
        <f t="shared" si="37"/>
        <v>-8676957</v>
      </c>
      <c r="H36" s="124">
        <f t="shared" si="42"/>
        <v>-2411242</v>
      </c>
      <c r="I36" s="124">
        <f t="shared" si="42"/>
        <v>-2411242</v>
      </c>
      <c r="J36" s="124">
        <f t="shared" si="42"/>
        <v>-2411242</v>
      </c>
      <c r="K36" s="129">
        <f>SUM(G36:J36)</f>
        <v>-15910683</v>
      </c>
      <c r="L36" s="128"/>
      <c r="M36" s="124">
        <f t="shared" ref="M36:S36" si="43">SUM(M13-M30)</f>
        <v>-31222179</v>
      </c>
      <c r="N36" s="126">
        <f t="shared" si="43"/>
        <v>11564535</v>
      </c>
      <c r="O36" s="126">
        <f t="shared" si="43"/>
        <v>11564535</v>
      </c>
      <c r="P36" s="126">
        <f t="shared" si="43"/>
        <v>11564535</v>
      </c>
      <c r="Q36" s="126">
        <f t="shared" si="43"/>
        <v>11564535</v>
      </c>
      <c r="R36" s="126">
        <f t="shared" si="43"/>
        <v>11564535</v>
      </c>
      <c r="S36" s="126">
        <f t="shared" si="43"/>
        <v>12230703</v>
      </c>
      <c r="T36" s="131">
        <f t="shared" si="40"/>
        <v>54142695</v>
      </c>
      <c r="U36" s="130">
        <f t="shared" si="33"/>
        <v>-1.7341</v>
      </c>
    </row>
    <row r="37" spans="1:21">
      <c r="A37" s="123">
        <v>23</v>
      </c>
      <c r="B37" s="124" t="s">
        <v>104</v>
      </c>
      <c r="C37" s="124">
        <f>SUM(C18-C35)</f>
        <v>0</v>
      </c>
      <c r="D37" s="124">
        <f>SUM(D18-D35)</f>
        <v>0</v>
      </c>
      <c r="E37" s="124">
        <f>SUM(E18-E35)</f>
        <v>0</v>
      </c>
      <c r="F37" s="124">
        <f>SUM(F18-F35)</f>
        <v>0</v>
      </c>
      <c r="G37" s="124">
        <f t="shared" si="37"/>
        <v>0</v>
      </c>
      <c r="H37" s="126">
        <f>SUM(H18-H35)</f>
        <v>0</v>
      </c>
      <c r="I37" s="126">
        <f>SUM(I18-I35)</f>
        <v>0</v>
      </c>
      <c r="J37" s="126">
        <f>SUM(J18-J35)</f>
        <v>0</v>
      </c>
      <c r="K37" s="129">
        <f>SUM(G37:J37)</f>
        <v>0</v>
      </c>
      <c r="L37" s="128"/>
      <c r="M37" s="124">
        <f>SUM(M18-M35)</f>
        <v>0</v>
      </c>
      <c r="N37" s="124">
        <f t="shared" ref="N37:S37" si="44">SUM(N18-N35)</f>
        <v>0</v>
      </c>
      <c r="O37" s="124">
        <f t="shared" si="44"/>
        <v>0</v>
      </c>
      <c r="P37" s="124">
        <f t="shared" si="44"/>
        <v>0</v>
      </c>
      <c r="Q37" s="124">
        <f t="shared" si="44"/>
        <v>0</v>
      </c>
      <c r="R37" s="124">
        <f t="shared" si="44"/>
        <v>0</v>
      </c>
      <c r="S37" s="124">
        <f t="shared" si="44"/>
        <v>0</v>
      </c>
      <c r="T37" s="238">
        <f>SUM(T18-T35)</f>
        <v>0</v>
      </c>
      <c r="U37" s="130" t="e">
        <f t="shared" si="33"/>
        <v>#DIV/0!</v>
      </c>
    </row>
  </sheetData>
  <mergeCells count="3">
    <mergeCell ref="A11:A12"/>
    <mergeCell ref="A14:A17"/>
    <mergeCell ref="A1:U1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60" orientation="landscape" r:id="rId1"/>
  <headerFooter alignWithMargins="0">
    <oddHeader>&amp;R&amp;"Times New Roman,Normál"Somogyhárságy Község Önkormányzata
2/2017.(V.23.) önkormányzati rendelet 
2. számú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view="pageLayout" topLeftCell="C1" zoomScaleNormal="100" workbookViewId="0">
      <selection activeCell="D67" sqref="D67"/>
    </sheetView>
  </sheetViews>
  <sheetFormatPr defaultRowHeight="12.75"/>
  <cols>
    <col min="1" max="1" width="4.85546875" customWidth="1"/>
    <col min="2" max="2" width="27.85546875" customWidth="1"/>
    <col min="3" max="4" width="11.140625" style="169" bestFit="1" customWidth="1"/>
    <col min="5" max="11" width="10.7109375" style="169" customWidth="1"/>
    <col min="12" max="13" width="11.140625" style="169" bestFit="1" customWidth="1"/>
    <col min="14" max="14" width="10.7109375" style="169" customWidth="1"/>
  </cols>
  <sheetData>
    <row r="1" spans="1:14">
      <c r="B1" s="257" t="s">
        <v>182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>
      <c r="B2" s="257" t="s">
        <v>183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 ht="11.25" customHeight="1">
      <c r="N3" s="239" t="s">
        <v>294</v>
      </c>
    </row>
    <row r="4" spans="1:14" ht="12.75" customHeight="1">
      <c r="A4" s="258" t="s">
        <v>178</v>
      </c>
      <c r="B4" s="259"/>
      <c r="C4" s="262" t="s">
        <v>179</v>
      </c>
      <c r="D4" s="263"/>
      <c r="E4" s="263"/>
      <c r="F4" s="262" t="s">
        <v>180</v>
      </c>
      <c r="G4" s="263"/>
      <c r="H4" s="263"/>
      <c r="I4" s="262" t="s">
        <v>181</v>
      </c>
      <c r="J4" s="263"/>
      <c r="K4" s="263"/>
      <c r="L4" s="262" t="s">
        <v>29</v>
      </c>
      <c r="M4" s="263"/>
      <c r="N4" s="263"/>
    </row>
    <row r="5" spans="1:14" ht="28.5" customHeight="1">
      <c r="A5" s="260"/>
      <c r="B5" s="261"/>
      <c r="C5" s="171" t="s">
        <v>51</v>
      </c>
      <c r="D5" s="171" t="s">
        <v>2</v>
      </c>
      <c r="E5" s="172" t="s">
        <v>3</v>
      </c>
      <c r="F5" s="171" t="s">
        <v>51</v>
      </c>
      <c r="G5" s="171" t="s">
        <v>2</v>
      </c>
      <c r="H5" s="172" t="s">
        <v>3</v>
      </c>
      <c r="I5" s="171" t="s">
        <v>51</v>
      </c>
      <c r="J5" s="171" t="s">
        <v>2</v>
      </c>
      <c r="K5" s="172" t="s">
        <v>3</v>
      </c>
      <c r="L5" s="171" t="s">
        <v>51</v>
      </c>
      <c r="M5" s="171" t="s">
        <v>2</v>
      </c>
      <c r="N5" s="172" t="s">
        <v>3</v>
      </c>
    </row>
    <row r="6" spans="1:14">
      <c r="A6" s="187" t="s">
        <v>194</v>
      </c>
      <c r="B6" s="176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>
      <c r="A7" s="170"/>
      <c r="B7" s="177" t="s">
        <v>190</v>
      </c>
      <c r="C7" s="174">
        <v>100000</v>
      </c>
      <c r="D7" s="174">
        <v>770000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174">
        <f t="shared" ref="L7:L8" si="0">SUM(C7+F7+I7)</f>
        <v>100000</v>
      </c>
      <c r="M7" s="174">
        <f t="shared" ref="M7:N8" si="1">SUM(D7+G7+J7)</f>
        <v>770000</v>
      </c>
      <c r="N7" s="174">
        <f t="shared" si="1"/>
        <v>0</v>
      </c>
    </row>
    <row r="8" spans="1:14">
      <c r="A8" s="188" t="s">
        <v>265</v>
      </c>
      <c r="B8" s="176"/>
      <c r="C8" s="173">
        <f t="shared" ref="C8:K8" si="2">SUM(C7:C7)</f>
        <v>100000</v>
      </c>
      <c r="D8" s="173">
        <f t="shared" si="2"/>
        <v>770000</v>
      </c>
      <c r="E8" s="173">
        <f t="shared" si="2"/>
        <v>0</v>
      </c>
      <c r="F8" s="173">
        <f t="shared" si="2"/>
        <v>0</v>
      </c>
      <c r="G8" s="173">
        <f t="shared" si="2"/>
        <v>0</v>
      </c>
      <c r="H8" s="173">
        <f t="shared" si="2"/>
        <v>0</v>
      </c>
      <c r="I8" s="173">
        <f t="shared" si="2"/>
        <v>0</v>
      </c>
      <c r="J8" s="173">
        <f t="shared" si="2"/>
        <v>0</v>
      </c>
      <c r="K8" s="173">
        <f t="shared" si="2"/>
        <v>0</v>
      </c>
      <c r="L8" s="173">
        <f t="shared" si="0"/>
        <v>100000</v>
      </c>
      <c r="M8" s="173">
        <f t="shared" si="1"/>
        <v>770000</v>
      </c>
      <c r="N8" s="173">
        <f t="shared" si="1"/>
        <v>0</v>
      </c>
    </row>
    <row r="9" spans="1:14" ht="9" customHeight="1">
      <c r="A9" s="188"/>
      <c r="B9" s="176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</row>
    <row r="10" spans="1:14">
      <c r="A10" s="185" t="s">
        <v>192</v>
      </c>
      <c r="B10" s="176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</row>
    <row r="11" spans="1:14" s="2" customFormat="1">
      <c r="A11" s="228"/>
      <c r="B11" s="226" t="s">
        <v>206</v>
      </c>
      <c r="C11" s="227">
        <v>500000</v>
      </c>
      <c r="D11" s="227">
        <v>1071160</v>
      </c>
      <c r="E11" s="227">
        <v>0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227">
        <v>0</v>
      </c>
      <c r="L11" s="227">
        <f>SUM(C11:K11)</f>
        <v>1571160</v>
      </c>
      <c r="M11" s="227">
        <f>SUM(D11)</f>
        <v>1071160</v>
      </c>
      <c r="N11" s="227">
        <v>0</v>
      </c>
    </row>
    <row r="12" spans="1:14" s="2" customFormat="1">
      <c r="A12" s="228"/>
      <c r="B12" s="226" t="s">
        <v>190</v>
      </c>
      <c r="C12" s="227">
        <v>2520000</v>
      </c>
      <c r="D12" s="227">
        <v>1440000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</row>
    <row r="13" spans="1:14">
      <c r="A13" s="170"/>
      <c r="B13" s="229" t="s">
        <v>276</v>
      </c>
      <c r="C13" s="174">
        <v>0</v>
      </c>
      <c r="D13" s="174">
        <v>39000</v>
      </c>
      <c r="E13" s="174">
        <v>0</v>
      </c>
      <c r="F13" s="174">
        <v>0</v>
      </c>
      <c r="G13" s="174">
        <v>0</v>
      </c>
      <c r="H13" s="174">
        <v>0</v>
      </c>
      <c r="I13" s="174">
        <v>0</v>
      </c>
      <c r="J13" s="174">
        <v>0</v>
      </c>
      <c r="K13" s="174">
        <v>0</v>
      </c>
      <c r="L13" s="174">
        <f t="shared" ref="L13:M14" si="3">SUM(C13+F13+I13)</f>
        <v>0</v>
      </c>
      <c r="M13" s="174">
        <f>SUM(D13)</f>
        <v>39000</v>
      </c>
      <c r="N13" s="174">
        <v>0</v>
      </c>
    </row>
    <row r="14" spans="1:14">
      <c r="A14" s="186" t="s">
        <v>193</v>
      </c>
      <c r="B14" s="176"/>
      <c r="C14" s="173">
        <f>SUM(C11:C13)</f>
        <v>3020000</v>
      </c>
      <c r="D14" s="173">
        <f>SUM(D11:D13)</f>
        <v>2550160</v>
      </c>
      <c r="E14" s="173">
        <f t="shared" ref="E14:K14" si="4">SUM(E13)</f>
        <v>0</v>
      </c>
      <c r="F14" s="173">
        <f t="shared" si="4"/>
        <v>0</v>
      </c>
      <c r="G14" s="173">
        <f t="shared" si="4"/>
        <v>0</v>
      </c>
      <c r="H14" s="173">
        <f t="shared" si="4"/>
        <v>0</v>
      </c>
      <c r="I14" s="173">
        <f t="shared" si="4"/>
        <v>0</v>
      </c>
      <c r="J14" s="173">
        <f t="shared" si="4"/>
        <v>0</v>
      </c>
      <c r="K14" s="173">
        <f t="shared" si="4"/>
        <v>0</v>
      </c>
      <c r="L14" s="173">
        <f t="shared" si="3"/>
        <v>3020000</v>
      </c>
      <c r="M14" s="173">
        <f t="shared" si="3"/>
        <v>2550160</v>
      </c>
      <c r="N14" s="173">
        <f>SUM(N11:N13)</f>
        <v>0</v>
      </c>
    </row>
    <row r="15" spans="1:14" ht="9" customHeight="1">
      <c r="A15" s="188"/>
      <c r="B15" s="176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</row>
    <row r="16" spans="1:14">
      <c r="A16" s="187" t="s">
        <v>200</v>
      </c>
      <c r="B16" s="176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</row>
    <row r="17" spans="1:14">
      <c r="A17" s="175"/>
      <c r="B17" s="176" t="s">
        <v>201</v>
      </c>
      <c r="C17" s="173">
        <v>24831000</v>
      </c>
      <c r="D17" s="173">
        <v>30283174</v>
      </c>
      <c r="E17" s="173">
        <v>0</v>
      </c>
      <c r="F17" s="173">
        <v>2500000</v>
      </c>
      <c r="G17" s="173">
        <v>2500000</v>
      </c>
      <c r="H17" s="173">
        <v>0</v>
      </c>
      <c r="I17" s="173">
        <v>0</v>
      </c>
      <c r="J17" s="173">
        <v>0</v>
      </c>
      <c r="K17" s="173">
        <v>0</v>
      </c>
      <c r="L17" s="173">
        <f t="shared" ref="L17:N19" si="5">SUM(C17+F17+I17)</f>
        <v>27331000</v>
      </c>
      <c r="M17" s="173">
        <f t="shared" si="5"/>
        <v>32783174</v>
      </c>
      <c r="N17" s="173">
        <f t="shared" si="5"/>
        <v>0</v>
      </c>
    </row>
    <row r="18" spans="1:14">
      <c r="A18" s="170"/>
      <c r="B18" s="177" t="s">
        <v>195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f t="shared" si="5"/>
        <v>0</v>
      </c>
      <c r="M18" s="174">
        <f t="shared" si="5"/>
        <v>0</v>
      </c>
      <c r="N18" s="174">
        <f t="shared" si="5"/>
        <v>0</v>
      </c>
    </row>
    <row r="19" spans="1:14">
      <c r="A19" s="189" t="s">
        <v>202</v>
      </c>
      <c r="B19" s="176"/>
      <c r="C19" s="173">
        <f>SUM(C17:C18)</f>
        <v>24831000</v>
      </c>
      <c r="D19" s="173">
        <f>SUM(D17:D18)</f>
        <v>30283174</v>
      </c>
      <c r="E19" s="173">
        <f t="shared" ref="E19:K19" si="6">SUM(E17:E18)</f>
        <v>0</v>
      </c>
      <c r="F19" s="173">
        <f t="shared" si="6"/>
        <v>2500000</v>
      </c>
      <c r="G19" s="173">
        <f t="shared" si="6"/>
        <v>2500000</v>
      </c>
      <c r="H19" s="173">
        <f t="shared" si="6"/>
        <v>0</v>
      </c>
      <c r="I19" s="173">
        <f t="shared" si="6"/>
        <v>0</v>
      </c>
      <c r="J19" s="173">
        <f t="shared" si="6"/>
        <v>0</v>
      </c>
      <c r="K19" s="173">
        <f t="shared" si="6"/>
        <v>0</v>
      </c>
      <c r="L19" s="173">
        <f t="shared" si="5"/>
        <v>27331000</v>
      </c>
      <c r="M19" s="173">
        <f t="shared" si="5"/>
        <v>32783174</v>
      </c>
      <c r="N19" s="173">
        <f t="shared" si="5"/>
        <v>0</v>
      </c>
    </row>
    <row r="20" spans="1:14" ht="9" customHeight="1">
      <c r="A20" s="188"/>
      <c r="B20" s="176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</row>
    <row r="21" spans="1:14">
      <c r="A21" s="187" t="s">
        <v>273</v>
      </c>
      <c r="B21" s="176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</row>
    <row r="22" spans="1:14">
      <c r="A22" s="170"/>
      <c r="B22" s="229" t="s">
        <v>196</v>
      </c>
      <c r="C22" s="174">
        <v>30542521</v>
      </c>
      <c r="D22" s="174">
        <v>32271179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174">
        <v>0</v>
      </c>
      <c r="L22" s="174">
        <f>SUM(C22)</f>
        <v>30542521</v>
      </c>
      <c r="M22" s="174">
        <f>SUM(D22+G22+J22)</f>
        <v>32271179</v>
      </c>
      <c r="N22" s="174">
        <f>SUM(E22+H22+K22)</f>
        <v>0</v>
      </c>
    </row>
    <row r="23" spans="1:14">
      <c r="A23" s="188" t="s">
        <v>274</v>
      </c>
      <c r="B23" s="176"/>
      <c r="C23" s="173">
        <f>SUM(C22)</f>
        <v>30542521</v>
      </c>
      <c r="D23" s="173">
        <f t="shared" ref="D23:L23" si="7">SUM(D22)</f>
        <v>32271179</v>
      </c>
      <c r="E23" s="173">
        <f t="shared" si="7"/>
        <v>0</v>
      </c>
      <c r="F23" s="173">
        <f t="shared" si="7"/>
        <v>0</v>
      </c>
      <c r="G23" s="173">
        <f t="shared" si="7"/>
        <v>0</v>
      </c>
      <c r="H23" s="173">
        <f t="shared" si="7"/>
        <v>0</v>
      </c>
      <c r="I23" s="173">
        <f t="shared" si="7"/>
        <v>0</v>
      </c>
      <c r="J23" s="173">
        <f t="shared" si="7"/>
        <v>0</v>
      </c>
      <c r="K23" s="173">
        <f t="shared" si="7"/>
        <v>0</v>
      </c>
      <c r="L23" s="173">
        <f t="shared" si="7"/>
        <v>30542521</v>
      </c>
      <c r="M23" s="173">
        <f>SUM(D23+G23+J23)</f>
        <v>32271179</v>
      </c>
      <c r="N23" s="173">
        <f>SUM(E23+H23+K23)</f>
        <v>0</v>
      </c>
    </row>
    <row r="24" spans="1:14" ht="9" customHeight="1">
      <c r="A24" s="188"/>
      <c r="B24" s="176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</row>
    <row r="25" spans="1:14">
      <c r="A25" s="187" t="s">
        <v>211</v>
      </c>
      <c r="B25" s="176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4">
      <c r="A26" s="170"/>
      <c r="B26" s="177" t="s">
        <v>210</v>
      </c>
      <c r="C26" s="174">
        <v>0</v>
      </c>
      <c r="D26" s="174">
        <v>8557301</v>
      </c>
      <c r="E26" s="174">
        <v>0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f>SUM(C26)</f>
        <v>0</v>
      </c>
      <c r="M26" s="174">
        <f>SUM(D26+G26+J26)</f>
        <v>8557301</v>
      </c>
      <c r="N26" s="174">
        <f>SUM(E26+H26+K26)</f>
        <v>0</v>
      </c>
    </row>
    <row r="27" spans="1:14">
      <c r="A27" s="188" t="s">
        <v>212</v>
      </c>
      <c r="B27" s="176"/>
      <c r="C27" s="173">
        <f>SUM(C26)</f>
        <v>0</v>
      </c>
      <c r="D27" s="173">
        <f t="shared" ref="D27:L27" si="8">SUM(D26)</f>
        <v>8557301</v>
      </c>
      <c r="E27" s="173">
        <f t="shared" si="8"/>
        <v>0</v>
      </c>
      <c r="F27" s="173">
        <f t="shared" si="8"/>
        <v>0</v>
      </c>
      <c r="G27" s="173">
        <f t="shared" si="8"/>
        <v>0</v>
      </c>
      <c r="H27" s="173">
        <f t="shared" si="8"/>
        <v>0</v>
      </c>
      <c r="I27" s="173">
        <f t="shared" si="8"/>
        <v>0</v>
      </c>
      <c r="J27" s="173">
        <f t="shared" si="8"/>
        <v>0</v>
      </c>
      <c r="K27" s="173">
        <f t="shared" si="8"/>
        <v>0</v>
      </c>
      <c r="L27" s="173">
        <f t="shared" si="8"/>
        <v>0</v>
      </c>
      <c r="M27" s="173">
        <f>SUM(D27+G27+J27)</f>
        <v>8557301</v>
      </c>
      <c r="N27" s="173">
        <f>SUM(E27+H27+K27)</f>
        <v>0</v>
      </c>
    </row>
    <row r="28" spans="1:14" ht="9" customHeight="1">
      <c r="A28" s="188"/>
      <c r="B28" s="176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1:14">
      <c r="A29" s="190" t="s">
        <v>266</v>
      </c>
      <c r="B29" s="176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</row>
    <row r="30" spans="1:14">
      <c r="A30" s="175"/>
      <c r="B30" s="176" t="s">
        <v>210</v>
      </c>
      <c r="C30" s="173">
        <v>58686000</v>
      </c>
      <c r="D30" s="173">
        <v>73212228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f>SUM(C30)</f>
        <v>58686000</v>
      </c>
      <c r="M30" s="173">
        <f t="shared" ref="M30:N32" si="9">SUM(D30+G30+J30)</f>
        <v>73212228</v>
      </c>
      <c r="N30" s="173">
        <f t="shared" si="9"/>
        <v>0</v>
      </c>
    </row>
    <row r="31" spans="1:14">
      <c r="A31" s="170"/>
      <c r="B31" s="177" t="s">
        <v>190</v>
      </c>
      <c r="C31" s="174">
        <v>0</v>
      </c>
      <c r="D31" s="174">
        <v>1117718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v>0</v>
      </c>
      <c r="M31" s="174">
        <f t="shared" si="9"/>
        <v>1117718</v>
      </c>
      <c r="N31" s="174">
        <f t="shared" si="9"/>
        <v>0</v>
      </c>
    </row>
    <row r="32" spans="1:14">
      <c r="A32" s="188" t="s">
        <v>270</v>
      </c>
      <c r="B32" s="176"/>
      <c r="C32" s="173">
        <f t="shared" ref="C32:L32" si="10">SUM(C30:C31)</f>
        <v>58686000</v>
      </c>
      <c r="D32" s="173">
        <f t="shared" si="10"/>
        <v>74329946</v>
      </c>
      <c r="E32" s="173">
        <f t="shared" si="10"/>
        <v>0</v>
      </c>
      <c r="F32" s="173">
        <f t="shared" si="10"/>
        <v>0</v>
      </c>
      <c r="G32" s="173">
        <f t="shared" si="10"/>
        <v>0</v>
      </c>
      <c r="H32" s="173">
        <f t="shared" si="10"/>
        <v>0</v>
      </c>
      <c r="I32" s="173">
        <f t="shared" si="10"/>
        <v>0</v>
      </c>
      <c r="J32" s="173">
        <f t="shared" si="10"/>
        <v>0</v>
      </c>
      <c r="K32" s="173">
        <f t="shared" si="10"/>
        <v>0</v>
      </c>
      <c r="L32" s="173">
        <f t="shared" si="10"/>
        <v>58686000</v>
      </c>
      <c r="M32" s="173">
        <f t="shared" si="9"/>
        <v>74329946</v>
      </c>
      <c r="N32" s="173">
        <f t="shared" si="9"/>
        <v>0</v>
      </c>
    </row>
    <row r="33" spans="1:14" ht="9" customHeight="1">
      <c r="A33" s="188"/>
      <c r="B33" s="176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</row>
    <row r="34" spans="1:14">
      <c r="A34" s="187" t="s">
        <v>198</v>
      </c>
      <c r="B34" s="176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>
      <c r="A35" s="175"/>
      <c r="B35" s="176" t="s">
        <v>267</v>
      </c>
      <c r="C35" s="173">
        <v>0</v>
      </c>
      <c r="D35" s="173">
        <v>369211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f t="shared" ref="L35:N36" si="11">SUM(C35+F35+I35)</f>
        <v>0</v>
      </c>
      <c r="M35" s="173">
        <f>SUM(D35+G35+J35)</f>
        <v>369211</v>
      </c>
      <c r="N35" s="173">
        <f>SUM(E35+H35+K35)</f>
        <v>0</v>
      </c>
    </row>
    <row r="36" spans="1:14">
      <c r="A36" s="170"/>
      <c r="B36" s="177" t="s">
        <v>190</v>
      </c>
      <c r="C36" s="174">
        <v>1780000</v>
      </c>
      <c r="D36" s="174">
        <v>2270000</v>
      </c>
      <c r="E36" s="174">
        <v>0</v>
      </c>
      <c r="F36" s="174">
        <v>0</v>
      </c>
      <c r="G36" s="174">
        <v>0</v>
      </c>
      <c r="H36" s="174">
        <v>0</v>
      </c>
      <c r="I36" s="174">
        <v>0</v>
      </c>
      <c r="J36" s="174">
        <v>0</v>
      </c>
      <c r="K36" s="174">
        <v>0</v>
      </c>
      <c r="L36" s="174">
        <f t="shared" si="11"/>
        <v>1780000</v>
      </c>
      <c r="M36" s="174">
        <f t="shared" si="11"/>
        <v>2270000</v>
      </c>
      <c r="N36" s="174">
        <f t="shared" si="11"/>
        <v>0</v>
      </c>
    </row>
    <row r="37" spans="1:14">
      <c r="A37" s="188" t="s">
        <v>199</v>
      </c>
      <c r="B37" s="176"/>
      <c r="C37" s="173">
        <f>SUM(C35:C36)</f>
        <v>1780000</v>
      </c>
      <c r="D37" s="173">
        <f>SUM(D35:D36)</f>
        <v>2639211</v>
      </c>
      <c r="E37" s="173">
        <f>SUM(E35:E36)</f>
        <v>0</v>
      </c>
      <c r="F37" s="173">
        <f t="shared" ref="F37:K37" si="12">SUM(F36)</f>
        <v>0</v>
      </c>
      <c r="G37" s="173">
        <f t="shared" si="12"/>
        <v>0</v>
      </c>
      <c r="H37" s="173">
        <f t="shared" si="12"/>
        <v>0</v>
      </c>
      <c r="I37" s="173">
        <f t="shared" si="12"/>
        <v>0</v>
      </c>
      <c r="J37" s="173">
        <f t="shared" si="12"/>
        <v>0</v>
      </c>
      <c r="K37" s="173">
        <f t="shared" si="12"/>
        <v>0</v>
      </c>
      <c r="L37" s="173">
        <f>SUM(L35:L36)</f>
        <v>1780000</v>
      </c>
      <c r="M37" s="173">
        <f>SUM(M35:M36)</f>
        <v>2639211</v>
      </c>
      <c r="N37" s="173">
        <f>SUM(N35:N36)</f>
        <v>0</v>
      </c>
    </row>
    <row r="38" spans="1:14" ht="9" customHeight="1">
      <c r="A38" s="188"/>
      <c r="B38" s="176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</row>
    <row r="39" spans="1:14">
      <c r="A39" s="190" t="s">
        <v>236</v>
      </c>
      <c r="B39" s="214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</row>
    <row r="40" spans="1:14">
      <c r="A40" s="170"/>
      <c r="B40" s="229" t="s">
        <v>210</v>
      </c>
      <c r="C40" s="174">
        <v>170000</v>
      </c>
      <c r="D40" s="174">
        <v>310000</v>
      </c>
      <c r="E40" s="174">
        <v>0</v>
      </c>
      <c r="F40" s="174">
        <v>0</v>
      </c>
      <c r="G40" s="174">
        <v>0</v>
      </c>
      <c r="H40" s="174">
        <v>0</v>
      </c>
      <c r="I40" s="174">
        <v>0</v>
      </c>
      <c r="J40" s="174">
        <v>0</v>
      </c>
      <c r="K40" s="174">
        <v>0</v>
      </c>
      <c r="L40" s="174">
        <v>170000</v>
      </c>
      <c r="M40" s="174">
        <f>SUM(D40+G40+J40)</f>
        <v>310000</v>
      </c>
      <c r="N40" s="174">
        <f>SUM(E40+H40+K40)</f>
        <v>0</v>
      </c>
    </row>
    <row r="41" spans="1:14">
      <c r="A41" s="191" t="s">
        <v>275</v>
      </c>
      <c r="B41" s="176"/>
      <c r="C41" s="173">
        <f t="shared" ref="C41:K41" si="13">SUM(C40)</f>
        <v>170000</v>
      </c>
      <c r="D41" s="173">
        <f t="shared" si="13"/>
        <v>310000</v>
      </c>
      <c r="E41" s="173">
        <f t="shared" si="13"/>
        <v>0</v>
      </c>
      <c r="F41" s="173">
        <f t="shared" si="13"/>
        <v>0</v>
      </c>
      <c r="G41" s="173">
        <f t="shared" si="13"/>
        <v>0</v>
      </c>
      <c r="H41" s="173">
        <f t="shared" si="13"/>
        <v>0</v>
      </c>
      <c r="I41" s="173">
        <f t="shared" si="13"/>
        <v>0</v>
      </c>
      <c r="J41" s="173">
        <f t="shared" si="13"/>
        <v>0</v>
      </c>
      <c r="K41" s="173">
        <f t="shared" si="13"/>
        <v>0</v>
      </c>
      <c r="L41" s="173">
        <f>SUM(L40)</f>
        <v>170000</v>
      </c>
      <c r="M41" s="173">
        <f>SUM(D41+G41+J41)</f>
        <v>310000</v>
      </c>
      <c r="N41" s="173">
        <f>SUM(E41+H41+K41)</f>
        <v>0</v>
      </c>
    </row>
    <row r="42" spans="1:14" ht="9" customHeight="1">
      <c r="A42" s="188"/>
      <c r="B42" s="176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</row>
    <row r="43" spans="1:14">
      <c r="A43" s="190" t="s">
        <v>205</v>
      </c>
      <c r="B43" s="176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1:14">
      <c r="A44" s="175"/>
      <c r="B44" s="176" t="s">
        <v>206</v>
      </c>
      <c r="C44" s="173">
        <v>2856000</v>
      </c>
      <c r="D44" s="173">
        <v>2856000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73">
        <v>0</v>
      </c>
      <c r="L44" s="173">
        <f t="shared" ref="L44:N46" si="14">SUM(C44+F44+I44)</f>
        <v>2856000</v>
      </c>
      <c r="M44" s="173">
        <f t="shared" si="14"/>
        <v>2856000</v>
      </c>
      <c r="N44" s="173">
        <f t="shared" si="14"/>
        <v>0</v>
      </c>
    </row>
    <row r="45" spans="1:14">
      <c r="A45" s="170"/>
      <c r="B45" s="177" t="s">
        <v>196</v>
      </c>
      <c r="C45" s="174">
        <v>637000</v>
      </c>
      <c r="D45" s="174">
        <v>0</v>
      </c>
      <c r="E45" s="174">
        <v>0</v>
      </c>
      <c r="F45" s="174">
        <v>0</v>
      </c>
      <c r="G45" s="174">
        <v>0</v>
      </c>
      <c r="H45" s="174">
        <v>0</v>
      </c>
      <c r="I45" s="174">
        <v>0</v>
      </c>
      <c r="J45" s="174">
        <v>0</v>
      </c>
      <c r="K45" s="174">
        <v>0</v>
      </c>
      <c r="L45" s="174">
        <f t="shared" si="14"/>
        <v>637000</v>
      </c>
      <c r="M45" s="174">
        <f t="shared" si="14"/>
        <v>0</v>
      </c>
      <c r="N45" s="174">
        <f t="shared" si="14"/>
        <v>0</v>
      </c>
    </row>
    <row r="46" spans="1:14">
      <c r="A46" s="197" t="s">
        <v>207</v>
      </c>
      <c r="B46" s="231"/>
      <c r="C46" s="232">
        <f>SUM(C44:C45)</f>
        <v>3493000</v>
      </c>
      <c r="D46" s="232">
        <f t="shared" ref="D46:K46" si="15">SUM(D44:D45)</f>
        <v>2856000</v>
      </c>
      <c r="E46" s="232">
        <f t="shared" si="15"/>
        <v>0</v>
      </c>
      <c r="F46" s="232">
        <f t="shared" si="15"/>
        <v>0</v>
      </c>
      <c r="G46" s="232">
        <f t="shared" si="15"/>
        <v>0</v>
      </c>
      <c r="H46" s="232">
        <f t="shared" si="15"/>
        <v>0</v>
      </c>
      <c r="I46" s="232">
        <f t="shared" si="15"/>
        <v>0</v>
      </c>
      <c r="J46" s="232">
        <f t="shared" si="15"/>
        <v>0</v>
      </c>
      <c r="K46" s="232">
        <f t="shared" si="15"/>
        <v>0</v>
      </c>
      <c r="L46" s="232">
        <f t="shared" si="14"/>
        <v>3493000</v>
      </c>
      <c r="M46" s="232">
        <f t="shared" si="14"/>
        <v>2856000</v>
      </c>
      <c r="N46" s="232">
        <f t="shared" si="14"/>
        <v>0</v>
      </c>
    </row>
    <row r="47" spans="1:14" ht="9" customHeight="1">
      <c r="A47" s="191"/>
      <c r="B47" s="176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</row>
    <row r="48" spans="1:14">
      <c r="A48" s="190" t="s">
        <v>213</v>
      </c>
      <c r="B48" s="214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</row>
    <row r="49" spans="1:14">
      <c r="A49" s="170"/>
      <c r="B49" s="177" t="s">
        <v>190</v>
      </c>
      <c r="C49" s="174">
        <v>0</v>
      </c>
      <c r="D49" s="174"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74">
        <f>SUM(D49+G49+J49)</f>
        <v>0</v>
      </c>
      <c r="N49" s="174">
        <f>SUM(E49+H49+K49)</f>
        <v>0</v>
      </c>
    </row>
    <row r="50" spans="1:14">
      <c r="A50" s="191" t="s">
        <v>214</v>
      </c>
      <c r="B50" s="176"/>
      <c r="C50" s="173">
        <f t="shared" ref="C50:K50" si="16">SUM(C49)</f>
        <v>0</v>
      </c>
      <c r="D50" s="173">
        <f t="shared" si="16"/>
        <v>0</v>
      </c>
      <c r="E50" s="173">
        <f t="shared" si="16"/>
        <v>0</v>
      </c>
      <c r="F50" s="173">
        <f t="shared" si="16"/>
        <v>0</v>
      </c>
      <c r="G50" s="173">
        <f t="shared" si="16"/>
        <v>0</v>
      </c>
      <c r="H50" s="173">
        <f t="shared" si="16"/>
        <v>0</v>
      </c>
      <c r="I50" s="173">
        <f t="shared" si="16"/>
        <v>0</v>
      </c>
      <c r="J50" s="173">
        <f t="shared" si="16"/>
        <v>0</v>
      </c>
      <c r="K50" s="173">
        <f t="shared" si="16"/>
        <v>0</v>
      </c>
      <c r="L50" s="173">
        <v>0</v>
      </c>
      <c r="M50" s="173">
        <f>SUM(D50+G50+J50)</f>
        <v>0</v>
      </c>
      <c r="N50" s="173">
        <f>SUM(E50+H50+K50)</f>
        <v>0</v>
      </c>
    </row>
    <row r="51" spans="1:14">
      <c r="B51" s="176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1:14">
      <c r="A52" s="187" t="s">
        <v>215</v>
      </c>
      <c r="B52" s="176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</row>
    <row r="53" spans="1:14">
      <c r="A53" s="170"/>
      <c r="B53" s="177" t="s">
        <v>190</v>
      </c>
      <c r="C53" s="174">
        <v>0</v>
      </c>
      <c r="D53" s="17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f>SUM(C53+F53+I53)</f>
        <v>0</v>
      </c>
      <c r="M53" s="174">
        <f>SUM(D53+G53+J53)</f>
        <v>0</v>
      </c>
      <c r="N53" s="174">
        <f>SUM(E53+H53+K53)</f>
        <v>0</v>
      </c>
    </row>
    <row r="54" spans="1:14">
      <c r="A54" s="188" t="s">
        <v>216</v>
      </c>
      <c r="B54" s="176"/>
      <c r="C54" s="173">
        <f>SUM(C53)</f>
        <v>0</v>
      </c>
      <c r="D54" s="173">
        <f t="shared" ref="D54:L54" si="17">SUM(D53)</f>
        <v>0</v>
      </c>
      <c r="E54" s="173">
        <f t="shared" si="17"/>
        <v>0</v>
      </c>
      <c r="F54" s="173">
        <f t="shared" si="17"/>
        <v>0</v>
      </c>
      <c r="G54" s="173">
        <f t="shared" si="17"/>
        <v>0</v>
      </c>
      <c r="H54" s="173">
        <f t="shared" si="17"/>
        <v>0</v>
      </c>
      <c r="I54" s="173">
        <f t="shared" si="17"/>
        <v>0</v>
      </c>
      <c r="J54" s="173">
        <f t="shared" si="17"/>
        <v>0</v>
      </c>
      <c r="K54" s="173">
        <f t="shared" si="17"/>
        <v>0</v>
      </c>
      <c r="L54" s="173">
        <f t="shared" si="17"/>
        <v>0</v>
      </c>
      <c r="M54" s="173">
        <f>SUM(D54+G54+J54)</f>
        <v>0</v>
      </c>
      <c r="N54" s="173">
        <f>SUM(E54+H54+K54)</f>
        <v>0</v>
      </c>
    </row>
    <row r="55" spans="1:14" ht="9" customHeight="1">
      <c r="A55" s="188"/>
      <c r="B55" s="176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</row>
    <row r="56" spans="1:14">
      <c r="A56" s="181" t="s">
        <v>189</v>
      </c>
      <c r="B56" s="176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</row>
    <row r="57" spans="1:14">
      <c r="A57" s="230"/>
      <c r="B57" s="226" t="s">
        <v>190</v>
      </c>
      <c r="C57" s="227">
        <v>0</v>
      </c>
      <c r="D57" s="227">
        <v>0</v>
      </c>
      <c r="E57" s="227">
        <v>0</v>
      </c>
      <c r="F57" s="227">
        <v>450000</v>
      </c>
      <c r="G57" s="227">
        <v>493303</v>
      </c>
      <c r="H57" s="227">
        <v>0</v>
      </c>
      <c r="I57" s="227">
        <v>0</v>
      </c>
      <c r="J57" s="227">
        <v>0</v>
      </c>
      <c r="K57" s="227">
        <v>0</v>
      </c>
      <c r="L57" s="227">
        <v>450000</v>
      </c>
      <c r="M57" s="227">
        <v>450000</v>
      </c>
      <c r="N57" s="227">
        <v>0</v>
      </c>
    </row>
    <row r="58" spans="1:14">
      <c r="A58" s="170"/>
      <c r="B58" s="229" t="s">
        <v>276</v>
      </c>
      <c r="C58" s="174">
        <v>0</v>
      </c>
      <c r="D58" s="174">
        <v>0</v>
      </c>
      <c r="E58" s="174">
        <v>0</v>
      </c>
      <c r="F58" s="174">
        <v>1200000</v>
      </c>
      <c r="G58" s="174">
        <v>1200000</v>
      </c>
      <c r="H58" s="174">
        <v>0</v>
      </c>
      <c r="I58" s="174">
        <v>0</v>
      </c>
      <c r="J58" s="174">
        <v>0</v>
      </c>
      <c r="K58" s="174">
        <v>0</v>
      </c>
      <c r="L58" s="174">
        <f t="shared" ref="L58:N59" si="18">SUM(C58+F58+I58)</f>
        <v>1200000</v>
      </c>
      <c r="M58" s="174">
        <f t="shared" si="18"/>
        <v>1200000</v>
      </c>
      <c r="N58" s="174">
        <f t="shared" si="18"/>
        <v>0</v>
      </c>
    </row>
    <row r="59" spans="1:14">
      <c r="A59" s="182" t="s">
        <v>191</v>
      </c>
      <c r="B59" s="183"/>
      <c r="C59" s="184">
        <f>SUM(C58)</f>
        <v>0</v>
      </c>
      <c r="D59" s="184">
        <f t="shared" ref="D59:K59" si="19">SUM(D58)</f>
        <v>0</v>
      </c>
      <c r="E59" s="184">
        <f t="shared" si="19"/>
        <v>0</v>
      </c>
      <c r="F59" s="184">
        <f>SUM(F57:F58)</f>
        <v>1650000</v>
      </c>
      <c r="G59" s="184">
        <f>SUM(G57:G58)</f>
        <v>1693303</v>
      </c>
      <c r="H59" s="184">
        <f t="shared" si="19"/>
        <v>0</v>
      </c>
      <c r="I59" s="184">
        <f t="shared" si="19"/>
        <v>0</v>
      </c>
      <c r="J59" s="184">
        <f t="shared" si="19"/>
        <v>0</v>
      </c>
      <c r="K59" s="184">
        <f t="shared" si="19"/>
        <v>0</v>
      </c>
      <c r="L59" s="184">
        <f t="shared" si="18"/>
        <v>1650000</v>
      </c>
      <c r="M59" s="173">
        <f t="shared" si="18"/>
        <v>1693303</v>
      </c>
      <c r="N59" s="173">
        <f t="shared" si="18"/>
        <v>0</v>
      </c>
    </row>
    <row r="60" spans="1:14" ht="9" customHeight="1">
      <c r="A60" s="182"/>
      <c r="B60" s="183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73"/>
      <c r="N60" s="173"/>
    </row>
    <row r="61" spans="1:14">
      <c r="A61" s="190" t="s">
        <v>208</v>
      </c>
      <c r="B61" s="17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</row>
    <row r="62" spans="1:14">
      <c r="A62" s="170"/>
      <c r="B62" s="177" t="s">
        <v>190</v>
      </c>
      <c r="C62" s="174">
        <v>0</v>
      </c>
      <c r="D62" s="174">
        <v>0</v>
      </c>
      <c r="E62" s="174">
        <v>0</v>
      </c>
      <c r="F62" s="174">
        <v>200000</v>
      </c>
      <c r="G62" s="174">
        <v>200000</v>
      </c>
      <c r="H62" s="174">
        <v>0</v>
      </c>
      <c r="I62" s="174">
        <v>0</v>
      </c>
      <c r="J62" s="174">
        <v>0</v>
      </c>
      <c r="K62" s="174">
        <v>0</v>
      </c>
      <c r="L62" s="174">
        <v>200000</v>
      </c>
      <c r="M62" s="174">
        <f>SUM(D62+G62+J62)</f>
        <v>200000</v>
      </c>
      <c r="N62" s="174">
        <f>SUM(E62+H62+K62)</f>
        <v>0</v>
      </c>
    </row>
    <row r="63" spans="1:14">
      <c r="A63" s="182" t="s">
        <v>209</v>
      </c>
      <c r="B63" s="176"/>
      <c r="C63" s="173">
        <f>SUM(C62)</f>
        <v>0</v>
      </c>
      <c r="D63" s="173">
        <f t="shared" ref="D63:L63" si="20">SUM(D62)</f>
        <v>0</v>
      </c>
      <c r="E63" s="173">
        <f t="shared" si="20"/>
        <v>0</v>
      </c>
      <c r="F63" s="173">
        <f t="shared" si="20"/>
        <v>200000</v>
      </c>
      <c r="G63" s="173">
        <f t="shared" si="20"/>
        <v>200000</v>
      </c>
      <c r="H63" s="173">
        <f t="shared" si="20"/>
        <v>0</v>
      </c>
      <c r="I63" s="173">
        <f t="shared" si="20"/>
        <v>0</v>
      </c>
      <c r="J63" s="173">
        <f t="shared" si="20"/>
        <v>0</v>
      </c>
      <c r="K63" s="173">
        <f t="shared" si="20"/>
        <v>0</v>
      </c>
      <c r="L63" s="173">
        <f t="shared" si="20"/>
        <v>200000</v>
      </c>
      <c r="M63" s="173">
        <f>SUM(D63+G63+J63)</f>
        <v>200000</v>
      </c>
      <c r="N63" s="173">
        <f>SUM(E63+H63+K63)</f>
        <v>0</v>
      </c>
    </row>
    <row r="64" spans="1:14" ht="9.75" customHeight="1">
      <c r="A64" s="175"/>
      <c r="B64" s="176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</row>
    <row r="65" spans="1:14">
      <c r="A65" s="190" t="s">
        <v>203</v>
      </c>
      <c r="B65" s="176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</row>
    <row r="66" spans="1:14">
      <c r="A66" s="170"/>
      <c r="B66" s="177" t="s">
        <v>195</v>
      </c>
      <c r="C66" s="174">
        <v>7300000</v>
      </c>
      <c r="D66" s="174">
        <v>6640201</v>
      </c>
      <c r="E66" s="174">
        <v>0</v>
      </c>
      <c r="F66" s="174">
        <v>0</v>
      </c>
      <c r="G66" s="174">
        <v>0</v>
      </c>
      <c r="H66" s="174">
        <v>0</v>
      </c>
      <c r="I66" s="174">
        <v>0</v>
      </c>
      <c r="J66" s="174">
        <v>0</v>
      </c>
      <c r="K66" s="174">
        <v>0</v>
      </c>
      <c r="L66" s="174">
        <f t="shared" ref="L66:N67" si="21">SUM(C66+F66+I66)</f>
        <v>7300000</v>
      </c>
      <c r="M66" s="174">
        <f t="shared" si="21"/>
        <v>6640201</v>
      </c>
      <c r="N66" s="174">
        <f t="shared" si="21"/>
        <v>0</v>
      </c>
    </row>
    <row r="67" spans="1:14">
      <c r="A67" s="191" t="s">
        <v>204</v>
      </c>
      <c r="B67" s="176"/>
      <c r="C67" s="173">
        <f>SUM(C66)</f>
        <v>7300000</v>
      </c>
      <c r="D67" s="173">
        <f t="shared" ref="D67:K67" si="22">SUM(D66)</f>
        <v>6640201</v>
      </c>
      <c r="E67" s="173">
        <f t="shared" si="22"/>
        <v>0</v>
      </c>
      <c r="F67" s="173">
        <f t="shared" si="22"/>
        <v>0</v>
      </c>
      <c r="G67" s="173">
        <f t="shared" si="22"/>
        <v>0</v>
      </c>
      <c r="H67" s="173">
        <f t="shared" si="22"/>
        <v>0</v>
      </c>
      <c r="I67" s="173">
        <f t="shared" si="22"/>
        <v>0</v>
      </c>
      <c r="J67" s="173">
        <f t="shared" si="22"/>
        <v>0</v>
      </c>
      <c r="K67" s="173">
        <f t="shared" si="22"/>
        <v>0</v>
      </c>
      <c r="L67" s="173">
        <f t="shared" si="21"/>
        <v>7300000</v>
      </c>
      <c r="M67" s="173">
        <f t="shared" si="21"/>
        <v>6640201</v>
      </c>
      <c r="N67" s="173">
        <f t="shared" si="21"/>
        <v>0</v>
      </c>
    </row>
    <row r="68" spans="1:14" ht="9" customHeight="1">
      <c r="A68" s="191"/>
      <c r="B68" s="176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</row>
    <row r="69" spans="1:14">
      <c r="A69" s="190" t="s">
        <v>277</v>
      </c>
      <c r="B69" s="176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</row>
    <row r="70" spans="1:14">
      <c r="A70" s="170"/>
      <c r="B70" s="233" t="s">
        <v>278</v>
      </c>
      <c r="C70" s="174">
        <v>10000</v>
      </c>
      <c r="D70" s="174">
        <v>10000</v>
      </c>
      <c r="E70" s="174">
        <v>0</v>
      </c>
      <c r="F70" s="174">
        <v>0</v>
      </c>
      <c r="G70" s="174">
        <v>0</v>
      </c>
      <c r="H70" s="174">
        <v>0</v>
      </c>
      <c r="I70" s="174">
        <v>0</v>
      </c>
      <c r="J70" s="174">
        <v>0</v>
      </c>
      <c r="K70" s="174">
        <v>0</v>
      </c>
      <c r="L70" s="174">
        <f t="shared" ref="L70:L71" si="23">SUM(C70+F70+I70)</f>
        <v>10000</v>
      </c>
      <c r="M70" s="174">
        <f t="shared" ref="M70:M71" si="24">SUM(D70+G70+J70)</f>
        <v>10000</v>
      </c>
      <c r="N70" s="174">
        <f t="shared" ref="N70:N71" si="25">SUM(E70+H70+K70)</f>
        <v>0</v>
      </c>
    </row>
    <row r="71" spans="1:14">
      <c r="A71" s="191" t="s">
        <v>279</v>
      </c>
      <c r="B71" s="176"/>
      <c r="C71" s="173">
        <f>SUM(C70)</f>
        <v>10000</v>
      </c>
      <c r="D71" s="173">
        <f t="shared" ref="D71:K71" si="26">SUM(D70)</f>
        <v>10000</v>
      </c>
      <c r="E71" s="173">
        <f t="shared" si="26"/>
        <v>0</v>
      </c>
      <c r="F71" s="173">
        <f t="shared" si="26"/>
        <v>0</v>
      </c>
      <c r="G71" s="173">
        <f t="shared" si="26"/>
        <v>0</v>
      </c>
      <c r="H71" s="173">
        <f t="shared" si="26"/>
        <v>0</v>
      </c>
      <c r="I71" s="173">
        <f t="shared" si="26"/>
        <v>0</v>
      </c>
      <c r="J71" s="173">
        <f t="shared" si="26"/>
        <v>0</v>
      </c>
      <c r="K71" s="173">
        <f t="shared" si="26"/>
        <v>0</v>
      </c>
      <c r="L71" s="173">
        <f t="shared" si="23"/>
        <v>10000</v>
      </c>
      <c r="M71" s="173">
        <f t="shared" si="24"/>
        <v>10000</v>
      </c>
      <c r="N71" s="173">
        <f t="shared" si="25"/>
        <v>0</v>
      </c>
    </row>
    <row r="72" spans="1:14" ht="9.75" customHeight="1">
      <c r="A72" s="175"/>
      <c r="B72" s="176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</row>
    <row r="73" spans="1:14">
      <c r="A73" s="161"/>
      <c r="B73" s="192" t="s">
        <v>217</v>
      </c>
      <c r="C73" s="193">
        <f t="shared" ref="C73:K73" si="27">SUM(+C27+C63+C46+C19+C37+C8+C14+C59+C32+C23+C50+C67+C71+C41)</f>
        <v>129932521</v>
      </c>
      <c r="D73" s="193">
        <f t="shared" si="27"/>
        <v>161217172</v>
      </c>
      <c r="E73" s="193">
        <f t="shared" si="27"/>
        <v>0</v>
      </c>
      <c r="F73" s="193">
        <f t="shared" si="27"/>
        <v>4350000</v>
      </c>
      <c r="G73" s="193">
        <f t="shared" si="27"/>
        <v>4393303</v>
      </c>
      <c r="H73" s="193">
        <f t="shared" si="27"/>
        <v>0</v>
      </c>
      <c r="I73" s="193">
        <f t="shared" si="27"/>
        <v>0</v>
      </c>
      <c r="J73" s="193">
        <f t="shared" si="27"/>
        <v>0</v>
      </c>
      <c r="K73" s="193">
        <f t="shared" si="27"/>
        <v>0</v>
      </c>
      <c r="L73" s="193">
        <f>SUM(+L27+L63+L46+L19+L37+L8+L14+L59+L32+L23+L50+L67+L71+L41)</f>
        <v>134282521</v>
      </c>
      <c r="M73" s="193">
        <f>SUM(+M27+M63+M46+M19+M37+M8+M14+M59+M32+M23+M50+M67+M71+M41)</f>
        <v>165610475</v>
      </c>
      <c r="N73" s="193">
        <f t="shared" ref="N73" si="28">SUM(+N27+N63+N46+N19+N37+N8+N14+N59+N32+N23+N50+N67+N71)</f>
        <v>0</v>
      </c>
    </row>
  </sheetData>
  <mergeCells count="7">
    <mergeCell ref="B1:N1"/>
    <mergeCell ref="B2:N2"/>
    <mergeCell ref="A4:B5"/>
    <mergeCell ref="C4:E4"/>
    <mergeCell ref="F4:H4"/>
    <mergeCell ref="I4:K4"/>
    <mergeCell ref="L4:N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&amp;RSomogyhárságy Község  Önkormányzata
2/2017.(V.23.) önkormányzati rendelet
3. számú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49"/>
  <sheetViews>
    <sheetView view="pageLayout" topLeftCell="D51" zoomScaleNormal="100" workbookViewId="0">
      <selection activeCell="M136" sqref="M136"/>
    </sheetView>
  </sheetViews>
  <sheetFormatPr defaultRowHeight="12.75"/>
  <cols>
    <col min="1" max="1" width="4.85546875" customWidth="1"/>
    <col min="2" max="2" width="27.85546875" customWidth="1"/>
    <col min="3" max="4" width="11.140625" style="169" bestFit="1" customWidth="1"/>
    <col min="5" max="11" width="10.7109375" style="169" customWidth="1"/>
    <col min="12" max="13" width="11.140625" style="169" bestFit="1" customWidth="1"/>
    <col min="14" max="14" width="10.7109375" style="169" customWidth="1"/>
  </cols>
  <sheetData>
    <row r="1" spans="1:14">
      <c r="B1" s="257" t="s">
        <v>184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>
      <c r="B2" s="257" t="s">
        <v>183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</row>
    <row r="3" spans="1:14">
      <c r="N3" s="239" t="s">
        <v>294</v>
      </c>
    </row>
    <row r="4" spans="1:14" ht="12.75" customHeight="1">
      <c r="A4" s="258" t="s">
        <v>178</v>
      </c>
      <c r="B4" s="259"/>
      <c r="C4" s="262" t="s">
        <v>179</v>
      </c>
      <c r="D4" s="263"/>
      <c r="E4" s="263"/>
      <c r="F4" s="262" t="s">
        <v>180</v>
      </c>
      <c r="G4" s="263"/>
      <c r="H4" s="263"/>
      <c r="I4" s="262" t="s">
        <v>181</v>
      </c>
      <c r="J4" s="263"/>
      <c r="K4" s="263"/>
      <c r="L4" s="262" t="s">
        <v>29</v>
      </c>
      <c r="M4" s="263"/>
      <c r="N4" s="263"/>
    </row>
    <row r="5" spans="1:14" ht="28.5" customHeight="1">
      <c r="A5" s="260"/>
      <c r="B5" s="261"/>
      <c r="C5" s="171" t="s">
        <v>51</v>
      </c>
      <c r="D5" s="171" t="s">
        <v>2</v>
      </c>
      <c r="E5" s="172" t="s">
        <v>3</v>
      </c>
      <c r="F5" s="171" t="s">
        <v>51</v>
      </c>
      <c r="G5" s="171" t="s">
        <v>2</v>
      </c>
      <c r="H5" s="172" t="s">
        <v>3</v>
      </c>
      <c r="I5" s="171" t="s">
        <v>51</v>
      </c>
      <c r="J5" s="171" t="s">
        <v>2</v>
      </c>
      <c r="K5" s="172" t="s">
        <v>3</v>
      </c>
      <c r="L5" s="171" t="s">
        <v>51</v>
      </c>
      <c r="M5" s="171" t="s">
        <v>2</v>
      </c>
      <c r="N5" s="172" t="s">
        <v>3</v>
      </c>
    </row>
    <row r="6" spans="1:14">
      <c r="A6" s="187" t="s">
        <v>194</v>
      </c>
      <c r="B6" s="176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</row>
    <row r="7" spans="1:14">
      <c r="A7" s="175"/>
      <c r="B7" s="176" t="s">
        <v>223</v>
      </c>
      <c r="C7" s="173">
        <v>3173000</v>
      </c>
      <c r="D7" s="173">
        <v>4579552</v>
      </c>
      <c r="E7" s="173">
        <v>0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f t="shared" ref="L7:N11" si="0">SUM(C7+F7+I7)</f>
        <v>3173000</v>
      </c>
      <c r="M7" s="173">
        <f t="shared" si="0"/>
        <v>4579552</v>
      </c>
      <c r="N7" s="173">
        <f t="shared" si="0"/>
        <v>0</v>
      </c>
    </row>
    <row r="8" spans="1:14">
      <c r="A8" s="175"/>
      <c r="B8" s="176" t="s">
        <v>224</v>
      </c>
      <c r="C8" s="173">
        <v>1005000</v>
      </c>
      <c r="D8" s="173">
        <v>1296665</v>
      </c>
      <c r="E8" s="173">
        <v>0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f t="shared" si="0"/>
        <v>1005000</v>
      </c>
      <c r="M8" s="173">
        <f t="shared" si="0"/>
        <v>1296665</v>
      </c>
      <c r="N8" s="173">
        <f t="shared" si="0"/>
        <v>0</v>
      </c>
    </row>
    <row r="9" spans="1:14">
      <c r="A9" s="175"/>
      <c r="B9" s="176" t="s">
        <v>219</v>
      </c>
      <c r="C9" s="173">
        <v>2085000</v>
      </c>
      <c r="D9" s="173">
        <v>3323879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f t="shared" si="0"/>
        <v>2085000</v>
      </c>
      <c r="M9" s="173">
        <f t="shared" si="0"/>
        <v>3323879</v>
      </c>
      <c r="N9" s="173">
        <f t="shared" si="0"/>
        <v>0</v>
      </c>
    </row>
    <row r="10" spans="1:14">
      <c r="A10" s="175"/>
      <c r="B10" s="176" t="s">
        <v>225</v>
      </c>
      <c r="C10" s="173">
        <v>0</v>
      </c>
      <c r="D10" s="173">
        <v>25273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f t="shared" si="0"/>
        <v>0</v>
      </c>
      <c r="M10" s="173">
        <f t="shared" si="0"/>
        <v>25273</v>
      </c>
      <c r="N10" s="173">
        <f t="shared" si="0"/>
        <v>0</v>
      </c>
    </row>
    <row r="11" spans="1:14">
      <c r="A11" s="170"/>
      <c r="B11" s="177" t="s">
        <v>226</v>
      </c>
      <c r="C11" s="174">
        <v>460000</v>
      </c>
      <c r="D11" s="174">
        <v>2709132</v>
      </c>
      <c r="E11" s="174">
        <v>0</v>
      </c>
      <c r="F11" s="174">
        <v>134000</v>
      </c>
      <c r="G11" s="174">
        <v>134000</v>
      </c>
      <c r="H11" s="174">
        <v>0</v>
      </c>
      <c r="I11" s="174">
        <v>0</v>
      </c>
      <c r="J11" s="174">
        <v>0</v>
      </c>
      <c r="K11" s="174">
        <v>0</v>
      </c>
      <c r="L11" s="174">
        <f t="shared" si="0"/>
        <v>594000</v>
      </c>
      <c r="M11" s="174">
        <f t="shared" si="0"/>
        <v>2843132</v>
      </c>
      <c r="N11" s="174">
        <f t="shared" si="0"/>
        <v>0</v>
      </c>
    </row>
    <row r="12" spans="1:14">
      <c r="A12" s="195" t="s">
        <v>227</v>
      </c>
      <c r="B12" s="176"/>
      <c r="C12" s="173">
        <f>SUM(C7:C11)</f>
        <v>6723000</v>
      </c>
      <c r="D12" s="173">
        <f t="shared" ref="D12:N12" si="1">SUM(D7:D11)</f>
        <v>11934501</v>
      </c>
      <c r="E12" s="173">
        <f t="shared" si="1"/>
        <v>0</v>
      </c>
      <c r="F12" s="173">
        <f t="shared" si="1"/>
        <v>134000</v>
      </c>
      <c r="G12" s="173">
        <f t="shared" si="1"/>
        <v>134000</v>
      </c>
      <c r="H12" s="173">
        <f t="shared" si="1"/>
        <v>0</v>
      </c>
      <c r="I12" s="173">
        <f t="shared" si="1"/>
        <v>0</v>
      </c>
      <c r="J12" s="173">
        <f t="shared" si="1"/>
        <v>0</v>
      </c>
      <c r="K12" s="173">
        <f t="shared" si="1"/>
        <v>0</v>
      </c>
      <c r="L12" s="173">
        <f t="shared" si="1"/>
        <v>6857000</v>
      </c>
      <c r="M12" s="173">
        <f t="shared" si="1"/>
        <v>12068501</v>
      </c>
      <c r="N12" s="173">
        <f t="shared" si="1"/>
        <v>0</v>
      </c>
    </row>
    <row r="13" spans="1:14" ht="9" customHeight="1">
      <c r="A13" s="215"/>
      <c r="B13" s="216"/>
      <c r="C13" s="217"/>
      <c r="D13" s="217"/>
      <c r="E13" s="218"/>
      <c r="F13" s="217"/>
      <c r="G13" s="217"/>
      <c r="H13" s="218"/>
      <c r="I13" s="217"/>
      <c r="J13" s="217"/>
      <c r="K13" s="218"/>
      <c r="L13" s="217"/>
      <c r="M13" s="217"/>
      <c r="N13" s="218"/>
    </row>
    <row r="14" spans="1:14">
      <c r="A14" s="185" t="s">
        <v>263</v>
      </c>
      <c r="B14" s="176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>
      <c r="A15" s="203"/>
      <c r="B15" s="177" t="s">
        <v>219</v>
      </c>
      <c r="C15" s="174">
        <v>630000</v>
      </c>
      <c r="D15" s="174">
        <v>630000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f t="shared" ref="L15:N16" si="2">SUM(C15+F15+I15)</f>
        <v>630000</v>
      </c>
      <c r="M15" s="174">
        <f t="shared" si="2"/>
        <v>630000</v>
      </c>
      <c r="N15" s="174">
        <f t="shared" si="2"/>
        <v>0</v>
      </c>
    </row>
    <row r="16" spans="1:14">
      <c r="A16" s="210" t="s">
        <v>264</v>
      </c>
      <c r="B16" s="176"/>
      <c r="C16" s="173">
        <f>SUM(C15)</f>
        <v>630000</v>
      </c>
      <c r="D16" s="173">
        <f t="shared" ref="D16:K16" si="3">SUM(D15)</f>
        <v>630000</v>
      </c>
      <c r="E16" s="173">
        <f t="shared" si="3"/>
        <v>0</v>
      </c>
      <c r="F16" s="173">
        <f t="shared" si="3"/>
        <v>0</v>
      </c>
      <c r="G16" s="173">
        <f t="shared" si="3"/>
        <v>0</v>
      </c>
      <c r="H16" s="173">
        <f t="shared" si="3"/>
        <v>0</v>
      </c>
      <c r="I16" s="173">
        <f t="shared" si="3"/>
        <v>0</v>
      </c>
      <c r="J16" s="173">
        <f t="shared" si="3"/>
        <v>0</v>
      </c>
      <c r="K16" s="173">
        <f t="shared" si="3"/>
        <v>0</v>
      </c>
      <c r="L16" s="173">
        <f t="shared" si="2"/>
        <v>630000</v>
      </c>
      <c r="M16" s="173">
        <f t="shared" si="2"/>
        <v>630000</v>
      </c>
      <c r="N16" s="173">
        <f t="shared" si="2"/>
        <v>0</v>
      </c>
    </row>
    <row r="17" spans="1:14" ht="7.5" customHeight="1">
      <c r="A17" s="215"/>
      <c r="B17" s="216"/>
      <c r="C17" s="217"/>
      <c r="D17" s="217"/>
      <c r="E17" s="218"/>
      <c r="F17" s="217"/>
      <c r="G17" s="217"/>
      <c r="H17" s="218"/>
      <c r="I17" s="217"/>
      <c r="J17" s="217"/>
      <c r="K17" s="218"/>
      <c r="L17" s="217"/>
      <c r="M17" s="217"/>
      <c r="N17" s="218"/>
    </row>
    <row r="18" spans="1:14">
      <c r="A18" s="199" t="s">
        <v>192</v>
      </c>
      <c r="B18" s="176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</row>
    <row r="19" spans="1:14">
      <c r="A19" s="203"/>
      <c r="B19" s="177" t="s">
        <v>219</v>
      </c>
      <c r="C19" s="174">
        <v>3965000</v>
      </c>
      <c r="D19" s="174">
        <v>5284145</v>
      </c>
      <c r="E19" s="174"/>
      <c r="F19" s="174"/>
      <c r="G19" s="174"/>
      <c r="H19" s="174"/>
      <c r="I19" s="174"/>
      <c r="J19" s="174"/>
      <c r="K19" s="174"/>
      <c r="L19" s="174">
        <f t="shared" ref="L19:N20" si="4">SUM(C19+F19+I19)</f>
        <v>3965000</v>
      </c>
      <c r="M19" s="174">
        <f t="shared" si="4"/>
        <v>5284145</v>
      </c>
      <c r="N19" s="174">
        <f t="shared" si="4"/>
        <v>0</v>
      </c>
    </row>
    <row r="20" spans="1:14">
      <c r="A20" s="200" t="s">
        <v>197</v>
      </c>
      <c r="B20" s="176"/>
      <c r="C20" s="173">
        <f t="shared" ref="C20:K20" si="5">SUM(C19)</f>
        <v>3965000</v>
      </c>
      <c r="D20" s="173">
        <f t="shared" si="5"/>
        <v>5284145</v>
      </c>
      <c r="E20" s="173">
        <f t="shared" si="5"/>
        <v>0</v>
      </c>
      <c r="F20" s="173">
        <f t="shared" si="5"/>
        <v>0</v>
      </c>
      <c r="G20" s="173">
        <f t="shared" si="5"/>
        <v>0</v>
      </c>
      <c r="H20" s="173">
        <f t="shared" si="5"/>
        <v>0</v>
      </c>
      <c r="I20" s="173">
        <f t="shared" si="5"/>
        <v>0</v>
      </c>
      <c r="J20" s="173">
        <f t="shared" si="5"/>
        <v>0</v>
      </c>
      <c r="K20" s="173">
        <f t="shared" si="5"/>
        <v>0</v>
      </c>
      <c r="L20" s="173">
        <f t="shared" si="4"/>
        <v>3965000</v>
      </c>
      <c r="M20" s="173">
        <f t="shared" si="4"/>
        <v>5284145</v>
      </c>
      <c r="N20" s="173">
        <f t="shared" si="4"/>
        <v>0</v>
      </c>
    </row>
    <row r="21" spans="1:14" ht="8.25" customHeight="1">
      <c r="A21" s="200"/>
      <c r="B21" s="176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</row>
    <row r="22" spans="1:14">
      <c r="A22" s="199" t="s">
        <v>268</v>
      </c>
      <c r="B22" s="176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  <row r="23" spans="1:14">
      <c r="A23" s="199"/>
      <c r="B23" s="226" t="s">
        <v>295</v>
      </c>
      <c r="C23" s="173">
        <v>0</v>
      </c>
      <c r="D23" s="173">
        <v>320621</v>
      </c>
      <c r="E23" s="173">
        <v>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>
        <f>SUM(C23)</f>
        <v>0</v>
      </c>
      <c r="M23" s="173">
        <f>SUM(D23)</f>
        <v>320621</v>
      </c>
      <c r="N23" s="173"/>
    </row>
    <row r="24" spans="1:14">
      <c r="A24" s="203"/>
      <c r="B24" s="177" t="s">
        <v>269</v>
      </c>
      <c r="C24" s="174">
        <v>1049000</v>
      </c>
      <c r="D24" s="174">
        <v>1049000</v>
      </c>
      <c r="E24" s="174">
        <v>0</v>
      </c>
      <c r="F24" s="174">
        <v>0</v>
      </c>
      <c r="G24" s="174">
        <v>0</v>
      </c>
      <c r="H24" s="174">
        <v>0</v>
      </c>
      <c r="I24" s="174">
        <v>0</v>
      </c>
      <c r="J24" s="174">
        <v>0</v>
      </c>
      <c r="K24" s="174">
        <v>0</v>
      </c>
      <c r="L24" s="174">
        <f t="shared" ref="L24:N25" si="6">SUM(C24+F24+I24)</f>
        <v>1049000</v>
      </c>
      <c r="M24" s="174">
        <f t="shared" si="6"/>
        <v>1049000</v>
      </c>
      <c r="N24" s="174">
        <f t="shared" si="6"/>
        <v>0</v>
      </c>
    </row>
    <row r="25" spans="1:14">
      <c r="A25" s="200" t="s">
        <v>274</v>
      </c>
      <c r="B25" s="176"/>
      <c r="C25" s="173">
        <f t="shared" ref="C25:K25" si="7">SUM(C24)</f>
        <v>1049000</v>
      </c>
      <c r="D25" s="173">
        <f>SUM(D23:D24)</f>
        <v>1369621</v>
      </c>
      <c r="E25" s="173">
        <f t="shared" si="7"/>
        <v>0</v>
      </c>
      <c r="F25" s="173">
        <f t="shared" si="7"/>
        <v>0</v>
      </c>
      <c r="G25" s="173">
        <f t="shared" si="7"/>
        <v>0</v>
      </c>
      <c r="H25" s="173">
        <f t="shared" si="7"/>
        <v>0</v>
      </c>
      <c r="I25" s="173">
        <f t="shared" si="7"/>
        <v>0</v>
      </c>
      <c r="J25" s="173">
        <f t="shared" si="7"/>
        <v>0</v>
      </c>
      <c r="K25" s="173">
        <f t="shared" si="7"/>
        <v>0</v>
      </c>
      <c r="L25" s="173">
        <f t="shared" si="6"/>
        <v>1049000</v>
      </c>
      <c r="M25" s="173">
        <f t="shared" si="6"/>
        <v>1369621</v>
      </c>
      <c r="N25" s="173">
        <f t="shared" si="6"/>
        <v>0</v>
      </c>
    </row>
    <row r="26" spans="1:14" ht="8.25" customHeight="1">
      <c r="A26" s="200"/>
      <c r="B26" s="176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</row>
    <row r="27" spans="1:14">
      <c r="A27" s="205" t="s">
        <v>211</v>
      </c>
      <c r="B27" s="176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</row>
    <row r="28" spans="1:14">
      <c r="A28" s="202"/>
      <c r="B28" s="176" t="s">
        <v>223</v>
      </c>
      <c r="C28" s="173">
        <v>2058000</v>
      </c>
      <c r="D28" s="173">
        <v>11349931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>
        <f>SUM(C28+F28+I28)</f>
        <v>2058000</v>
      </c>
      <c r="M28" s="173">
        <f t="shared" ref="M28:N32" si="8">SUM(D28+G28+J28)</f>
        <v>11349931</v>
      </c>
      <c r="N28" s="173">
        <f t="shared" si="8"/>
        <v>0</v>
      </c>
    </row>
    <row r="29" spans="1:14">
      <c r="A29" s="202"/>
      <c r="B29" s="176" t="s">
        <v>224</v>
      </c>
      <c r="C29" s="173">
        <v>278000</v>
      </c>
      <c r="D29" s="173">
        <v>1583108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>
        <f>SUM(C29)</f>
        <v>278000</v>
      </c>
      <c r="M29" s="173">
        <f>SUM(D29)</f>
        <v>1583108</v>
      </c>
      <c r="N29" s="173">
        <v>0</v>
      </c>
    </row>
    <row r="30" spans="1:14">
      <c r="A30" s="202"/>
      <c r="B30" s="226" t="s">
        <v>219</v>
      </c>
      <c r="C30" s="173">
        <v>219000</v>
      </c>
      <c r="D30" s="173">
        <v>396879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>
        <f>SUM(C30)</f>
        <v>219000</v>
      </c>
      <c r="M30" s="173">
        <f>SUM(D30)</f>
        <v>396879</v>
      </c>
      <c r="N30" s="173">
        <v>0</v>
      </c>
    </row>
    <row r="31" spans="1:14">
      <c r="A31" s="203"/>
      <c r="B31" s="229" t="s">
        <v>39</v>
      </c>
      <c r="C31" s="174">
        <v>127000</v>
      </c>
      <c r="D31" s="174">
        <v>258940</v>
      </c>
      <c r="E31" s="174">
        <v>0</v>
      </c>
      <c r="F31" s="174">
        <v>0</v>
      </c>
      <c r="G31" s="174">
        <v>0</v>
      </c>
      <c r="H31" s="174">
        <v>0</v>
      </c>
      <c r="I31" s="174">
        <v>0</v>
      </c>
      <c r="J31" s="174">
        <v>0</v>
      </c>
      <c r="K31" s="174">
        <v>0</v>
      </c>
      <c r="L31" s="174">
        <f>SUM(C31+F31+I31)</f>
        <v>127000</v>
      </c>
      <c r="M31" s="174">
        <f t="shared" si="8"/>
        <v>258940</v>
      </c>
      <c r="N31" s="174">
        <f t="shared" si="8"/>
        <v>0</v>
      </c>
    </row>
    <row r="32" spans="1:14">
      <c r="A32" s="186" t="s">
        <v>212</v>
      </c>
      <c r="B32" s="176"/>
      <c r="C32" s="173">
        <f>SUM(C28:C31)</f>
        <v>2682000</v>
      </c>
      <c r="D32" s="173">
        <f t="shared" ref="D32:K32" si="9">SUM(D28:D31)</f>
        <v>13588858</v>
      </c>
      <c r="E32" s="173">
        <f t="shared" si="9"/>
        <v>0</v>
      </c>
      <c r="F32" s="173">
        <f t="shared" si="9"/>
        <v>0</v>
      </c>
      <c r="G32" s="173">
        <f t="shared" si="9"/>
        <v>0</v>
      </c>
      <c r="H32" s="173">
        <f t="shared" si="9"/>
        <v>0</v>
      </c>
      <c r="I32" s="173">
        <f t="shared" si="9"/>
        <v>0</v>
      </c>
      <c r="J32" s="173">
        <f t="shared" si="9"/>
        <v>0</v>
      </c>
      <c r="K32" s="173">
        <f t="shared" si="9"/>
        <v>0</v>
      </c>
      <c r="L32" s="173">
        <f>SUM(C32+F32+I32)</f>
        <v>2682000</v>
      </c>
      <c r="M32" s="173">
        <f t="shared" si="8"/>
        <v>13588858</v>
      </c>
      <c r="N32" s="173">
        <f t="shared" si="8"/>
        <v>0</v>
      </c>
    </row>
    <row r="33" spans="1:14">
      <c r="A33" s="186"/>
      <c r="B33" s="176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</row>
    <row r="34" spans="1:14">
      <c r="A34" s="201" t="s">
        <v>266</v>
      </c>
      <c r="B34" s="176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</row>
    <row r="35" spans="1:14">
      <c r="A35" s="202"/>
      <c r="B35" s="176" t="s">
        <v>223</v>
      </c>
      <c r="C35" s="173">
        <v>52534521</v>
      </c>
      <c r="D35" s="173">
        <v>52735995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f t="shared" ref="L35:N39" si="10">SUM(C35+F35+I35)</f>
        <v>52534521</v>
      </c>
      <c r="M35" s="173">
        <f t="shared" si="10"/>
        <v>52735995</v>
      </c>
      <c r="N35" s="173">
        <f t="shared" si="10"/>
        <v>0</v>
      </c>
    </row>
    <row r="36" spans="1:14">
      <c r="A36" s="202"/>
      <c r="B36" s="176" t="s">
        <v>224</v>
      </c>
      <c r="C36" s="173">
        <v>7154000</v>
      </c>
      <c r="D36" s="173">
        <v>7244970</v>
      </c>
      <c r="E36" s="173">
        <v>0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>
        <f t="shared" si="10"/>
        <v>7154000</v>
      </c>
      <c r="M36" s="173">
        <f t="shared" si="10"/>
        <v>7244970</v>
      </c>
      <c r="N36" s="173">
        <f t="shared" si="10"/>
        <v>0</v>
      </c>
    </row>
    <row r="37" spans="1:14">
      <c r="A37" s="202"/>
      <c r="B37" s="176" t="s">
        <v>219</v>
      </c>
      <c r="C37" s="173">
        <v>13294000</v>
      </c>
      <c r="D37" s="173">
        <v>14225358</v>
      </c>
      <c r="E37" s="173">
        <v>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>
        <f t="shared" si="10"/>
        <v>13294000</v>
      </c>
      <c r="M37" s="173">
        <f t="shared" si="10"/>
        <v>14225358</v>
      </c>
      <c r="N37" s="173">
        <f t="shared" si="10"/>
        <v>0</v>
      </c>
    </row>
    <row r="38" spans="1:14">
      <c r="A38" s="203"/>
      <c r="B38" s="177" t="s">
        <v>234</v>
      </c>
      <c r="C38" s="174">
        <v>2770000</v>
      </c>
      <c r="D38" s="174">
        <v>3176185</v>
      </c>
      <c r="E38" s="174">
        <v>0</v>
      </c>
      <c r="F38" s="174">
        <v>0</v>
      </c>
      <c r="G38" s="174">
        <v>0</v>
      </c>
      <c r="H38" s="174">
        <v>0</v>
      </c>
      <c r="I38" s="174">
        <v>0</v>
      </c>
      <c r="J38" s="174">
        <v>0</v>
      </c>
      <c r="K38" s="174">
        <v>0</v>
      </c>
      <c r="L38" s="174">
        <f t="shared" si="10"/>
        <v>2770000</v>
      </c>
      <c r="M38" s="174">
        <f t="shared" si="10"/>
        <v>3176185</v>
      </c>
      <c r="N38" s="174">
        <f t="shared" si="10"/>
        <v>0</v>
      </c>
    </row>
    <row r="39" spans="1:14">
      <c r="A39" s="202" t="s">
        <v>270</v>
      </c>
      <c r="B39" s="176"/>
      <c r="C39" s="173">
        <f t="shared" ref="C39:K39" si="11">SUM(C35:C38)</f>
        <v>75752521</v>
      </c>
      <c r="D39" s="173">
        <f t="shared" si="11"/>
        <v>77382508</v>
      </c>
      <c r="E39" s="173">
        <f t="shared" si="11"/>
        <v>0</v>
      </c>
      <c r="F39" s="173">
        <f t="shared" si="11"/>
        <v>0</v>
      </c>
      <c r="G39" s="173">
        <f t="shared" si="11"/>
        <v>0</v>
      </c>
      <c r="H39" s="173">
        <f t="shared" si="11"/>
        <v>0</v>
      </c>
      <c r="I39" s="173">
        <f t="shared" si="11"/>
        <v>0</v>
      </c>
      <c r="J39" s="173">
        <f t="shared" si="11"/>
        <v>0</v>
      </c>
      <c r="K39" s="173">
        <f t="shared" si="11"/>
        <v>0</v>
      </c>
      <c r="L39" s="173">
        <f t="shared" si="10"/>
        <v>75752521</v>
      </c>
      <c r="M39" s="173">
        <f t="shared" si="10"/>
        <v>77382508</v>
      </c>
      <c r="N39" s="173">
        <f t="shared" si="10"/>
        <v>0</v>
      </c>
    </row>
    <row r="40" spans="1:14" ht="8.25" customHeight="1">
      <c r="A40" s="186"/>
      <c r="B40" s="176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</row>
    <row r="41" spans="1:14">
      <c r="A41" s="185" t="s">
        <v>218</v>
      </c>
      <c r="B41" s="176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>
        <f t="shared" ref="L41:N43" si="12">SUM(E41+H41+K41)</f>
        <v>0</v>
      </c>
    </row>
    <row r="42" spans="1:14">
      <c r="A42" s="170"/>
      <c r="B42" s="177" t="s">
        <v>219</v>
      </c>
      <c r="C42" s="174">
        <v>3555000</v>
      </c>
      <c r="D42" s="174">
        <v>5197800</v>
      </c>
      <c r="E42" s="174">
        <v>0</v>
      </c>
      <c r="F42" s="174">
        <v>0</v>
      </c>
      <c r="G42" s="174">
        <v>0</v>
      </c>
      <c r="H42" s="174">
        <v>0</v>
      </c>
      <c r="I42" s="174">
        <v>0</v>
      </c>
      <c r="J42" s="174">
        <v>0</v>
      </c>
      <c r="K42" s="174">
        <v>0</v>
      </c>
      <c r="L42" s="174">
        <f t="shared" si="12"/>
        <v>3555000</v>
      </c>
      <c r="M42" s="174">
        <f t="shared" si="12"/>
        <v>5197800</v>
      </c>
      <c r="N42" s="174">
        <f t="shared" si="12"/>
        <v>0</v>
      </c>
    </row>
    <row r="43" spans="1:14">
      <c r="A43" s="222" t="s">
        <v>220</v>
      </c>
      <c r="B43" s="221"/>
      <c r="C43" s="213">
        <f>SUM(C42)</f>
        <v>3555000</v>
      </c>
      <c r="D43" s="213">
        <f t="shared" ref="D43:K43" si="13">SUM(D42)</f>
        <v>5197800</v>
      </c>
      <c r="E43" s="213">
        <f t="shared" si="13"/>
        <v>0</v>
      </c>
      <c r="F43" s="213">
        <f t="shared" si="13"/>
        <v>0</v>
      </c>
      <c r="G43" s="213">
        <f t="shared" si="13"/>
        <v>0</v>
      </c>
      <c r="H43" s="213">
        <f t="shared" si="13"/>
        <v>0</v>
      </c>
      <c r="I43" s="213">
        <f t="shared" si="13"/>
        <v>0</v>
      </c>
      <c r="J43" s="213">
        <f t="shared" si="13"/>
        <v>0</v>
      </c>
      <c r="K43" s="213">
        <f t="shared" si="13"/>
        <v>0</v>
      </c>
      <c r="L43" s="213">
        <f t="shared" si="12"/>
        <v>3555000</v>
      </c>
      <c r="M43" s="213">
        <f t="shared" si="12"/>
        <v>5197800</v>
      </c>
      <c r="N43" s="213">
        <f t="shared" si="12"/>
        <v>0</v>
      </c>
    </row>
    <row r="44" spans="1:14" ht="9.75" customHeight="1">
      <c r="A44" s="175"/>
      <c r="B44" s="176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</row>
    <row r="45" spans="1:14" ht="9.75" customHeight="1">
      <c r="A45" s="175"/>
      <c r="B45" s="176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</row>
    <row r="46" spans="1:14">
      <c r="A46" s="187" t="s">
        <v>233</v>
      </c>
      <c r="B46" s="176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</row>
    <row r="47" spans="1:14">
      <c r="A47" s="175"/>
      <c r="B47" s="176" t="s">
        <v>231</v>
      </c>
      <c r="C47" s="173">
        <v>2784000</v>
      </c>
      <c r="D47" s="173">
        <v>2784000</v>
      </c>
      <c r="E47" s="173">
        <v>0</v>
      </c>
      <c r="F47" s="173">
        <v>0</v>
      </c>
      <c r="G47" s="173">
        <v>0</v>
      </c>
      <c r="H47" s="173">
        <v>0</v>
      </c>
      <c r="I47" s="173">
        <v>0</v>
      </c>
      <c r="J47" s="173">
        <v>0</v>
      </c>
      <c r="K47" s="173">
        <v>0</v>
      </c>
      <c r="L47" s="173">
        <f t="shared" ref="L47:N49" si="14">SUM(C47+F47+I47)</f>
        <v>2784000</v>
      </c>
      <c r="M47" s="173">
        <f t="shared" si="14"/>
        <v>2784000</v>
      </c>
      <c r="N47" s="173">
        <f t="shared" si="14"/>
        <v>0</v>
      </c>
    </row>
    <row r="48" spans="1:14">
      <c r="A48" s="170"/>
      <c r="B48" s="177" t="s">
        <v>234</v>
      </c>
      <c r="C48" s="174">
        <v>0</v>
      </c>
      <c r="D48" s="174">
        <v>0</v>
      </c>
      <c r="E48" s="174">
        <v>0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74">
        <v>0</v>
      </c>
      <c r="L48" s="174">
        <f t="shared" si="14"/>
        <v>0</v>
      </c>
      <c r="M48" s="174">
        <f t="shared" si="14"/>
        <v>0</v>
      </c>
      <c r="N48" s="174">
        <f t="shared" si="14"/>
        <v>0</v>
      </c>
    </row>
    <row r="49" spans="1:14">
      <c r="A49" s="188" t="s">
        <v>235</v>
      </c>
      <c r="B49" s="176"/>
      <c r="C49" s="173">
        <f>SUM(C47:C48)</f>
        <v>2784000</v>
      </c>
      <c r="D49" s="173">
        <f t="shared" ref="D49:K49" si="15">SUM(D47:D48)</f>
        <v>2784000</v>
      </c>
      <c r="E49" s="173">
        <f t="shared" si="15"/>
        <v>0</v>
      </c>
      <c r="F49" s="173">
        <f t="shared" si="15"/>
        <v>0</v>
      </c>
      <c r="G49" s="173">
        <f t="shared" si="15"/>
        <v>0</v>
      </c>
      <c r="H49" s="173">
        <f t="shared" si="15"/>
        <v>0</v>
      </c>
      <c r="I49" s="173">
        <f t="shared" si="15"/>
        <v>0</v>
      </c>
      <c r="J49" s="173">
        <f t="shared" si="15"/>
        <v>0</v>
      </c>
      <c r="K49" s="173">
        <f t="shared" si="15"/>
        <v>0</v>
      </c>
      <c r="L49" s="173">
        <f t="shared" si="14"/>
        <v>2784000</v>
      </c>
      <c r="M49" s="173">
        <f t="shared" si="14"/>
        <v>2784000</v>
      </c>
      <c r="N49" s="173">
        <f t="shared" si="14"/>
        <v>0</v>
      </c>
    </row>
    <row r="50" spans="1:14" ht="9.75" customHeight="1">
      <c r="A50" s="175"/>
      <c r="B50" s="176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</row>
    <row r="51" spans="1:14">
      <c r="A51" s="190" t="s">
        <v>228</v>
      </c>
      <c r="B51" s="176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</row>
    <row r="52" spans="1:14">
      <c r="A52" s="170"/>
      <c r="B52" s="177" t="s">
        <v>219</v>
      </c>
      <c r="C52" s="174">
        <v>3125000</v>
      </c>
      <c r="D52" s="174">
        <v>3147411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f t="shared" ref="L52:N53" si="16">SUM(C52+F52+I52)</f>
        <v>3125000</v>
      </c>
      <c r="M52" s="174">
        <f t="shared" si="16"/>
        <v>3147411</v>
      </c>
      <c r="N52" s="174">
        <f t="shared" si="16"/>
        <v>0</v>
      </c>
    </row>
    <row r="53" spans="1:14">
      <c r="A53" s="194" t="s">
        <v>229</v>
      </c>
      <c r="B53" s="176"/>
      <c r="C53" s="173">
        <f t="shared" ref="C53:K53" si="17">SUM(C52)</f>
        <v>3125000</v>
      </c>
      <c r="D53" s="173">
        <f t="shared" si="17"/>
        <v>3147411</v>
      </c>
      <c r="E53" s="173">
        <f t="shared" si="17"/>
        <v>0</v>
      </c>
      <c r="F53" s="173">
        <f t="shared" si="17"/>
        <v>0</v>
      </c>
      <c r="G53" s="173">
        <f t="shared" si="17"/>
        <v>0</v>
      </c>
      <c r="H53" s="173">
        <f t="shared" si="17"/>
        <v>0</v>
      </c>
      <c r="I53" s="173">
        <f t="shared" si="17"/>
        <v>0</v>
      </c>
      <c r="J53" s="173">
        <f t="shared" si="17"/>
        <v>0</v>
      </c>
      <c r="K53" s="173">
        <f t="shared" si="17"/>
        <v>0</v>
      </c>
      <c r="L53" s="173">
        <f t="shared" si="16"/>
        <v>3125000</v>
      </c>
      <c r="M53" s="173">
        <f t="shared" si="16"/>
        <v>3147411</v>
      </c>
      <c r="N53" s="173">
        <f t="shared" si="16"/>
        <v>0</v>
      </c>
    </row>
    <row r="54" spans="1:14">
      <c r="A54" s="194"/>
      <c r="B54" s="176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</row>
    <row r="55" spans="1:14">
      <c r="A55" s="196" t="s">
        <v>230</v>
      </c>
      <c r="B55" s="176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</row>
    <row r="56" spans="1:14">
      <c r="A56" s="187"/>
      <c r="B56" s="176" t="s">
        <v>223</v>
      </c>
      <c r="C56" s="173">
        <v>0</v>
      </c>
      <c r="D56" s="173">
        <v>856146</v>
      </c>
      <c r="E56" s="173">
        <v>0</v>
      </c>
      <c r="F56" s="173">
        <v>0</v>
      </c>
      <c r="G56" s="173">
        <v>0</v>
      </c>
      <c r="H56" s="173">
        <v>0</v>
      </c>
      <c r="I56" s="173">
        <v>0</v>
      </c>
      <c r="J56" s="173">
        <v>0</v>
      </c>
      <c r="K56" s="173">
        <v>0</v>
      </c>
      <c r="L56" s="173">
        <f t="shared" ref="L56:M59" si="18">SUM(C56)</f>
        <v>0</v>
      </c>
      <c r="M56" s="173">
        <f t="shared" si="18"/>
        <v>856146</v>
      </c>
      <c r="N56" s="173">
        <v>0</v>
      </c>
    </row>
    <row r="57" spans="1:14">
      <c r="A57" s="187"/>
      <c r="B57" s="176" t="s">
        <v>224</v>
      </c>
      <c r="C57" s="173">
        <v>0</v>
      </c>
      <c r="D57" s="173">
        <v>280124</v>
      </c>
      <c r="E57" s="173">
        <v>0</v>
      </c>
      <c r="F57" s="173">
        <v>0</v>
      </c>
      <c r="G57" s="173">
        <v>0</v>
      </c>
      <c r="H57" s="173">
        <v>0</v>
      </c>
      <c r="I57" s="173">
        <v>0</v>
      </c>
      <c r="J57" s="173">
        <v>0</v>
      </c>
      <c r="K57" s="173">
        <v>0</v>
      </c>
      <c r="L57" s="173">
        <f t="shared" si="18"/>
        <v>0</v>
      </c>
      <c r="M57" s="173">
        <f t="shared" si="18"/>
        <v>280124</v>
      </c>
      <c r="N57" s="173">
        <v>0</v>
      </c>
    </row>
    <row r="58" spans="1:14">
      <c r="A58" s="187"/>
      <c r="B58" s="176" t="s">
        <v>219</v>
      </c>
      <c r="C58" s="173">
        <v>10349000</v>
      </c>
      <c r="D58" s="173">
        <v>11894874</v>
      </c>
      <c r="E58" s="173">
        <v>0</v>
      </c>
      <c r="F58" s="173">
        <v>0</v>
      </c>
      <c r="G58" s="173">
        <v>0</v>
      </c>
      <c r="H58" s="173">
        <v>0</v>
      </c>
      <c r="I58" s="173">
        <v>0</v>
      </c>
      <c r="J58" s="173">
        <v>0</v>
      </c>
      <c r="K58" s="173">
        <v>0</v>
      </c>
      <c r="L58" s="173">
        <f t="shared" si="18"/>
        <v>10349000</v>
      </c>
      <c r="M58" s="173">
        <f t="shared" si="18"/>
        <v>11894874</v>
      </c>
      <c r="N58" s="173">
        <v>0</v>
      </c>
    </row>
    <row r="59" spans="1:14">
      <c r="A59" s="170"/>
      <c r="B59" s="177" t="s">
        <v>14</v>
      </c>
      <c r="C59" s="174">
        <v>635000</v>
      </c>
      <c r="D59" s="174">
        <v>635000</v>
      </c>
      <c r="E59" s="174">
        <v>0</v>
      </c>
      <c r="F59" s="174">
        <v>0</v>
      </c>
      <c r="G59" s="174">
        <v>0</v>
      </c>
      <c r="H59" s="174">
        <v>0</v>
      </c>
      <c r="I59" s="174">
        <v>0</v>
      </c>
      <c r="J59" s="174">
        <v>0</v>
      </c>
      <c r="K59" s="174">
        <v>0</v>
      </c>
      <c r="L59" s="174">
        <f t="shared" si="18"/>
        <v>635000</v>
      </c>
      <c r="M59" s="174">
        <f t="shared" si="18"/>
        <v>635000</v>
      </c>
      <c r="N59" s="174">
        <f t="shared" ref="L59:N60" si="19">SUM(E59+H59+K59)</f>
        <v>0</v>
      </c>
    </row>
    <row r="60" spans="1:14">
      <c r="A60" s="188" t="s">
        <v>232</v>
      </c>
      <c r="B60" s="176"/>
      <c r="C60" s="173">
        <f>SUM(C56:C59)</f>
        <v>10984000</v>
      </c>
      <c r="D60" s="173">
        <f>SUM(D56:D59)</f>
        <v>13666144</v>
      </c>
      <c r="E60" s="173">
        <f t="shared" ref="E60:K60" si="20">SUM(E59:E59)</f>
        <v>0</v>
      </c>
      <c r="F60" s="173">
        <f t="shared" si="20"/>
        <v>0</v>
      </c>
      <c r="G60" s="173">
        <f t="shared" si="20"/>
        <v>0</v>
      </c>
      <c r="H60" s="173">
        <f t="shared" si="20"/>
        <v>0</v>
      </c>
      <c r="I60" s="173">
        <f t="shared" si="20"/>
        <v>0</v>
      </c>
      <c r="J60" s="173">
        <f t="shared" si="20"/>
        <v>0</v>
      </c>
      <c r="K60" s="173">
        <f t="shared" si="20"/>
        <v>0</v>
      </c>
      <c r="L60" s="173">
        <f t="shared" si="19"/>
        <v>10984000</v>
      </c>
      <c r="M60" s="173">
        <f t="shared" si="19"/>
        <v>13666144</v>
      </c>
      <c r="N60" s="173">
        <f t="shared" si="19"/>
        <v>0</v>
      </c>
    </row>
    <row r="61" spans="1:14" ht="9.75" customHeight="1">
      <c r="A61" s="175"/>
      <c r="B61" s="17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</row>
    <row r="62" spans="1:14">
      <c r="A62" s="187" t="s">
        <v>236</v>
      </c>
      <c r="B62" s="176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</row>
    <row r="63" spans="1:14">
      <c r="A63" s="187"/>
      <c r="B63" s="176" t="s">
        <v>224</v>
      </c>
      <c r="C63" s="173">
        <v>6000</v>
      </c>
      <c r="D63" s="173">
        <v>8000</v>
      </c>
      <c r="E63" s="173">
        <v>0</v>
      </c>
      <c r="F63" s="173">
        <v>0</v>
      </c>
      <c r="G63" s="173">
        <v>0</v>
      </c>
      <c r="H63" s="173">
        <v>0</v>
      </c>
      <c r="I63" s="173">
        <v>0</v>
      </c>
      <c r="J63" s="173">
        <v>0</v>
      </c>
      <c r="K63" s="173">
        <v>0</v>
      </c>
      <c r="L63" s="173">
        <f>SUM(C63)</f>
        <v>6000</v>
      </c>
      <c r="M63" s="173">
        <f>SUM(D63)</f>
        <v>8000</v>
      </c>
      <c r="N63" s="173">
        <v>0</v>
      </c>
    </row>
    <row r="64" spans="1:14">
      <c r="A64" s="187"/>
      <c r="B64" s="226" t="s">
        <v>219</v>
      </c>
      <c r="C64" s="173">
        <v>1023000</v>
      </c>
      <c r="D64" s="173">
        <v>1092870</v>
      </c>
      <c r="E64" s="173">
        <v>0</v>
      </c>
      <c r="F64" s="173">
        <v>0</v>
      </c>
      <c r="G64" s="173">
        <v>0</v>
      </c>
      <c r="H64" s="173">
        <v>0</v>
      </c>
      <c r="I64" s="173">
        <v>0</v>
      </c>
      <c r="J64" s="173">
        <v>0</v>
      </c>
      <c r="K64" s="173">
        <v>0</v>
      </c>
      <c r="L64" s="173">
        <f t="shared" ref="L64:L66" si="21">SUM(C64)</f>
        <v>1023000</v>
      </c>
      <c r="M64" s="173">
        <f t="shared" ref="M64:M66" si="22">SUM(D64)</f>
        <v>1092870</v>
      </c>
      <c r="N64" s="173">
        <v>0</v>
      </c>
    </row>
    <row r="65" spans="1:14">
      <c r="A65" s="187"/>
      <c r="B65" s="226" t="s">
        <v>280</v>
      </c>
      <c r="C65" s="173">
        <v>240000</v>
      </c>
      <c r="D65" s="173">
        <v>240000</v>
      </c>
      <c r="E65" s="173">
        <v>0</v>
      </c>
      <c r="F65" s="173">
        <v>0</v>
      </c>
      <c r="G65" s="173">
        <v>0</v>
      </c>
      <c r="H65" s="173">
        <v>0</v>
      </c>
      <c r="I65" s="173">
        <v>0</v>
      </c>
      <c r="J65" s="173">
        <v>0</v>
      </c>
      <c r="K65" s="173">
        <v>0</v>
      </c>
      <c r="L65" s="173">
        <f t="shared" si="21"/>
        <v>240000</v>
      </c>
      <c r="M65" s="173">
        <f t="shared" si="22"/>
        <v>240000</v>
      </c>
      <c r="N65" s="173">
        <v>0</v>
      </c>
    </row>
    <row r="66" spans="1:14">
      <c r="A66" s="170"/>
      <c r="B66" s="229" t="s">
        <v>14</v>
      </c>
      <c r="C66" s="174">
        <v>50000</v>
      </c>
      <c r="D66" s="174">
        <v>82550</v>
      </c>
      <c r="E66" s="174">
        <v>0</v>
      </c>
      <c r="F66" s="174">
        <v>0</v>
      </c>
      <c r="G66" s="174">
        <v>0</v>
      </c>
      <c r="H66" s="174">
        <v>0</v>
      </c>
      <c r="I66" s="174">
        <v>0</v>
      </c>
      <c r="J66" s="174">
        <v>0</v>
      </c>
      <c r="K66" s="174">
        <v>0</v>
      </c>
      <c r="L66" s="174">
        <f t="shared" si="21"/>
        <v>50000</v>
      </c>
      <c r="M66" s="174">
        <f t="shared" si="22"/>
        <v>82550</v>
      </c>
      <c r="N66" s="174">
        <f t="shared" ref="L66:N67" si="23">SUM(E66+H66+K66)</f>
        <v>0</v>
      </c>
    </row>
    <row r="67" spans="1:14">
      <c r="A67" s="188" t="s">
        <v>237</v>
      </c>
      <c r="B67" s="176"/>
      <c r="C67" s="173">
        <f>SUM(C63:C66)</f>
        <v>1319000</v>
      </c>
      <c r="D67" s="173">
        <f>SUM(D63:D66)</f>
        <v>1423420</v>
      </c>
      <c r="E67" s="173">
        <f t="shared" ref="E67:K67" si="24">SUM(E66)</f>
        <v>0</v>
      </c>
      <c r="F67" s="173">
        <f t="shared" si="24"/>
        <v>0</v>
      </c>
      <c r="G67" s="173">
        <f t="shared" si="24"/>
        <v>0</v>
      </c>
      <c r="H67" s="173">
        <f t="shared" si="24"/>
        <v>0</v>
      </c>
      <c r="I67" s="173">
        <f t="shared" si="24"/>
        <v>0</v>
      </c>
      <c r="J67" s="173">
        <f t="shared" si="24"/>
        <v>0</v>
      </c>
      <c r="K67" s="173">
        <f t="shared" si="24"/>
        <v>0</v>
      </c>
      <c r="L67" s="173">
        <f t="shared" si="23"/>
        <v>1319000</v>
      </c>
      <c r="M67" s="173">
        <f t="shared" si="23"/>
        <v>1423420</v>
      </c>
      <c r="N67" s="173">
        <f t="shared" si="23"/>
        <v>0</v>
      </c>
    </row>
    <row r="68" spans="1:14" ht="9.75" customHeight="1">
      <c r="A68" s="175"/>
      <c r="B68" s="176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</row>
    <row r="69" spans="1:14">
      <c r="A69" s="185" t="s">
        <v>238</v>
      </c>
      <c r="B69" s="176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</row>
    <row r="70" spans="1:14">
      <c r="A70" s="170"/>
      <c r="B70" s="177" t="s">
        <v>219</v>
      </c>
      <c r="C70" s="174">
        <v>310000</v>
      </c>
      <c r="D70" s="174">
        <v>334191</v>
      </c>
      <c r="E70" s="174">
        <v>0</v>
      </c>
      <c r="F70" s="174">
        <v>0</v>
      </c>
      <c r="G70" s="174">
        <v>0</v>
      </c>
      <c r="H70" s="174">
        <v>0</v>
      </c>
      <c r="I70" s="174">
        <v>0</v>
      </c>
      <c r="J70" s="174">
        <v>0</v>
      </c>
      <c r="K70" s="174">
        <v>0</v>
      </c>
      <c r="L70" s="174">
        <f t="shared" ref="L70:N71" si="25">SUM(C70+F70+I70)</f>
        <v>310000</v>
      </c>
      <c r="M70" s="174">
        <f t="shared" si="25"/>
        <v>334191</v>
      </c>
      <c r="N70" s="174">
        <f t="shared" si="25"/>
        <v>0</v>
      </c>
    </row>
    <row r="71" spans="1:14">
      <c r="A71" s="186" t="s">
        <v>239</v>
      </c>
      <c r="B71" s="176"/>
      <c r="C71" s="173">
        <f t="shared" ref="C71:K71" si="26">SUM(C70)</f>
        <v>310000</v>
      </c>
      <c r="D71" s="173">
        <f t="shared" si="26"/>
        <v>334191</v>
      </c>
      <c r="E71" s="173">
        <f t="shared" si="26"/>
        <v>0</v>
      </c>
      <c r="F71" s="173">
        <f t="shared" si="26"/>
        <v>0</v>
      </c>
      <c r="G71" s="173">
        <f t="shared" si="26"/>
        <v>0</v>
      </c>
      <c r="H71" s="173">
        <f t="shared" si="26"/>
        <v>0</v>
      </c>
      <c r="I71" s="173">
        <f t="shared" si="26"/>
        <v>0</v>
      </c>
      <c r="J71" s="173">
        <f t="shared" si="26"/>
        <v>0</v>
      </c>
      <c r="K71" s="173">
        <f t="shared" si="26"/>
        <v>0</v>
      </c>
      <c r="L71" s="173">
        <f t="shared" si="25"/>
        <v>310000</v>
      </c>
      <c r="M71" s="173">
        <f t="shared" si="25"/>
        <v>334191</v>
      </c>
      <c r="N71" s="173">
        <f t="shared" si="25"/>
        <v>0</v>
      </c>
    </row>
    <row r="72" spans="1:14" ht="9.75" customHeight="1">
      <c r="A72" s="175"/>
      <c r="B72" s="176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</row>
    <row r="73" spans="1:14">
      <c r="A73" s="187" t="s">
        <v>205</v>
      </c>
      <c r="B73" s="176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</row>
    <row r="74" spans="1:14">
      <c r="A74" s="187"/>
      <c r="B74" s="176" t="s">
        <v>223</v>
      </c>
      <c r="C74" s="173">
        <v>2087000</v>
      </c>
      <c r="D74" s="173">
        <v>3095782</v>
      </c>
      <c r="E74" s="173">
        <v>0</v>
      </c>
      <c r="F74" s="173">
        <v>0</v>
      </c>
      <c r="G74" s="173">
        <v>0</v>
      </c>
      <c r="H74" s="173">
        <v>0</v>
      </c>
      <c r="I74" s="173">
        <v>0</v>
      </c>
      <c r="J74" s="173">
        <v>0</v>
      </c>
      <c r="K74" s="173">
        <v>0</v>
      </c>
      <c r="L74" s="173">
        <f>SUM(C74+F74+I74)</f>
        <v>2087000</v>
      </c>
      <c r="M74" s="173">
        <f>SUM(D74)</f>
        <v>3095782</v>
      </c>
      <c r="N74" s="173">
        <v>0</v>
      </c>
    </row>
    <row r="75" spans="1:14">
      <c r="A75" s="187"/>
      <c r="B75" s="176" t="s">
        <v>224</v>
      </c>
      <c r="C75" s="173">
        <v>518000</v>
      </c>
      <c r="D75" s="173">
        <v>578361</v>
      </c>
      <c r="E75" s="173">
        <v>0</v>
      </c>
      <c r="F75" s="173">
        <v>0</v>
      </c>
      <c r="G75" s="173">
        <v>0</v>
      </c>
      <c r="H75" s="173">
        <v>0</v>
      </c>
      <c r="I75" s="173">
        <v>0</v>
      </c>
      <c r="J75" s="173">
        <v>0</v>
      </c>
      <c r="K75" s="173">
        <v>0</v>
      </c>
      <c r="L75" s="173">
        <f t="shared" ref="L75:L76" si="27">SUM(C75+F75+I75)</f>
        <v>518000</v>
      </c>
      <c r="M75" s="173">
        <f t="shared" ref="M75:M76" si="28">SUM(D75)</f>
        <v>578361</v>
      </c>
      <c r="N75" s="173">
        <v>0</v>
      </c>
    </row>
    <row r="76" spans="1:14">
      <c r="A76" s="187"/>
      <c r="B76" s="176" t="s">
        <v>219</v>
      </c>
      <c r="C76" s="173">
        <v>475000</v>
      </c>
      <c r="D76" s="173">
        <v>525000</v>
      </c>
      <c r="E76" s="173">
        <v>0</v>
      </c>
      <c r="F76" s="173">
        <v>0</v>
      </c>
      <c r="G76" s="173">
        <v>0</v>
      </c>
      <c r="H76" s="173">
        <v>0</v>
      </c>
      <c r="I76" s="173">
        <v>0</v>
      </c>
      <c r="J76" s="173">
        <v>0</v>
      </c>
      <c r="K76" s="173">
        <v>0</v>
      </c>
      <c r="L76" s="173">
        <f t="shared" si="27"/>
        <v>475000</v>
      </c>
      <c r="M76" s="173">
        <f t="shared" si="28"/>
        <v>525000</v>
      </c>
      <c r="N76" s="173"/>
    </row>
    <row r="77" spans="1:14">
      <c r="A77" s="170"/>
      <c r="B77" s="177" t="s">
        <v>14</v>
      </c>
      <c r="C77" s="174">
        <v>254000</v>
      </c>
      <c r="D77" s="174">
        <v>254000</v>
      </c>
      <c r="E77" s="174">
        <v>0</v>
      </c>
      <c r="F77" s="174">
        <v>0</v>
      </c>
      <c r="G77" s="174">
        <v>0</v>
      </c>
      <c r="H77" s="174">
        <v>0</v>
      </c>
      <c r="I77" s="174">
        <v>0</v>
      </c>
      <c r="J77" s="174">
        <v>0</v>
      </c>
      <c r="K77" s="174">
        <v>0</v>
      </c>
      <c r="L77" s="174">
        <f t="shared" ref="L77:N78" si="29">SUM(C77+F77+I77)</f>
        <v>254000</v>
      </c>
      <c r="M77" s="174">
        <f t="shared" si="29"/>
        <v>254000</v>
      </c>
      <c r="N77" s="174">
        <f t="shared" si="29"/>
        <v>0</v>
      </c>
    </row>
    <row r="78" spans="1:14">
      <c r="A78" s="189" t="s">
        <v>240</v>
      </c>
      <c r="B78" s="176"/>
      <c r="C78" s="173">
        <f>SUM(C74:C77)</f>
        <v>3334000</v>
      </c>
      <c r="D78" s="173">
        <f t="shared" ref="D78:K78" si="30">SUM(D74:D77)</f>
        <v>4453143</v>
      </c>
      <c r="E78" s="173">
        <f t="shared" si="30"/>
        <v>0</v>
      </c>
      <c r="F78" s="173">
        <f t="shared" si="30"/>
        <v>0</v>
      </c>
      <c r="G78" s="173">
        <f t="shared" si="30"/>
        <v>0</v>
      </c>
      <c r="H78" s="173">
        <f t="shared" si="30"/>
        <v>0</v>
      </c>
      <c r="I78" s="173">
        <f t="shared" si="30"/>
        <v>0</v>
      </c>
      <c r="J78" s="173">
        <f t="shared" si="30"/>
        <v>0</v>
      </c>
      <c r="K78" s="173">
        <f t="shared" si="30"/>
        <v>0</v>
      </c>
      <c r="L78" s="173">
        <f t="shared" si="29"/>
        <v>3334000</v>
      </c>
      <c r="M78" s="173">
        <f t="shared" si="29"/>
        <v>4453143</v>
      </c>
      <c r="N78" s="173">
        <f t="shared" si="29"/>
        <v>0</v>
      </c>
    </row>
    <row r="79" spans="1:14" ht="9.75" customHeight="1">
      <c r="A79" s="175"/>
      <c r="B79" s="176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</row>
    <row r="80" spans="1:14">
      <c r="A80" s="208" t="s">
        <v>259</v>
      </c>
      <c r="B80" s="176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</row>
    <row r="81" spans="1:14">
      <c r="A81" s="202"/>
      <c r="B81" s="176" t="s">
        <v>224</v>
      </c>
      <c r="C81" s="173">
        <v>11000</v>
      </c>
      <c r="D81" s="173">
        <v>11000</v>
      </c>
      <c r="E81" s="173">
        <v>0</v>
      </c>
      <c r="F81" s="173">
        <v>0</v>
      </c>
      <c r="G81" s="173">
        <v>0</v>
      </c>
      <c r="H81" s="173">
        <v>0</v>
      </c>
      <c r="I81" s="173">
        <v>0</v>
      </c>
      <c r="J81" s="173">
        <v>0</v>
      </c>
      <c r="K81" s="173">
        <v>0</v>
      </c>
      <c r="L81" s="173">
        <f>SUM(C81+F81+I81)</f>
        <v>11000</v>
      </c>
      <c r="M81" s="173">
        <f t="shared" ref="M81:N83" si="31">SUM(D81+G81+J81)</f>
        <v>11000</v>
      </c>
      <c r="N81" s="173">
        <f t="shared" si="31"/>
        <v>0</v>
      </c>
    </row>
    <row r="82" spans="1:14">
      <c r="A82" s="203"/>
      <c r="B82" s="177" t="s">
        <v>219</v>
      </c>
      <c r="C82" s="174">
        <v>582000</v>
      </c>
      <c r="D82" s="174">
        <v>582881</v>
      </c>
      <c r="E82" s="174">
        <v>0</v>
      </c>
      <c r="F82" s="174">
        <v>0</v>
      </c>
      <c r="G82" s="174">
        <v>0</v>
      </c>
      <c r="H82" s="174">
        <v>0</v>
      </c>
      <c r="I82" s="174">
        <v>0</v>
      </c>
      <c r="J82" s="174">
        <v>0</v>
      </c>
      <c r="K82" s="174">
        <v>0</v>
      </c>
      <c r="L82" s="174">
        <f>SUM(C82+F82+I82)</f>
        <v>582000</v>
      </c>
      <c r="M82" s="174">
        <f t="shared" si="31"/>
        <v>582881</v>
      </c>
      <c r="N82" s="174">
        <f t="shared" si="31"/>
        <v>0</v>
      </c>
    </row>
    <row r="83" spans="1:14">
      <c r="A83" s="188" t="s">
        <v>260</v>
      </c>
      <c r="B83" s="176"/>
      <c r="C83" s="173">
        <f>SUM(C81:C82)</f>
        <v>593000</v>
      </c>
      <c r="D83" s="173">
        <f t="shared" ref="D83:K83" si="32">SUM(D81:D82)</f>
        <v>593881</v>
      </c>
      <c r="E83" s="173">
        <f t="shared" si="32"/>
        <v>0</v>
      </c>
      <c r="F83" s="173">
        <f t="shared" si="32"/>
        <v>0</v>
      </c>
      <c r="G83" s="173">
        <f t="shared" si="32"/>
        <v>0</v>
      </c>
      <c r="H83" s="173">
        <f t="shared" si="32"/>
        <v>0</v>
      </c>
      <c r="I83" s="173">
        <f t="shared" si="32"/>
        <v>0</v>
      </c>
      <c r="J83" s="173">
        <f t="shared" si="32"/>
        <v>0</v>
      </c>
      <c r="K83" s="173">
        <f t="shared" si="32"/>
        <v>0</v>
      </c>
      <c r="L83" s="173">
        <f>SUM(C83+F83+I83)</f>
        <v>593000</v>
      </c>
      <c r="M83" s="173">
        <f t="shared" si="31"/>
        <v>593881</v>
      </c>
      <c r="N83" s="173">
        <f t="shared" si="31"/>
        <v>0</v>
      </c>
    </row>
    <row r="84" spans="1:14" ht="9.75" customHeight="1">
      <c r="A84" s="175"/>
      <c r="B84" s="176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</row>
    <row r="85" spans="1:14">
      <c r="A85" s="206" t="s">
        <v>256</v>
      </c>
      <c r="B85" s="176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</row>
    <row r="86" spans="1:14">
      <c r="A86" s="202"/>
      <c r="B86" s="176" t="s">
        <v>223</v>
      </c>
      <c r="C86" s="173">
        <v>300000</v>
      </c>
      <c r="D86" s="173">
        <v>300000</v>
      </c>
      <c r="E86" s="173">
        <v>0</v>
      </c>
      <c r="F86" s="173">
        <v>0</v>
      </c>
      <c r="G86" s="173">
        <v>0</v>
      </c>
      <c r="H86" s="173">
        <v>0</v>
      </c>
      <c r="I86" s="173">
        <v>0</v>
      </c>
      <c r="J86" s="173">
        <v>0</v>
      </c>
      <c r="K86" s="173">
        <v>0</v>
      </c>
      <c r="L86" s="173">
        <f>SUM(C86+F86+I86)</f>
        <v>300000</v>
      </c>
      <c r="M86" s="173">
        <f t="shared" ref="M86:N90" si="33">SUM(D86+G86+J86)</f>
        <v>300000</v>
      </c>
      <c r="N86" s="173">
        <f t="shared" si="33"/>
        <v>0</v>
      </c>
    </row>
    <row r="87" spans="1:14">
      <c r="A87" s="202"/>
      <c r="B87" s="176" t="s">
        <v>224</v>
      </c>
      <c r="C87" s="173">
        <v>81000</v>
      </c>
      <c r="D87" s="173">
        <v>81000</v>
      </c>
      <c r="E87" s="173">
        <v>0</v>
      </c>
      <c r="F87" s="173">
        <v>0</v>
      </c>
      <c r="G87" s="173">
        <v>0</v>
      </c>
      <c r="H87" s="173">
        <v>0</v>
      </c>
      <c r="I87" s="173">
        <v>0</v>
      </c>
      <c r="J87" s="173">
        <v>0</v>
      </c>
      <c r="K87" s="173">
        <v>0</v>
      </c>
      <c r="L87" s="173">
        <f>SUM(C87:K87)</f>
        <v>162000</v>
      </c>
      <c r="M87" s="173">
        <f t="shared" si="33"/>
        <v>81000</v>
      </c>
      <c r="N87" s="173">
        <v>0</v>
      </c>
    </row>
    <row r="88" spans="1:14">
      <c r="A88" s="202"/>
      <c r="B88" s="176" t="s">
        <v>219</v>
      </c>
      <c r="C88" s="173">
        <v>140000</v>
      </c>
      <c r="D88" s="173">
        <v>140000</v>
      </c>
      <c r="E88" s="173">
        <v>0</v>
      </c>
      <c r="F88" s="173">
        <v>0</v>
      </c>
      <c r="G88" s="173">
        <v>0</v>
      </c>
      <c r="H88" s="173">
        <v>0</v>
      </c>
      <c r="I88" s="173">
        <v>0</v>
      </c>
      <c r="J88" s="173">
        <v>0</v>
      </c>
      <c r="K88" s="173">
        <v>0</v>
      </c>
      <c r="L88" s="173">
        <f>SUM(C88:K88)</f>
        <v>280000</v>
      </c>
      <c r="M88" s="173">
        <f t="shared" si="33"/>
        <v>140000</v>
      </c>
      <c r="N88" s="173">
        <v>0</v>
      </c>
    </row>
    <row r="89" spans="1:14">
      <c r="A89" s="203"/>
      <c r="B89" s="177" t="s">
        <v>14</v>
      </c>
      <c r="C89" s="174">
        <v>180000</v>
      </c>
      <c r="D89" s="174">
        <v>180000</v>
      </c>
      <c r="E89" s="174">
        <v>0</v>
      </c>
      <c r="F89" s="174">
        <v>0</v>
      </c>
      <c r="G89" s="174">
        <v>0</v>
      </c>
      <c r="H89" s="174">
        <v>0</v>
      </c>
      <c r="I89" s="174">
        <v>0</v>
      </c>
      <c r="J89" s="174">
        <v>0</v>
      </c>
      <c r="K89" s="174">
        <v>0</v>
      </c>
      <c r="L89" s="174">
        <f>SUM(C89+F89+I89)</f>
        <v>180000</v>
      </c>
      <c r="M89" s="174">
        <f t="shared" si="33"/>
        <v>180000</v>
      </c>
      <c r="N89" s="174">
        <f t="shared" si="33"/>
        <v>0</v>
      </c>
    </row>
    <row r="90" spans="1:14">
      <c r="A90" s="223" t="s">
        <v>257</v>
      </c>
      <c r="B90" s="221"/>
      <c r="C90" s="213">
        <f>SUM(C86:C89)</f>
        <v>701000</v>
      </c>
      <c r="D90" s="213">
        <f t="shared" ref="D90:K90" si="34">SUM(D86:D89)</f>
        <v>701000</v>
      </c>
      <c r="E90" s="213">
        <f t="shared" si="34"/>
        <v>0</v>
      </c>
      <c r="F90" s="213">
        <f t="shared" si="34"/>
        <v>0</v>
      </c>
      <c r="G90" s="213">
        <f t="shared" si="34"/>
        <v>0</v>
      </c>
      <c r="H90" s="213">
        <f t="shared" si="34"/>
        <v>0</v>
      </c>
      <c r="I90" s="213">
        <f t="shared" si="34"/>
        <v>0</v>
      </c>
      <c r="J90" s="213">
        <f t="shared" si="34"/>
        <v>0</v>
      </c>
      <c r="K90" s="213">
        <f t="shared" si="34"/>
        <v>0</v>
      </c>
      <c r="L90" s="213">
        <f>SUM(C90+F90+I90)</f>
        <v>701000</v>
      </c>
      <c r="M90" s="213">
        <f t="shared" si="33"/>
        <v>701000</v>
      </c>
      <c r="N90" s="213">
        <f t="shared" si="33"/>
        <v>0</v>
      </c>
    </row>
    <row r="91" spans="1:14" ht="9.75" customHeight="1">
      <c r="A91" s="175"/>
      <c r="B91" s="176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</row>
    <row r="92" spans="1:14" ht="9.75" customHeight="1">
      <c r="A92" s="175"/>
      <c r="B92" s="176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</row>
    <row r="93" spans="1:14">
      <c r="A93" s="187" t="s">
        <v>258</v>
      </c>
      <c r="B93" s="176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</row>
    <row r="94" spans="1:14">
      <c r="A94" s="202"/>
      <c r="B94" s="176" t="s">
        <v>271</v>
      </c>
      <c r="C94" s="173">
        <v>500000</v>
      </c>
      <c r="D94" s="173">
        <v>500000</v>
      </c>
      <c r="E94" s="173">
        <v>0</v>
      </c>
      <c r="F94" s="173">
        <v>0</v>
      </c>
      <c r="G94" s="173">
        <v>0</v>
      </c>
      <c r="H94" s="173">
        <v>0</v>
      </c>
      <c r="I94" s="173">
        <v>0</v>
      </c>
      <c r="J94" s="173">
        <v>0</v>
      </c>
      <c r="K94" s="173">
        <v>0</v>
      </c>
      <c r="L94" s="173">
        <f>SUM(C94+F94+I94)</f>
        <v>500000</v>
      </c>
      <c r="M94" s="173">
        <f t="shared" ref="M94:N98" si="35">SUM(D94+G94+J94)</f>
        <v>500000</v>
      </c>
      <c r="N94" s="173">
        <f t="shared" si="35"/>
        <v>0</v>
      </c>
    </row>
    <row r="95" spans="1:14">
      <c r="A95" s="202"/>
      <c r="B95" s="226" t="s">
        <v>281</v>
      </c>
      <c r="C95" s="173">
        <v>150000</v>
      </c>
      <c r="D95" s="173">
        <v>150000</v>
      </c>
      <c r="E95" s="173">
        <v>0</v>
      </c>
      <c r="F95" s="173">
        <v>0</v>
      </c>
      <c r="G95" s="173">
        <v>0</v>
      </c>
      <c r="H95" s="173">
        <v>0</v>
      </c>
      <c r="I95" s="173">
        <v>0</v>
      </c>
      <c r="J95" s="173">
        <v>0</v>
      </c>
      <c r="K95" s="173">
        <v>0</v>
      </c>
      <c r="L95" s="173">
        <f>SUM(C95+F95+I95)</f>
        <v>150000</v>
      </c>
      <c r="M95" s="173">
        <f t="shared" si="35"/>
        <v>150000</v>
      </c>
      <c r="N95" s="173">
        <v>0</v>
      </c>
    </row>
    <row r="96" spans="1:14">
      <c r="A96" s="202"/>
      <c r="B96" s="226" t="s">
        <v>219</v>
      </c>
      <c r="C96" s="173">
        <v>1008000</v>
      </c>
      <c r="D96" s="173">
        <v>1537427</v>
      </c>
      <c r="E96" s="173">
        <v>0</v>
      </c>
      <c r="F96" s="173">
        <v>0</v>
      </c>
      <c r="G96" s="173">
        <v>0</v>
      </c>
      <c r="H96" s="173">
        <v>0</v>
      </c>
      <c r="I96" s="173">
        <v>0</v>
      </c>
      <c r="J96" s="173">
        <v>0</v>
      </c>
      <c r="K96" s="173">
        <v>0</v>
      </c>
      <c r="L96" s="173">
        <f>SUM(C96)</f>
        <v>1008000</v>
      </c>
      <c r="M96" s="173">
        <f>SUM(D96)</f>
        <v>1537427</v>
      </c>
      <c r="N96" s="173">
        <v>0</v>
      </c>
    </row>
    <row r="97" spans="1:14">
      <c r="A97" s="203"/>
      <c r="B97" s="234" t="s">
        <v>14</v>
      </c>
      <c r="C97" s="174">
        <v>635000</v>
      </c>
      <c r="D97" s="174">
        <v>1036000</v>
      </c>
      <c r="E97" s="174">
        <v>0</v>
      </c>
      <c r="F97" s="174">
        <v>0</v>
      </c>
      <c r="G97" s="174">
        <v>0</v>
      </c>
      <c r="H97" s="174">
        <v>0</v>
      </c>
      <c r="I97" s="174">
        <v>0</v>
      </c>
      <c r="J97" s="174">
        <v>0</v>
      </c>
      <c r="K97" s="174">
        <v>0</v>
      </c>
      <c r="L97" s="174">
        <f>SUM(C97+F97+I97)</f>
        <v>635000</v>
      </c>
      <c r="M97" s="174">
        <f t="shared" si="35"/>
        <v>1036000</v>
      </c>
      <c r="N97" s="174">
        <f t="shared" si="35"/>
        <v>0</v>
      </c>
    </row>
    <row r="98" spans="1:14">
      <c r="A98" s="207" t="s">
        <v>216</v>
      </c>
      <c r="B98" s="176"/>
      <c r="C98" s="173">
        <f t="shared" ref="C98:K98" si="36">SUM(C94:C97)</f>
        <v>2293000</v>
      </c>
      <c r="D98" s="173">
        <f t="shared" si="36"/>
        <v>3223427</v>
      </c>
      <c r="E98" s="173">
        <f t="shared" si="36"/>
        <v>0</v>
      </c>
      <c r="F98" s="173">
        <f t="shared" si="36"/>
        <v>0</v>
      </c>
      <c r="G98" s="173">
        <f t="shared" si="36"/>
        <v>0</v>
      </c>
      <c r="H98" s="173">
        <f t="shared" si="36"/>
        <v>0</v>
      </c>
      <c r="I98" s="173">
        <f t="shared" si="36"/>
        <v>0</v>
      </c>
      <c r="J98" s="173">
        <f t="shared" si="36"/>
        <v>0</v>
      </c>
      <c r="K98" s="173">
        <f t="shared" si="36"/>
        <v>0</v>
      </c>
      <c r="L98" s="173">
        <f>SUM(C98+F98+I98)</f>
        <v>2293000</v>
      </c>
      <c r="M98" s="173">
        <f t="shared" si="35"/>
        <v>3223427</v>
      </c>
      <c r="N98" s="173">
        <f t="shared" si="35"/>
        <v>0</v>
      </c>
    </row>
    <row r="99" spans="1:14" ht="9.75" customHeight="1">
      <c r="A99" s="175"/>
      <c r="B99" s="176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</row>
    <row r="100" spans="1:14">
      <c r="A100" s="185" t="s">
        <v>253</v>
      </c>
      <c r="B100" s="176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</row>
    <row r="101" spans="1:14">
      <c r="A101" s="203"/>
      <c r="B101" s="177" t="s">
        <v>254</v>
      </c>
      <c r="C101" s="174">
        <v>0</v>
      </c>
      <c r="D101" s="174">
        <v>0</v>
      </c>
      <c r="E101" s="174">
        <v>0</v>
      </c>
      <c r="F101" s="174">
        <v>2050000</v>
      </c>
      <c r="G101" s="174">
        <v>2050000</v>
      </c>
      <c r="H101" s="174">
        <v>0</v>
      </c>
      <c r="I101" s="174">
        <v>0</v>
      </c>
      <c r="J101" s="174">
        <v>0</v>
      </c>
      <c r="K101" s="174">
        <v>0</v>
      </c>
      <c r="L101" s="174">
        <f t="shared" ref="L101:N102" si="37">SUM(C101+F101+I101)</f>
        <v>2050000</v>
      </c>
      <c r="M101" s="174">
        <f t="shared" si="37"/>
        <v>2050000</v>
      </c>
      <c r="N101" s="174">
        <f t="shared" si="37"/>
        <v>0</v>
      </c>
    </row>
    <row r="102" spans="1:14">
      <c r="A102" s="204" t="s">
        <v>255</v>
      </c>
      <c r="B102" s="176"/>
      <c r="C102" s="173">
        <f>SUM(C101)</f>
        <v>0</v>
      </c>
      <c r="D102" s="173">
        <f t="shared" ref="D102:K102" si="38">SUM(D101)</f>
        <v>0</v>
      </c>
      <c r="E102" s="173">
        <f t="shared" si="38"/>
        <v>0</v>
      </c>
      <c r="F102" s="173">
        <f t="shared" si="38"/>
        <v>2050000</v>
      </c>
      <c r="G102" s="173">
        <f t="shared" si="38"/>
        <v>2050000</v>
      </c>
      <c r="H102" s="173">
        <f t="shared" si="38"/>
        <v>0</v>
      </c>
      <c r="I102" s="173">
        <f t="shared" si="38"/>
        <v>0</v>
      </c>
      <c r="J102" s="173">
        <f t="shared" si="38"/>
        <v>0</v>
      </c>
      <c r="K102" s="173">
        <f t="shared" si="38"/>
        <v>0</v>
      </c>
      <c r="L102" s="173">
        <f t="shared" si="37"/>
        <v>2050000</v>
      </c>
      <c r="M102" s="173">
        <f t="shared" si="37"/>
        <v>2050000</v>
      </c>
      <c r="N102" s="173">
        <f t="shared" si="37"/>
        <v>0</v>
      </c>
    </row>
    <row r="103" spans="1:14" ht="8.25" customHeight="1">
      <c r="A103" s="204"/>
      <c r="B103" s="176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</row>
    <row r="104" spans="1:14">
      <c r="A104" s="209" t="s">
        <v>261</v>
      </c>
      <c r="B104" s="176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</row>
    <row r="105" spans="1:14">
      <c r="A105" s="209"/>
      <c r="B105" s="226" t="s">
        <v>219</v>
      </c>
      <c r="C105" s="173">
        <v>805000</v>
      </c>
      <c r="D105" s="173">
        <v>889614</v>
      </c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</row>
    <row r="106" spans="1:14">
      <c r="A106" s="203"/>
      <c r="B106" s="229" t="s">
        <v>14</v>
      </c>
      <c r="C106" s="236">
        <v>60174</v>
      </c>
      <c r="D106" s="236">
        <v>60174</v>
      </c>
      <c r="E106" s="236">
        <v>0</v>
      </c>
      <c r="F106" s="236">
        <v>0</v>
      </c>
      <c r="G106" s="236">
        <v>0</v>
      </c>
      <c r="H106" s="236">
        <v>0</v>
      </c>
      <c r="I106" s="236">
        <v>0</v>
      </c>
      <c r="J106" s="236">
        <v>0</v>
      </c>
      <c r="K106" s="236">
        <v>0</v>
      </c>
      <c r="L106" s="236">
        <f t="shared" ref="L106:N107" si="39">SUM(C106+F106+I106)</f>
        <v>60174</v>
      </c>
      <c r="M106" s="236">
        <f t="shared" si="39"/>
        <v>60174</v>
      </c>
      <c r="N106" s="236">
        <f t="shared" si="39"/>
        <v>0</v>
      </c>
    </row>
    <row r="107" spans="1:14">
      <c r="A107" s="191" t="s">
        <v>262</v>
      </c>
      <c r="B107" s="176"/>
      <c r="C107" s="173">
        <f>SUM(C105:C106)</f>
        <v>865174</v>
      </c>
      <c r="D107" s="173">
        <f>SUM(D105:D106)</f>
        <v>949788</v>
      </c>
      <c r="E107" s="173">
        <f t="shared" ref="E107:K107" si="40">SUM(E106:E106)</f>
        <v>0</v>
      </c>
      <c r="F107" s="173">
        <f t="shared" si="40"/>
        <v>0</v>
      </c>
      <c r="G107" s="173">
        <f t="shared" si="40"/>
        <v>0</v>
      </c>
      <c r="H107" s="173">
        <f t="shared" si="40"/>
        <v>0</v>
      </c>
      <c r="I107" s="173">
        <f t="shared" si="40"/>
        <v>0</v>
      </c>
      <c r="J107" s="173">
        <f t="shared" si="40"/>
        <v>0</v>
      </c>
      <c r="K107" s="173">
        <f t="shared" si="40"/>
        <v>0</v>
      </c>
      <c r="L107" s="173">
        <f t="shared" si="39"/>
        <v>865174</v>
      </c>
      <c r="M107" s="173">
        <f t="shared" si="39"/>
        <v>949788</v>
      </c>
      <c r="N107" s="173">
        <f t="shared" si="39"/>
        <v>0</v>
      </c>
    </row>
    <row r="108" spans="1:14" ht="8.25" customHeight="1">
      <c r="A108" s="204"/>
      <c r="B108" s="176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</row>
    <row r="109" spans="1:14">
      <c r="A109" s="201" t="s">
        <v>250</v>
      </c>
      <c r="B109" s="176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</row>
    <row r="110" spans="1:14">
      <c r="A110" s="170"/>
      <c r="B110" s="177" t="s">
        <v>241</v>
      </c>
      <c r="C110" s="174">
        <v>150000</v>
      </c>
      <c r="D110" s="174">
        <v>150000</v>
      </c>
      <c r="E110" s="174">
        <v>0</v>
      </c>
      <c r="F110" s="174">
        <v>0</v>
      </c>
      <c r="G110" s="174">
        <v>0</v>
      </c>
      <c r="H110" s="174">
        <v>0</v>
      </c>
      <c r="I110" s="174">
        <v>0</v>
      </c>
      <c r="J110" s="174">
        <v>0</v>
      </c>
      <c r="K110" s="174">
        <v>0</v>
      </c>
      <c r="L110" s="174">
        <f t="shared" ref="L110:N111" si="41">SUM(C110+F110+I110)</f>
        <v>150000</v>
      </c>
      <c r="M110" s="174">
        <f t="shared" si="41"/>
        <v>150000</v>
      </c>
      <c r="N110" s="174">
        <f t="shared" si="41"/>
        <v>0</v>
      </c>
    </row>
    <row r="111" spans="1:14">
      <c r="A111" s="202" t="s">
        <v>251</v>
      </c>
      <c r="B111" s="176"/>
      <c r="C111" s="173">
        <f t="shared" ref="C111:K111" si="42">SUM(C110)</f>
        <v>150000</v>
      </c>
      <c r="D111" s="173">
        <f t="shared" si="42"/>
        <v>150000</v>
      </c>
      <c r="E111" s="173">
        <f t="shared" si="42"/>
        <v>0</v>
      </c>
      <c r="F111" s="173">
        <f t="shared" si="42"/>
        <v>0</v>
      </c>
      <c r="G111" s="173">
        <f t="shared" si="42"/>
        <v>0</v>
      </c>
      <c r="H111" s="173">
        <f t="shared" si="42"/>
        <v>0</v>
      </c>
      <c r="I111" s="173">
        <f t="shared" si="42"/>
        <v>0</v>
      </c>
      <c r="J111" s="173">
        <f t="shared" si="42"/>
        <v>0</v>
      </c>
      <c r="K111" s="173">
        <f t="shared" si="42"/>
        <v>0</v>
      </c>
      <c r="L111" s="173">
        <f t="shared" si="41"/>
        <v>150000</v>
      </c>
      <c r="M111" s="173">
        <f t="shared" si="41"/>
        <v>150000</v>
      </c>
      <c r="N111" s="173">
        <f t="shared" si="41"/>
        <v>0</v>
      </c>
    </row>
    <row r="112" spans="1:14" ht="8.25" customHeight="1">
      <c r="A112" s="204"/>
      <c r="B112" s="176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</row>
    <row r="113" spans="1:14">
      <c r="A113" s="201" t="s">
        <v>246</v>
      </c>
      <c r="B113" s="176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</row>
    <row r="114" spans="1:14">
      <c r="A114" s="170"/>
      <c r="B114" s="177" t="s">
        <v>241</v>
      </c>
      <c r="C114" s="174">
        <v>160000</v>
      </c>
      <c r="D114" s="174">
        <v>0</v>
      </c>
      <c r="E114" s="174">
        <v>0</v>
      </c>
      <c r="F114" s="174">
        <v>0</v>
      </c>
      <c r="G114" s="174">
        <v>0</v>
      </c>
      <c r="H114" s="174">
        <v>0</v>
      </c>
      <c r="I114" s="174">
        <v>0</v>
      </c>
      <c r="J114" s="174">
        <v>0</v>
      </c>
      <c r="K114" s="174">
        <v>0</v>
      </c>
      <c r="L114" s="174">
        <f t="shared" ref="L114:N115" si="43">SUM(C114+F114+I114)</f>
        <v>160000</v>
      </c>
      <c r="M114" s="174">
        <f t="shared" si="43"/>
        <v>0</v>
      </c>
      <c r="N114" s="174">
        <f t="shared" si="43"/>
        <v>0</v>
      </c>
    </row>
    <row r="115" spans="1:14">
      <c r="A115" s="200" t="s">
        <v>247</v>
      </c>
      <c r="B115" s="176"/>
      <c r="C115" s="173">
        <f t="shared" ref="C115:K115" si="44">SUM(C114)</f>
        <v>160000</v>
      </c>
      <c r="D115" s="173">
        <f t="shared" si="44"/>
        <v>0</v>
      </c>
      <c r="E115" s="173">
        <f t="shared" si="44"/>
        <v>0</v>
      </c>
      <c r="F115" s="173">
        <f t="shared" si="44"/>
        <v>0</v>
      </c>
      <c r="G115" s="173">
        <f t="shared" si="44"/>
        <v>0</v>
      </c>
      <c r="H115" s="173">
        <f t="shared" si="44"/>
        <v>0</v>
      </c>
      <c r="I115" s="173">
        <f t="shared" si="44"/>
        <v>0</v>
      </c>
      <c r="J115" s="173">
        <f t="shared" si="44"/>
        <v>0</v>
      </c>
      <c r="K115" s="173">
        <f t="shared" si="44"/>
        <v>0</v>
      </c>
      <c r="L115" s="173">
        <f t="shared" si="43"/>
        <v>160000</v>
      </c>
      <c r="M115" s="173">
        <f t="shared" si="43"/>
        <v>0</v>
      </c>
      <c r="N115" s="173">
        <f t="shared" si="43"/>
        <v>0</v>
      </c>
    </row>
    <row r="116" spans="1:14">
      <c r="A116" s="200"/>
      <c r="B116" s="176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</row>
    <row r="117" spans="1:14">
      <c r="A117" s="201" t="s">
        <v>282</v>
      </c>
      <c r="B117" s="176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</row>
    <row r="118" spans="1:14">
      <c r="A118" s="170"/>
      <c r="B118" s="177" t="s">
        <v>241</v>
      </c>
      <c r="C118" s="174">
        <v>958000</v>
      </c>
      <c r="D118" s="174">
        <v>1148500</v>
      </c>
      <c r="E118" s="174">
        <v>0</v>
      </c>
      <c r="F118" s="174">
        <v>0</v>
      </c>
      <c r="G118" s="174">
        <v>0</v>
      </c>
      <c r="H118" s="174">
        <v>0</v>
      </c>
      <c r="I118" s="174">
        <v>0</v>
      </c>
      <c r="J118" s="174">
        <v>0</v>
      </c>
      <c r="K118" s="174">
        <v>0</v>
      </c>
      <c r="L118" s="174">
        <f t="shared" ref="L118:L119" si="45">SUM(C118+F118+I118)</f>
        <v>958000</v>
      </c>
      <c r="M118" s="174">
        <f t="shared" ref="M118:M119" si="46">SUM(D118+G118+J118)</f>
        <v>1148500</v>
      </c>
      <c r="N118" s="174">
        <f t="shared" ref="N118:N119" si="47">SUM(E118+H118+K118)</f>
        <v>0</v>
      </c>
    </row>
    <row r="119" spans="1:14">
      <c r="A119" s="200" t="s">
        <v>283</v>
      </c>
      <c r="B119" s="176"/>
      <c r="C119" s="173">
        <f t="shared" ref="C119:K119" si="48">SUM(C118)</f>
        <v>958000</v>
      </c>
      <c r="D119" s="173">
        <f t="shared" si="48"/>
        <v>1148500</v>
      </c>
      <c r="E119" s="173">
        <f t="shared" si="48"/>
        <v>0</v>
      </c>
      <c r="F119" s="173">
        <f t="shared" si="48"/>
        <v>0</v>
      </c>
      <c r="G119" s="173">
        <f t="shared" si="48"/>
        <v>0</v>
      </c>
      <c r="H119" s="173">
        <f t="shared" si="48"/>
        <v>0</v>
      </c>
      <c r="I119" s="173">
        <f t="shared" si="48"/>
        <v>0</v>
      </c>
      <c r="J119" s="173">
        <f t="shared" si="48"/>
        <v>0</v>
      </c>
      <c r="K119" s="173">
        <f t="shared" si="48"/>
        <v>0</v>
      </c>
      <c r="L119" s="173">
        <f t="shared" si="45"/>
        <v>958000</v>
      </c>
      <c r="M119" s="173">
        <f t="shared" si="46"/>
        <v>1148500</v>
      </c>
      <c r="N119" s="173">
        <f t="shared" si="47"/>
        <v>0</v>
      </c>
    </row>
    <row r="120" spans="1:14" ht="8.25" customHeight="1">
      <c r="A120" s="204"/>
      <c r="B120" s="176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</row>
    <row r="121" spans="1:14">
      <c r="A121" s="201" t="s">
        <v>248</v>
      </c>
      <c r="B121" s="176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</row>
    <row r="122" spans="1:14">
      <c r="A122" s="170"/>
      <c r="B122" s="177" t="s">
        <v>241</v>
      </c>
      <c r="C122" s="174">
        <v>350000</v>
      </c>
      <c r="D122" s="174">
        <v>487200</v>
      </c>
      <c r="E122" s="174">
        <v>0</v>
      </c>
      <c r="F122" s="174">
        <v>0</v>
      </c>
      <c r="G122" s="174">
        <v>0</v>
      </c>
      <c r="H122" s="174">
        <v>0</v>
      </c>
      <c r="I122" s="174">
        <v>0</v>
      </c>
      <c r="J122" s="174">
        <v>0</v>
      </c>
      <c r="K122" s="174">
        <v>0</v>
      </c>
      <c r="L122" s="174">
        <v>350000</v>
      </c>
      <c r="M122" s="174">
        <f t="shared" ref="M122:N123" si="49">SUM(D122+G122+J122)</f>
        <v>487200</v>
      </c>
      <c r="N122" s="174">
        <f t="shared" si="49"/>
        <v>0</v>
      </c>
    </row>
    <row r="123" spans="1:14">
      <c r="A123" s="200" t="s">
        <v>249</v>
      </c>
      <c r="B123" s="176"/>
      <c r="C123" s="173">
        <f t="shared" ref="C123:K123" si="50">SUM(C122)</f>
        <v>350000</v>
      </c>
      <c r="D123" s="173">
        <f t="shared" si="50"/>
        <v>487200</v>
      </c>
      <c r="E123" s="173">
        <f t="shared" si="50"/>
        <v>0</v>
      </c>
      <c r="F123" s="173">
        <f t="shared" si="50"/>
        <v>0</v>
      </c>
      <c r="G123" s="173">
        <f t="shared" si="50"/>
        <v>0</v>
      </c>
      <c r="H123" s="173">
        <f t="shared" si="50"/>
        <v>0</v>
      </c>
      <c r="I123" s="173">
        <f t="shared" si="50"/>
        <v>0</v>
      </c>
      <c r="J123" s="173">
        <f t="shared" si="50"/>
        <v>0</v>
      </c>
      <c r="K123" s="173">
        <f t="shared" si="50"/>
        <v>0</v>
      </c>
      <c r="L123" s="173">
        <f>SUM(L122)</f>
        <v>350000</v>
      </c>
      <c r="M123" s="173">
        <f t="shared" si="49"/>
        <v>487200</v>
      </c>
      <c r="N123" s="173">
        <f t="shared" si="49"/>
        <v>0</v>
      </c>
    </row>
    <row r="124" spans="1:14" ht="9.75" customHeight="1">
      <c r="A124" s="175"/>
      <c r="B124" s="176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</row>
    <row r="125" spans="1:14">
      <c r="A125" s="190" t="s">
        <v>221</v>
      </c>
      <c r="B125" s="176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</row>
    <row r="126" spans="1:14">
      <c r="A126" s="190"/>
      <c r="B126" s="226" t="s">
        <v>219</v>
      </c>
      <c r="C126" s="173">
        <v>254000</v>
      </c>
      <c r="D126" s="173">
        <v>302136</v>
      </c>
      <c r="E126" s="173">
        <v>0</v>
      </c>
      <c r="F126" s="173">
        <v>0</v>
      </c>
      <c r="G126" s="173">
        <v>0</v>
      </c>
      <c r="H126" s="173">
        <v>0</v>
      </c>
      <c r="I126" s="173">
        <v>0</v>
      </c>
      <c r="J126" s="173">
        <v>0</v>
      </c>
      <c r="K126" s="173">
        <v>0</v>
      </c>
      <c r="L126" s="173">
        <f>SUM(C126)</f>
        <v>254000</v>
      </c>
      <c r="M126" s="173">
        <f>SUM(D126)</f>
        <v>302136</v>
      </c>
      <c r="N126" s="173">
        <v>0</v>
      </c>
    </row>
    <row r="127" spans="1:14">
      <c r="A127" s="170"/>
      <c r="B127" s="229" t="s">
        <v>14</v>
      </c>
      <c r="C127" s="174">
        <v>1500000</v>
      </c>
      <c r="D127" s="174">
        <v>1766532</v>
      </c>
      <c r="E127" s="174">
        <v>0</v>
      </c>
      <c r="F127" s="174">
        <v>0</v>
      </c>
      <c r="G127" s="174">
        <v>0</v>
      </c>
      <c r="H127" s="174">
        <v>0</v>
      </c>
      <c r="I127" s="174">
        <v>0</v>
      </c>
      <c r="J127" s="174">
        <v>0</v>
      </c>
      <c r="K127" s="174">
        <v>0</v>
      </c>
      <c r="L127" s="174">
        <f t="shared" ref="L127:N128" si="51">SUM(C127+F127+I127)</f>
        <v>1500000</v>
      </c>
      <c r="M127" s="174">
        <f>SUM(D127)</f>
        <v>1766532</v>
      </c>
      <c r="N127" s="174">
        <f t="shared" si="51"/>
        <v>0</v>
      </c>
    </row>
    <row r="128" spans="1:14">
      <c r="A128" s="194" t="s">
        <v>222</v>
      </c>
      <c r="B128" s="176"/>
      <c r="C128" s="173">
        <f>SUM(C126:C127)</f>
        <v>1754000</v>
      </c>
      <c r="D128" s="173">
        <f>SUM(D126:D127)</f>
        <v>2068668</v>
      </c>
      <c r="E128" s="173">
        <f t="shared" ref="E128:K128" si="52">SUM(E127)</f>
        <v>0</v>
      </c>
      <c r="F128" s="173">
        <f t="shared" si="52"/>
        <v>0</v>
      </c>
      <c r="G128" s="173">
        <f t="shared" si="52"/>
        <v>0</v>
      </c>
      <c r="H128" s="173">
        <f t="shared" si="52"/>
        <v>0</v>
      </c>
      <c r="I128" s="173">
        <f t="shared" si="52"/>
        <v>0</v>
      </c>
      <c r="J128" s="173">
        <f t="shared" si="52"/>
        <v>0</v>
      </c>
      <c r="K128" s="173">
        <f t="shared" si="52"/>
        <v>0</v>
      </c>
      <c r="L128" s="173">
        <f t="shared" si="51"/>
        <v>1754000</v>
      </c>
      <c r="M128" s="173">
        <f>SUM(M126:M127)</f>
        <v>2068668</v>
      </c>
      <c r="N128" s="173">
        <f t="shared" si="51"/>
        <v>0</v>
      </c>
    </row>
    <row r="129" spans="1:14" ht="9.75" customHeight="1">
      <c r="A129" s="175"/>
      <c r="B129" s="176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</row>
    <row r="130" spans="1:14">
      <c r="A130" s="198" t="s">
        <v>242</v>
      </c>
      <c r="B130" s="176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</row>
    <row r="131" spans="1:14">
      <c r="A131" s="170"/>
      <c r="B131" s="177" t="s">
        <v>241</v>
      </c>
      <c r="C131" s="174">
        <v>3568000</v>
      </c>
      <c r="D131" s="174">
        <v>3568000</v>
      </c>
      <c r="E131" s="174">
        <v>0</v>
      </c>
      <c r="F131" s="174">
        <v>0</v>
      </c>
      <c r="G131" s="174">
        <v>0</v>
      </c>
      <c r="H131" s="174">
        <v>0</v>
      </c>
      <c r="I131" s="174">
        <v>0</v>
      </c>
      <c r="J131" s="174">
        <v>0</v>
      </c>
      <c r="K131" s="174">
        <v>0</v>
      </c>
      <c r="L131" s="174">
        <f t="shared" ref="L131:N132" si="53">SUM(C131+F131+I131)</f>
        <v>3568000</v>
      </c>
      <c r="M131" s="174">
        <f t="shared" si="53"/>
        <v>3568000</v>
      </c>
      <c r="N131" s="174">
        <f t="shared" si="53"/>
        <v>0</v>
      </c>
    </row>
    <row r="132" spans="1:14">
      <c r="A132" s="235" t="s">
        <v>243</v>
      </c>
      <c r="B132" s="221"/>
      <c r="C132" s="213">
        <f t="shared" ref="C132:K132" si="54">SUM(C131)</f>
        <v>3568000</v>
      </c>
      <c r="D132" s="213">
        <f t="shared" si="54"/>
        <v>3568000</v>
      </c>
      <c r="E132" s="213">
        <f t="shared" si="54"/>
        <v>0</v>
      </c>
      <c r="F132" s="213">
        <f t="shared" si="54"/>
        <v>0</v>
      </c>
      <c r="G132" s="213">
        <f t="shared" si="54"/>
        <v>0</v>
      </c>
      <c r="H132" s="213">
        <f t="shared" si="54"/>
        <v>0</v>
      </c>
      <c r="I132" s="213">
        <f t="shared" si="54"/>
        <v>0</v>
      </c>
      <c r="J132" s="213">
        <f t="shared" si="54"/>
        <v>0</v>
      </c>
      <c r="K132" s="213">
        <f t="shared" si="54"/>
        <v>0</v>
      </c>
      <c r="L132" s="213">
        <f t="shared" si="53"/>
        <v>3568000</v>
      </c>
      <c r="M132" s="213">
        <f t="shared" si="53"/>
        <v>3568000</v>
      </c>
      <c r="N132" s="213">
        <f t="shared" si="53"/>
        <v>0</v>
      </c>
    </row>
    <row r="133" spans="1:14" ht="8.25" customHeight="1"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</row>
    <row r="134" spans="1:14">
      <c r="A134" s="190" t="s">
        <v>252</v>
      </c>
      <c r="B134" s="219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</row>
    <row r="135" spans="1:14">
      <c r="A135" s="202"/>
      <c r="B135" s="219" t="s">
        <v>223</v>
      </c>
      <c r="C135" s="173">
        <v>0</v>
      </c>
      <c r="D135" s="173">
        <v>0</v>
      </c>
      <c r="E135" s="173">
        <v>0</v>
      </c>
      <c r="F135" s="173">
        <v>1911000</v>
      </c>
      <c r="G135" s="173">
        <v>1911000</v>
      </c>
      <c r="H135" s="173">
        <v>0</v>
      </c>
      <c r="I135" s="173">
        <v>0</v>
      </c>
      <c r="J135" s="173">
        <v>0</v>
      </c>
      <c r="K135" s="173">
        <v>0</v>
      </c>
      <c r="L135" s="173">
        <f>SUM(C135+F135+I135)</f>
        <v>1911000</v>
      </c>
      <c r="M135" s="173">
        <f t="shared" ref="M135:N139" si="55">SUM(D135+G135+J135)</f>
        <v>1911000</v>
      </c>
      <c r="N135" s="173">
        <f t="shared" si="55"/>
        <v>0</v>
      </c>
    </row>
    <row r="136" spans="1:14">
      <c r="A136" s="202"/>
      <c r="B136" s="219" t="s">
        <v>224</v>
      </c>
      <c r="C136" s="173">
        <v>0</v>
      </c>
      <c r="D136" s="173">
        <v>0</v>
      </c>
      <c r="E136" s="173">
        <v>0</v>
      </c>
      <c r="F136" s="173">
        <v>528000</v>
      </c>
      <c r="G136" s="173">
        <v>528000</v>
      </c>
      <c r="H136" s="173">
        <v>0</v>
      </c>
      <c r="I136" s="173">
        <v>0</v>
      </c>
      <c r="J136" s="173">
        <v>0</v>
      </c>
      <c r="K136" s="173">
        <v>0</v>
      </c>
      <c r="L136" s="173">
        <f>SUM(C136+F136+I136)</f>
        <v>528000</v>
      </c>
      <c r="M136" s="173">
        <f t="shared" si="55"/>
        <v>528000</v>
      </c>
      <c r="N136" s="173">
        <f t="shared" si="55"/>
        <v>0</v>
      </c>
    </row>
    <row r="137" spans="1:14">
      <c r="A137" s="202"/>
      <c r="B137" s="240" t="s">
        <v>219</v>
      </c>
      <c r="C137" s="173">
        <v>0</v>
      </c>
      <c r="D137" s="173">
        <v>0</v>
      </c>
      <c r="E137" s="173">
        <v>0</v>
      </c>
      <c r="F137" s="173">
        <v>2015000</v>
      </c>
      <c r="G137" s="173">
        <v>3467865</v>
      </c>
      <c r="H137" s="173"/>
      <c r="I137" s="173"/>
      <c r="J137" s="173"/>
      <c r="K137" s="173"/>
      <c r="L137" s="173">
        <v>2015000</v>
      </c>
      <c r="M137" s="173">
        <v>3467865</v>
      </c>
      <c r="N137" s="173"/>
    </row>
    <row r="138" spans="1:14">
      <c r="A138" s="203"/>
      <c r="B138" s="241" t="s">
        <v>39</v>
      </c>
      <c r="C138" s="174">
        <v>0</v>
      </c>
      <c r="D138" s="174">
        <v>0</v>
      </c>
      <c r="E138" s="174">
        <v>0</v>
      </c>
      <c r="F138" s="174">
        <v>0</v>
      </c>
      <c r="G138" s="174">
        <v>543200</v>
      </c>
      <c r="H138" s="174">
        <v>0</v>
      </c>
      <c r="I138" s="174">
        <v>0</v>
      </c>
      <c r="J138" s="174">
        <v>0</v>
      </c>
      <c r="K138" s="174">
        <v>0</v>
      </c>
      <c r="L138" s="174">
        <f>SUM(C138+F138+I138)</f>
        <v>0</v>
      </c>
      <c r="M138" s="174">
        <f t="shared" si="55"/>
        <v>543200</v>
      </c>
      <c r="N138" s="174">
        <f t="shared" si="55"/>
        <v>0</v>
      </c>
    </row>
    <row r="139" spans="1:14">
      <c r="A139" s="224" t="s">
        <v>209</v>
      </c>
      <c r="B139" s="225"/>
      <c r="C139" s="213">
        <f>SUM(C135:C138)</f>
        <v>0</v>
      </c>
      <c r="D139" s="213">
        <f t="shared" ref="D139:K139" si="56">SUM(D135:D138)</f>
        <v>0</v>
      </c>
      <c r="E139" s="213">
        <f t="shared" si="56"/>
        <v>0</v>
      </c>
      <c r="F139" s="213">
        <f t="shared" si="56"/>
        <v>4454000</v>
      </c>
      <c r="G139" s="213">
        <f t="shared" si="56"/>
        <v>6450065</v>
      </c>
      <c r="H139" s="213">
        <f t="shared" si="56"/>
        <v>0</v>
      </c>
      <c r="I139" s="213">
        <f t="shared" si="56"/>
        <v>0</v>
      </c>
      <c r="J139" s="213">
        <f t="shared" si="56"/>
        <v>0</v>
      </c>
      <c r="K139" s="213">
        <f t="shared" si="56"/>
        <v>0</v>
      </c>
      <c r="L139" s="213">
        <f>SUM(C139+F139+I139)</f>
        <v>4454000</v>
      </c>
      <c r="M139" s="213">
        <f t="shared" si="55"/>
        <v>6450065</v>
      </c>
      <c r="N139" s="213">
        <f t="shared" si="55"/>
        <v>0</v>
      </c>
    </row>
    <row r="140" spans="1:14" ht="8.25" customHeight="1">
      <c r="A140" s="237"/>
      <c r="B140" s="231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</row>
    <row r="141" spans="1:14">
      <c r="A141" s="199" t="s">
        <v>244</v>
      </c>
      <c r="B141" s="176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</row>
    <row r="142" spans="1:14">
      <c r="A142" s="170"/>
      <c r="B142" s="177" t="s">
        <v>241</v>
      </c>
      <c r="C142" s="174">
        <v>100000</v>
      </c>
      <c r="D142" s="174">
        <v>2890136</v>
      </c>
      <c r="E142" s="174">
        <v>0</v>
      </c>
      <c r="F142" s="174">
        <v>0</v>
      </c>
      <c r="G142" s="174">
        <v>0</v>
      </c>
      <c r="H142" s="174">
        <v>0</v>
      </c>
      <c r="I142" s="174">
        <v>0</v>
      </c>
      <c r="J142" s="174">
        <v>0</v>
      </c>
      <c r="K142" s="174">
        <v>0</v>
      </c>
      <c r="L142" s="174">
        <f t="shared" ref="L142:N143" si="57">SUM(C142+F142+I142)</f>
        <v>100000</v>
      </c>
      <c r="M142" s="174">
        <f>SUM(D142)</f>
        <v>2890136</v>
      </c>
      <c r="N142" s="174">
        <f t="shared" si="57"/>
        <v>0</v>
      </c>
    </row>
    <row r="143" spans="1:14">
      <c r="A143" s="200" t="s">
        <v>245</v>
      </c>
      <c r="B143" s="176"/>
      <c r="C143" s="173">
        <f t="shared" ref="C143:K143" si="58">SUM(C142)</f>
        <v>100000</v>
      </c>
      <c r="D143" s="173">
        <f t="shared" si="58"/>
        <v>2890136</v>
      </c>
      <c r="E143" s="173">
        <f t="shared" si="58"/>
        <v>0</v>
      </c>
      <c r="F143" s="173">
        <f t="shared" si="58"/>
        <v>0</v>
      </c>
      <c r="G143" s="173">
        <f t="shared" si="58"/>
        <v>0</v>
      </c>
      <c r="H143" s="173">
        <f t="shared" si="58"/>
        <v>0</v>
      </c>
      <c r="I143" s="173">
        <f t="shared" si="58"/>
        <v>0</v>
      </c>
      <c r="J143" s="173">
        <f t="shared" si="58"/>
        <v>0</v>
      </c>
      <c r="K143" s="173">
        <f t="shared" si="58"/>
        <v>0</v>
      </c>
      <c r="L143" s="173">
        <f t="shared" si="57"/>
        <v>100000</v>
      </c>
      <c r="M143" s="173">
        <f t="shared" si="57"/>
        <v>2890136</v>
      </c>
      <c r="N143" s="173">
        <f t="shared" si="57"/>
        <v>0</v>
      </c>
    </row>
    <row r="144" spans="1:14">
      <c r="A144" s="200"/>
      <c r="B144" s="176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</row>
    <row r="145" spans="1:14">
      <c r="A145" s="199" t="s">
        <v>297</v>
      </c>
      <c r="B145" s="176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</row>
    <row r="146" spans="1:14">
      <c r="A146" s="170"/>
      <c r="B146" s="229" t="s">
        <v>219</v>
      </c>
      <c r="C146" s="174">
        <v>0</v>
      </c>
      <c r="D146" s="174">
        <v>68</v>
      </c>
      <c r="E146" s="174">
        <v>0</v>
      </c>
      <c r="F146" s="174">
        <v>0</v>
      </c>
      <c r="G146" s="174">
        <v>0</v>
      </c>
      <c r="H146" s="174">
        <v>0</v>
      </c>
      <c r="I146" s="174">
        <v>0</v>
      </c>
      <c r="J146" s="174">
        <v>0</v>
      </c>
      <c r="K146" s="174">
        <v>0</v>
      </c>
      <c r="L146" s="174">
        <f t="shared" ref="L146:L147" si="59">SUM(C146+F146+I146)</f>
        <v>0</v>
      </c>
      <c r="M146" s="174">
        <f>SUM(D146)</f>
        <v>68</v>
      </c>
      <c r="N146" s="174">
        <f t="shared" ref="N146:N147" si="60">SUM(E146+H146+K146)</f>
        <v>0</v>
      </c>
    </row>
    <row r="147" spans="1:14">
      <c r="A147" s="200" t="s">
        <v>204</v>
      </c>
      <c r="B147" s="176"/>
      <c r="C147" s="173">
        <f t="shared" ref="C147:K147" si="61">SUM(C146)</f>
        <v>0</v>
      </c>
      <c r="D147" s="173">
        <f t="shared" si="61"/>
        <v>68</v>
      </c>
      <c r="E147" s="173">
        <f t="shared" si="61"/>
        <v>0</v>
      </c>
      <c r="F147" s="173">
        <f t="shared" si="61"/>
        <v>0</v>
      </c>
      <c r="G147" s="173">
        <f t="shared" si="61"/>
        <v>0</v>
      </c>
      <c r="H147" s="173">
        <f t="shared" si="61"/>
        <v>0</v>
      </c>
      <c r="I147" s="173">
        <f t="shared" si="61"/>
        <v>0</v>
      </c>
      <c r="J147" s="173">
        <f t="shared" si="61"/>
        <v>0</v>
      </c>
      <c r="K147" s="173">
        <f t="shared" si="61"/>
        <v>0</v>
      </c>
      <c r="L147" s="173">
        <f t="shared" si="59"/>
        <v>0</v>
      </c>
      <c r="M147" s="173">
        <f t="shared" ref="M147" si="62">SUM(D147+G147+J147)</f>
        <v>68</v>
      </c>
      <c r="N147" s="173">
        <f t="shared" si="60"/>
        <v>0</v>
      </c>
    </row>
    <row r="148" spans="1:14">
      <c r="A148" s="200"/>
      <c r="B148" s="176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</row>
    <row r="149" spans="1:14">
      <c r="A149" s="211"/>
      <c r="B149" s="212" t="s">
        <v>217</v>
      </c>
      <c r="C149" s="213">
        <f>SUM(C12+C16+C20+C32+C43+C49+C53+C60+C67+C71+C78+C83+C90+C98+C102+C107+C111+C115+C123+C128+C132+C139+C143+C39+C25+C119+C147)</f>
        <v>127704695</v>
      </c>
      <c r="D149" s="213">
        <f t="shared" ref="D149:N149" si="63">SUM(D12+D16+D20+D32+D43+D49+D53+D60+D67+D71+D78+D83+D90+D98+D102+D107+D111+D115+D123+D128+D132+D139+D143+D39+D25+D119+D147)</f>
        <v>156976410</v>
      </c>
      <c r="E149" s="213">
        <f t="shared" si="63"/>
        <v>0</v>
      </c>
      <c r="F149" s="213">
        <f t="shared" si="63"/>
        <v>6638000</v>
      </c>
      <c r="G149" s="213">
        <f t="shared" si="63"/>
        <v>8634065</v>
      </c>
      <c r="H149" s="213">
        <f t="shared" si="63"/>
        <v>0</v>
      </c>
      <c r="I149" s="213">
        <f t="shared" si="63"/>
        <v>0</v>
      </c>
      <c r="J149" s="213">
        <f t="shared" si="63"/>
        <v>0</v>
      </c>
      <c r="K149" s="213">
        <f t="shared" si="63"/>
        <v>0</v>
      </c>
      <c r="L149" s="213">
        <f t="shared" si="63"/>
        <v>134342695</v>
      </c>
      <c r="M149" s="213">
        <f t="shared" si="63"/>
        <v>165610475</v>
      </c>
      <c r="N149" s="213">
        <f t="shared" si="63"/>
        <v>0</v>
      </c>
    </row>
  </sheetData>
  <mergeCells count="7">
    <mergeCell ref="B1:N1"/>
    <mergeCell ref="B2:N2"/>
    <mergeCell ref="A4:B5"/>
    <mergeCell ref="C4:E4"/>
    <mergeCell ref="F4:H4"/>
    <mergeCell ref="I4:K4"/>
    <mergeCell ref="L4:N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&amp;RSomogyhárságy Község  Önkormányzata
2/2017.(V.23.) önkormányzati rendelet
4. számú melléklete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view="pageLayout" zoomScaleNormal="100" workbookViewId="0">
      <selection activeCell="D9" sqref="D9"/>
    </sheetView>
  </sheetViews>
  <sheetFormatPr defaultRowHeight="12.75"/>
  <cols>
    <col min="1" max="1" width="4" customWidth="1"/>
    <col min="3" max="3" width="33.42578125" customWidth="1"/>
    <col min="4" max="4" width="14" customWidth="1"/>
    <col min="6" max="6" width="15.140625" customWidth="1"/>
  </cols>
  <sheetData>
    <row r="1" spans="1:6">
      <c r="A1" s="4"/>
      <c r="B1" s="4"/>
      <c r="C1" s="4"/>
      <c r="D1" s="4"/>
      <c r="E1" s="276"/>
      <c r="F1" s="276"/>
    </row>
    <row r="2" spans="1:6">
      <c r="A2" s="4"/>
      <c r="B2" s="4"/>
      <c r="C2" s="4"/>
      <c r="D2" s="4"/>
      <c r="E2" s="5"/>
      <c r="F2" s="5"/>
    </row>
    <row r="3" spans="1:6">
      <c r="A3" s="4"/>
      <c r="B3" s="4"/>
      <c r="C3" s="4"/>
      <c r="D3" s="4"/>
      <c r="E3" s="5"/>
      <c r="F3" s="5"/>
    </row>
    <row r="4" spans="1:6">
      <c r="A4" s="4"/>
      <c r="B4" s="4"/>
      <c r="C4" s="4"/>
      <c r="D4" s="4"/>
      <c r="E4" s="4"/>
      <c r="F4" s="4"/>
    </row>
    <row r="5" spans="1:6" ht="12.75" customHeight="1">
      <c r="A5" s="277"/>
      <c r="B5" s="277"/>
      <c r="C5" s="277"/>
      <c r="D5" s="277"/>
      <c r="E5" s="277"/>
      <c r="F5" s="277"/>
    </row>
    <row r="6" spans="1:6" ht="16.5" customHeight="1">
      <c r="A6" s="278" t="s">
        <v>287</v>
      </c>
      <c r="B6" s="278"/>
      <c r="C6" s="278"/>
      <c r="D6" s="278"/>
      <c r="E6" s="278"/>
      <c r="F6" s="278"/>
    </row>
    <row r="7" spans="1:6" ht="12.75" customHeight="1">
      <c r="A7" s="18"/>
      <c r="B7" s="18"/>
      <c r="C7" s="18"/>
      <c r="D7" s="18"/>
      <c r="E7" s="18"/>
      <c r="F7" s="18"/>
    </row>
    <row r="8" spans="1:6" ht="12.75" customHeight="1">
      <c r="A8" s="18"/>
      <c r="B8" s="18"/>
      <c r="C8" s="18"/>
      <c r="D8" s="18"/>
      <c r="E8" s="18"/>
      <c r="F8" s="18"/>
    </row>
    <row r="9" spans="1:6" ht="12.75" customHeight="1">
      <c r="A9" s="18"/>
      <c r="B9" s="18"/>
      <c r="C9" s="18"/>
      <c r="D9" s="18"/>
      <c r="E9" s="18"/>
      <c r="F9" s="18"/>
    </row>
    <row r="10" spans="1:6" ht="13.5" thickBot="1">
      <c r="A10" s="19"/>
      <c r="B10" s="19"/>
      <c r="C10" s="19"/>
      <c r="D10" s="19"/>
      <c r="E10" s="19"/>
      <c r="F10" s="20"/>
    </row>
    <row r="11" spans="1:6">
      <c r="A11" s="279" t="s">
        <v>0</v>
      </c>
      <c r="B11" s="281" t="s">
        <v>27</v>
      </c>
      <c r="C11" s="281"/>
      <c r="D11" s="281" t="s">
        <v>296</v>
      </c>
      <c r="E11" s="281" t="s">
        <v>28</v>
      </c>
      <c r="F11" s="283"/>
    </row>
    <row r="12" spans="1:6">
      <c r="A12" s="280"/>
      <c r="B12" s="282"/>
      <c r="C12" s="282"/>
      <c r="D12" s="282"/>
      <c r="E12" s="282"/>
      <c r="F12" s="284"/>
    </row>
    <row r="13" spans="1:6">
      <c r="A13" s="280"/>
      <c r="B13" s="282"/>
      <c r="C13" s="282"/>
      <c r="D13" s="282"/>
      <c r="E13" s="282"/>
      <c r="F13" s="284"/>
    </row>
    <row r="14" spans="1:6">
      <c r="A14" s="280"/>
      <c r="B14" s="282"/>
      <c r="C14" s="282"/>
      <c r="D14" s="282"/>
      <c r="E14" s="282"/>
      <c r="F14" s="284"/>
    </row>
    <row r="15" spans="1:6" ht="16.5" customHeight="1">
      <c r="A15" s="21" t="s">
        <v>18</v>
      </c>
      <c r="B15" s="267"/>
      <c r="C15" s="268"/>
      <c r="D15" s="268"/>
      <c r="E15" s="268"/>
      <c r="F15" s="269"/>
    </row>
    <row r="16" spans="1:6" ht="23.25" customHeight="1">
      <c r="A16" s="22"/>
      <c r="B16" s="270"/>
      <c r="C16" s="271"/>
      <c r="D16" s="271"/>
      <c r="E16" s="271"/>
      <c r="F16" s="272"/>
    </row>
    <row r="17" spans="1:6" ht="16.5" customHeight="1">
      <c r="A17" s="23"/>
      <c r="B17" s="273"/>
      <c r="C17" s="274"/>
      <c r="D17" s="274"/>
      <c r="E17" s="274"/>
      <c r="F17" s="275"/>
    </row>
    <row r="18" spans="1:6" ht="16.5" customHeight="1" thickBot="1">
      <c r="A18" s="24"/>
      <c r="B18" s="266" t="s">
        <v>29</v>
      </c>
      <c r="C18" s="266"/>
      <c r="D18" s="25">
        <f>SUM(D15:D17)</f>
        <v>0</v>
      </c>
      <c r="E18" s="264"/>
      <c r="F18" s="265"/>
    </row>
    <row r="19" spans="1:6" ht="16.5" customHeight="1"/>
    <row r="53" spans="6:6">
      <c r="F53" s="6"/>
    </row>
  </sheetData>
  <mergeCells count="10">
    <mergeCell ref="E18:F18"/>
    <mergeCell ref="B18:C18"/>
    <mergeCell ref="B15:F17"/>
    <mergeCell ref="E1:F1"/>
    <mergeCell ref="A5:F5"/>
    <mergeCell ref="A6:F6"/>
    <mergeCell ref="A11:A14"/>
    <mergeCell ref="B11:C14"/>
    <mergeCell ref="D11:D14"/>
    <mergeCell ref="E11:F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&amp;R&amp;"Times New Roman,Félkövér"Somogyhárságy Község Önkormányzat
2/2017.(V.23.) önkormányzati  rendelet
5. számú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view="pageLayout" zoomScaleNormal="75" workbookViewId="0">
      <selection activeCell="H9" sqref="H9"/>
    </sheetView>
  </sheetViews>
  <sheetFormatPr defaultRowHeight="12.75"/>
  <cols>
    <col min="1" max="1" width="5" customWidth="1"/>
    <col min="2" max="2" width="8.140625" customWidth="1"/>
    <col min="3" max="3" width="8.28515625" customWidth="1"/>
    <col min="4" max="4" width="17.140625" customWidth="1"/>
    <col min="5" max="5" width="13.5703125" customWidth="1"/>
    <col min="6" max="6" width="14.28515625" customWidth="1"/>
    <col min="7" max="7" width="13.7109375" customWidth="1"/>
    <col min="8" max="8" width="13.85546875" customWidth="1"/>
    <col min="9" max="9" width="9.7109375" customWidth="1"/>
    <col min="10" max="10" width="10.42578125" customWidth="1"/>
    <col min="11" max="11" width="10" customWidth="1"/>
  </cols>
  <sheetData>
    <row r="1" spans="1:11">
      <c r="H1" s="306"/>
      <c r="I1" s="306"/>
      <c r="J1" s="306"/>
      <c r="K1" s="306"/>
    </row>
    <row r="2" spans="1:11">
      <c r="H2" s="1"/>
      <c r="I2" s="1"/>
      <c r="J2" s="1"/>
      <c r="K2" s="1"/>
    </row>
    <row r="3" spans="1:11">
      <c r="H3" s="1"/>
      <c r="I3" s="1"/>
      <c r="J3" s="1"/>
      <c r="K3" s="1"/>
    </row>
    <row r="4" spans="1:11">
      <c r="H4" s="1"/>
      <c r="I4" s="1"/>
      <c r="J4" s="1"/>
      <c r="K4" s="1"/>
    </row>
    <row r="5" spans="1:11" ht="12.7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16.5" customHeight="1">
      <c r="A6" s="308" t="s">
        <v>30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</row>
    <row r="7" spans="1:11" ht="16.5" customHeight="1">
      <c r="A7" s="308" t="s">
        <v>31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3.5" thickBot="1">
      <c r="A11" s="7"/>
      <c r="B11" s="7"/>
      <c r="C11" s="7"/>
      <c r="D11" s="7"/>
      <c r="E11" s="7"/>
      <c r="F11" s="7"/>
      <c r="G11" s="7"/>
      <c r="H11" s="7"/>
      <c r="I11" s="7"/>
      <c r="J11" s="307" t="s">
        <v>294</v>
      </c>
      <c r="K11" s="307"/>
    </row>
    <row r="12" spans="1:11" s="2" customFormat="1" ht="12.75" customHeight="1">
      <c r="A12" s="289" t="s">
        <v>0</v>
      </c>
      <c r="B12" s="285" t="s">
        <v>32</v>
      </c>
      <c r="C12" s="285"/>
      <c r="D12" s="285"/>
      <c r="E12" s="291" t="s">
        <v>33</v>
      </c>
      <c r="F12" s="285" t="s">
        <v>34</v>
      </c>
      <c r="G12" s="285"/>
      <c r="H12" s="285"/>
      <c r="I12" s="285"/>
      <c r="J12" s="285"/>
      <c r="K12" s="286"/>
    </row>
    <row r="13" spans="1:11" s="2" customFormat="1">
      <c r="A13" s="290"/>
      <c r="B13" s="287"/>
      <c r="C13" s="287"/>
      <c r="D13" s="287"/>
      <c r="E13" s="292"/>
      <c r="F13" s="287"/>
      <c r="G13" s="287"/>
      <c r="H13" s="287"/>
      <c r="I13" s="287"/>
      <c r="J13" s="287"/>
      <c r="K13" s="288"/>
    </row>
    <row r="14" spans="1:11" s="2" customFormat="1" ht="16.5" customHeight="1">
      <c r="A14" s="304"/>
      <c r="B14" s="303"/>
      <c r="C14" s="303"/>
      <c r="D14" s="303"/>
      <c r="E14" s="303"/>
      <c r="F14" s="292">
        <v>2016</v>
      </c>
      <c r="G14" s="292">
        <v>2017</v>
      </c>
      <c r="H14" s="292">
        <v>2018</v>
      </c>
      <c r="I14" s="9" t="s">
        <v>35</v>
      </c>
      <c r="J14" s="9" t="s">
        <v>36</v>
      </c>
      <c r="K14" s="10" t="s">
        <v>35</v>
      </c>
    </row>
    <row r="15" spans="1:11" s="2" customFormat="1" ht="17.25" customHeight="1">
      <c r="A15" s="304"/>
      <c r="B15" s="303"/>
      <c r="C15" s="303"/>
      <c r="D15" s="303"/>
      <c r="E15" s="303"/>
      <c r="F15" s="292"/>
      <c r="G15" s="292"/>
      <c r="H15" s="292"/>
      <c r="I15" s="287" t="s">
        <v>37</v>
      </c>
      <c r="J15" s="287"/>
      <c r="K15" s="288"/>
    </row>
    <row r="16" spans="1:11" s="2" customFormat="1" ht="12" customHeight="1">
      <c r="A16" s="304"/>
      <c r="B16" s="303"/>
      <c r="C16" s="303"/>
      <c r="D16" s="303"/>
      <c r="E16" s="303"/>
      <c r="F16" s="292"/>
      <c r="G16" s="292"/>
      <c r="H16" s="292"/>
      <c r="I16" s="287"/>
      <c r="J16" s="287"/>
      <c r="K16" s="288"/>
    </row>
    <row r="17" spans="1:11">
      <c r="A17" s="26" t="s">
        <v>18</v>
      </c>
      <c r="B17" s="305" t="s">
        <v>19</v>
      </c>
      <c r="C17" s="305"/>
      <c r="D17" s="305"/>
      <c r="E17" s="27" t="s">
        <v>20</v>
      </c>
      <c r="F17" s="27" t="s">
        <v>21</v>
      </c>
      <c r="G17" s="27" t="s">
        <v>22</v>
      </c>
      <c r="H17" s="27" t="s">
        <v>23</v>
      </c>
      <c r="I17" s="27" t="s">
        <v>24</v>
      </c>
      <c r="J17" s="27" t="s">
        <v>25</v>
      </c>
      <c r="K17" s="28" t="s">
        <v>26</v>
      </c>
    </row>
    <row r="18" spans="1:11" ht="16.5" customHeight="1">
      <c r="A18" s="294">
        <f>SUM(F18:K18)</f>
        <v>0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6"/>
    </row>
    <row r="19" spans="1:11" ht="12.75" customHeight="1">
      <c r="A19" s="297"/>
      <c r="B19" s="298"/>
      <c r="C19" s="298"/>
      <c r="D19" s="298"/>
      <c r="E19" s="298"/>
      <c r="F19" s="298"/>
      <c r="G19" s="298"/>
      <c r="H19" s="298"/>
      <c r="I19" s="298"/>
      <c r="J19" s="298"/>
      <c r="K19" s="299"/>
    </row>
    <row r="20" spans="1:11" ht="16.5" customHeight="1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299"/>
    </row>
    <row r="21" spans="1:11">
      <c r="A21" s="297"/>
      <c r="B21" s="298"/>
      <c r="C21" s="298"/>
      <c r="D21" s="298"/>
      <c r="E21" s="298"/>
      <c r="F21" s="298"/>
      <c r="G21" s="298"/>
      <c r="H21" s="298"/>
      <c r="I21" s="298"/>
      <c r="J21" s="298"/>
      <c r="K21" s="299"/>
    </row>
    <row r="22" spans="1:11" ht="16.5" customHeight="1">
      <c r="A22" s="297"/>
      <c r="B22" s="298"/>
      <c r="C22" s="298"/>
      <c r="D22" s="298"/>
      <c r="E22" s="298"/>
      <c r="F22" s="298"/>
      <c r="G22" s="298"/>
      <c r="H22" s="298"/>
      <c r="I22" s="298"/>
      <c r="J22" s="298"/>
      <c r="K22" s="299"/>
    </row>
    <row r="23" spans="1:11" ht="16.5" customHeight="1">
      <c r="A23" s="300"/>
      <c r="B23" s="301"/>
      <c r="C23" s="301"/>
      <c r="D23" s="301"/>
      <c r="E23" s="301"/>
      <c r="F23" s="301"/>
      <c r="G23" s="301"/>
      <c r="H23" s="301"/>
      <c r="I23" s="301"/>
      <c r="J23" s="301"/>
      <c r="K23" s="302"/>
    </row>
    <row r="24" spans="1:11" ht="16.5" customHeight="1" thickBot="1">
      <c r="A24" s="29"/>
      <c r="B24" s="293" t="s">
        <v>29</v>
      </c>
      <c r="C24" s="293"/>
      <c r="D24" s="293"/>
      <c r="E24" s="30">
        <f>SUM(E18:E23)</f>
        <v>0</v>
      </c>
      <c r="F24" s="30">
        <f>SUM(F18:F23)</f>
        <v>0</v>
      </c>
      <c r="G24" s="30">
        <f>SUM(G18:G23)</f>
        <v>0</v>
      </c>
      <c r="H24" s="30">
        <f>SUM(H18:H23)</f>
        <v>0</v>
      </c>
      <c r="I24" s="30"/>
      <c r="J24" s="30"/>
      <c r="K24" s="31"/>
    </row>
  </sheetData>
  <mergeCells count="19">
    <mergeCell ref="H1:K1"/>
    <mergeCell ref="J11:K11"/>
    <mergeCell ref="A5:K5"/>
    <mergeCell ref="A6:K6"/>
    <mergeCell ref="A7:K7"/>
    <mergeCell ref="F12:K13"/>
    <mergeCell ref="A12:A13"/>
    <mergeCell ref="E12:E13"/>
    <mergeCell ref="B12:D13"/>
    <mergeCell ref="B24:D24"/>
    <mergeCell ref="A18:K23"/>
    <mergeCell ref="G14:G16"/>
    <mergeCell ref="E14:E16"/>
    <mergeCell ref="H14:H16"/>
    <mergeCell ref="I15:K16"/>
    <mergeCell ref="F14:F16"/>
    <mergeCell ref="A14:A16"/>
    <mergeCell ref="B14:D16"/>
    <mergeCell ref="B17:D1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2/2017.(V.23.) önkormányzati rendelet
6. számú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view="pageLayout" zoomScaleNormal="100" workbookViewId="0">
      <selection activeCell="J9" sqref="J9"/>
    </sheetView>
  </sheetViews>
  <sheetFormatPr defaultRowHeight="12.75"/>
  <cols>
    <col min="1" max="1" width="3.7109375" customWidth="1"/>
    <col min="3" max="3" width="8.42578125" customWidth="1"/>
    <col min="4" max="4" width="9" customWidth="1"/>
    <col min="5" max="14" width="9.7109375" customWidth="1"/>
  </cols>
  <sheetData>
    <row r="1" spans="1:14">
      <c r="K1" s="306"/>
      <c r="L1" s="306"/>
      <c r="M1" s="306"/>
      <c r="N1" s="306"/>
    </row>
    <row r="2" spans="1:14">
      <c r="K2" s="1"/>
      <c r="L2" s="1"/>
      <c r="M2" s="1"/>
      <c r="N2" s="1"/>
    </row>
    <row r="3" spans="1:14">
      <c r="K3" s="1"/>
      <c r="L3" s="1"/>
      <c r="M3" s="1"/>
      <c r="N3" s="1"/>
    </row>
    <row r="4" spans="1:14">
      <c r="K4" s="1"/>
      <c r="L4" s="1"/>
      <c r="M4" s="1"/>
      <c r="N4" s="1"/>
    </row>
    <row r="5" spans="1:14" ht="12.7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</row>
    <row r="6" spans="1:14" ht="16.5" customHeight="1">
      <c r="A6" s="308" t="s">
        <v>290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</row>
    <row r="7" spans="1:14" ht="12.7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2.7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3.5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307" t="s">
        <v>294</v>
      </c>
      <c r="N10" s="307"/>
    </row>
    <row r="11" spans="1:14" ht="15.75" customHeight="1">
      <c r="A11" s="309" t="s">
        <v>42</v>
      </c>
      <c r="B11" s="311" t="s">
        <v>43</v>
      </c>
      <c r="C11" s="312"/>
      <c r="D11" s="312"/>
      <c r="E11" s="321" t="s">
        <v>52</v>
      </c>
      <c r="F11" s="321"/>
      <c r="G11" s="321"/>
      <c r="H11" s="321" t="s">
        <v>44</v>
      </c>
      <c r="I11" s="321"/>
      <c r="J11" s="321"/>
      <c r="K11" s="321" t="s">
        <v>45</v>
      </c>
      <c r="L11" s="321"/>
      <c r="M11" s="321"/>
      <c r="N11" s="35" t="s">
        <v>29</v>
      </c>
    </row>
    <row r="12" spans="1:14">
      <c r="A12" s="310"/>
      <c r="B12" s="313"/>
      <c r="C12" s="314"/>
      <c r="D12" s="314"/>
      <c r="E12" s="314" t="s">
        <v>46</v>
      </c>
      <c r="F12" s="317" t="s">
        <v>47</v>
      </c>
      <c r="G12" s="314" t="s">
        <v>48</v>
      </c>
      <c r="H12" s="314" t="s">
        <v>46</v>
      </c>
      <c r="I12" s="314" t="s">
        <v>47</v>
      </c>
      <c r="J12" s="314" t="s">
        <v>49</v>
      </c>
      <c r="K12" s="314" t="s">
        <v>46</v>
      </c>
      <c r="L12" s="314" t="s">
        <v>47</v>
      </c>
      <c r="M12" s="314" t="s">
        <v>49</v>
      </c>
      <c r="N12" s="319" t="s">
        <v>50</v>
      </c>
    </row>
    <row r="13" spans="1:14">
      <c r="A13" s="310"/>
      <c r="B13" s="315"/>
      <c r="C13" s="316"/>
      <c r="D13" s="316"/>
      <c r="E13" s="316"/>
      <c r="F13" s="318"/>
      <c r="G13" s="316"/>
      <c r="H13" s="316"/>
      <c r="I13" s="316"/>
      <c r="J13" s="316"/>
      <c r="K13" s="316"/>
      <c r="L13" s="316"/>
      <c r="M13" s="316"/>
      <c r="N13" s="320"/>
    </row>
    <row r="14" spans="1:14" ht="42.75" customHeight="1">
      <c r="A14" s="38" t="s">
        <v>18</v>
      </c>
      <c r="B14" s="323" t="s">
        <v>53</v>
      </c>
      <c r="C14" s="287"/>
      <c r="D14" s="287"/>
      <c r="E14" s="37" t="s">
        <v>55</v>
      </c>
      <c r="F14" s="39"/>
      <c r="G14" s="39"/>
      <c r="H14" s="37" t="s">
        <v>288</v>
      </c>
      <c r="I14" s="40">
        <v>20</v>
      </c>
      <c r="J14" s="40"/>
      <c r="K14" s="40"/>
      <c r="L14" s="40"/>
      <c r="M14" s="40"/>
      <c r="N14" s="41">
        <f>SUM(G14+J14+M14)</f>
        <v>0</v>
      </c>
    </row>
    <row r="15" spans="1:14" ht="42.75" customHeight="1">
      <c r="A15" s="38" t="s">
        <v>19</v>
      </c>
      <c r="B15" s="323" t="s">
        <v>53</v>
      </c>
      <c r="C15" s="287"/>
      <c r="D15" s="287"/>
      <c r="E15" s="37"/>
      <c r="F15" s="39"/>
      <c r="G15" s="39"/>
      <c r="H15" s="37" t="s">
        <v>289</v>
      </c>
      <c r="I15" s="40">
        <v>30</v>
      </c>
      <c r="J15" s="40"/>
      <c r="K15" s="40"/>
      <c r="L15" s="40"/>
      <c r="M15" s="40"/>
      <c r="N15" s="41"/>
    </row>
    <row r="16" spans="1:14" ht="29.25" customHeight="1" thickBot="1">
      <c r="A16" s="29"/>
      <c r="B16" s="324" t="s">
        <v>54</v>
      </c>
      <c r="C16" s="325"/>
      <c r="D16" s="325"/>
      <c r="E16" s="36"/>
      <c r="F16" s="36"/>
      <c r="G16" s="42">
        <f>SUM(G14:G15)</f>
        <v>0</v>
      </c>
      <c r="H16" s="36"/>
      <c r="I16" s="36"/>
      <c r="J16" s="42">
        <f>SUM(J14:J15)</f>
        <v>0</v>
      </c>
      <c r="K16" s="36"/>
      <c r="L16" s="36"/>
      <c r="M16" s="42">
        <f>SUM(M14:M15)</f>
        <v>0</v>
      </c>
      <c r="N16" s="43">
        <f>SUM(N14:N15)</f>
        <v>0</v>
      </c>
    </row>
    <row r="17" spans="2:4" ht="29.25" customHeight="1">
      <c r="B17" s="322"/>
      <c r="C17" s="322"/>
      <c r="D17" s="322"/>
    </row>
    <row r="18" spans="2:4" ht="29.25" customHeight="1"/>
    <row r="19" spans="2:4" ht="29.25" customHeight="1"/>
    <row r="20" spans="2:4" ht="29.25" customHeight="1"/>
    <row r="21" spans="2:4" ht="29.25" customHeight="1"/>
    <row r="22" spans="2:4" ht="29.25" customHeight="1"/>
  </sheetData>
  <mergeCells count="23">
    <mergeCell ref="B17:D17"/>
    <mergeCell ref="B14:D14"/>
    <mergeCell ref="B15:D15"/>
    <mergeCell ref="M12:M13"/>
    <mergeCell ref="B16:D16"/>
    <mergeCell ref="I12:I13"/>
    <mergeCell ref="G12:G13"/>
    <mergeCell ref="K1:N1"/>
    <mergeCell ref="M10:N10"/>
    <mergeCell ref="A5:N5"/>
    <mergeCell ref="A6:N6"/>
    <mergeCell ref="A11:A13"/>
    <mergeCell ref="B11:D13"/>
    <mergeCell ref="F12:F13"/>
    <mergeCell ref="K12:K13"/>
    <mergeCell ref="H12:H13"/>
    <mergeCell ref="J12:J13"/>
    <mergeCell ref="N12:N13"/>
    <mergeCell ref="E12:E13"/>
    <mergeCell ref="L12:L13"/>
    <mergeCell ref="H11:J11"/>
    <mergeCell ref="K11:M11"/>
    <mergeCell ref="E11:G1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2/2017.(V.23.) önkormányzati rendelet
7. számú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view="pageLayout" zoomScaleNormal="100" workbookViewId="0">
      <selection activeCell="H4" sqref="H4"/>
    </sheetView>
  </sheetViews>
  <sheetFormatPr defaultRowHeight="12.75"/>
  <cols>
    <col min="1" max="1" width="4" customWidth="1"/>
    <col min="6" max="8" width="13.5703125" customWidth="1"/>
    <col min="9" max="9" width="15.5703125" customWidth="1"/>
    <col min="10" max="10" width="13.28515625" customWidth="1"/>
    <col min="11" max="11" width="14.140625" customWidth="1"/>
  </cols>
  <sheetData>
    <row r="1" spans="1:11">
      <c r="F1" s="306"/>
      <c r="G1" s="306"/>
      <c r="H1" s="306"/>
      <c r="I1" s="306"/>
      <c r="J1" s="306"/>
      <c r="K1" s="306"/>
    </row>
    <row r="2" spans="1:11">
      <c r="F2" s="1"/>
      <c r="G2" s="1"/>
      <c r="H2" s="1"/>
      <c r="I2" s="1"/>
      <c r="J2" s="1"/>
      <c r="K2" s="1"/>
    </row>
    <row r="5" spans="1:1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</row>
    <row r="6" spans="1:11" ht="16.5" customHeight="1">
      <c r="A6" s="308" t="s">
        <v>291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</row>
    <row r="7" spans="1:11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2" customHeight="1" thickBot="1">
      <c r="A10" s="7"/>
      <c r="B10" s="7"/>
      <c r="C10" s="7"/>
      <c r="D10" s="7"/>
      <c r="E10" s="7"/>
      <c r="F10" s="11"/>
      <c r="G10" s="11"/>
      <c r="H10" s="11"/>
      <c r="I10" s="11"/>
      <c r="J10" s="307" t="s">
        <v>294</v>
      </c>
      <c r="K10" s="307"/>
    </row>
    <row r="11" spans="1:11">
      <c r="A11" s="309" t="s">
        <v>0</v>
      </c>
      <c r="B11" s="329" t="s">
        <v>1</v>
      </c>
      <c r="C11" s="329"/>
      <c r="D11" s="329"/>
      <c r="E11" s="329"/>
      <c r="F11" s="342" t="s">
        <v>40</v>
      </c>
      <c r="G11" s="343"/>
      <c r="H11" s="348"/>
      <c r="I11" s="342" t="s">
        <v>41</v>
      </c>
      <c r="J11" s="343"/>
      <c r="K11" s="344"/>
    </row>
    <row r="12" spans="1:11">
      <c r="A12" s="310"/>
      <c r="B12" s="330"/>
      <c r="C12" s="330"/>
      <c r="D12" s="330"/>
      <c r="E12" s="330"/>
      <c r="F12" s="345"/>
      <c r="G12" s="346"/>
      <c r="H12" s="349"/>
      <c r="I12" s="345"/>
      <c r="J12" s="346"/>
      <c r="K12" s="347"/>
    </row>
    <row r="13" spans="1:11" ht="12.75" customHeight="1">
      <c r="A13" s="310"/>
      <c r="B13" s="330"/>
      <c r="C13" s="330"/>
      <c r="D13" s="330"/>
      <c r="E13" s="330"/>
      <c r="F13" s="316" t="s">
        <v>51</v>
      </c>
      <c r="G13" s="316" t="s">
        <v>2</v>
      </c>
      <c r="H13" s="316" t="s">
        <v>3</v>
      </c>
      <c r="I13" s="316" t="s">
        <v>51</v>
      </c>
      <c r="J13" s="316" t="s">
        <v>2</v>
      </c>
      <c r="K13" s="340" t="s">
        <v>3</v>
      </c>
    </row>
    <row r="14" spans="1:11" ht="27" customHeight="1">
      <c r="A14" s="338"/>
      <c r="B14" s="331"/>
      <c r="C14" s="331"/>
      <c r="D14" s="331"/>
      <c r="E14" s="331"/>
      <c r="F14" s="339"/>
      <c r="G14" s="350"/>
      <c r="H14" s="350"/>
      <c r="I14" s="339"/>
      <c r="J14" s="339"/>
      <c r="K14" s="341"/>
    </row>
    <row r="15" spans="1:11" ht="21" customHeight="1">
      <c r="A15" s="32" t="s">
        <v>18</v>
      </c>
      <c r="B15" s="335"/>
      <c r="C15" s="336"/>
      <c r="D15" s="336"/>
      <c r="E15" s="337"/>
      <c r="F15" s="47">
        <v>0</v>
      </c>
      <c r="G15" s="47">
        <v>0</v>
      </c>
      <c r="H15" s="47">
        <v>0</v>
      </c>
      <c r="I15" s="47">
        <v>0</v>
      </c>
      <c r="J15" s="47"/>
      <c r="K15" s="48"/>
    </row>
    <row r="16" spans="1:11" ht="21" customHeight="1">
      <c r="A16" s="33"/>
      <c r="B16" s="335"/>
      <c r="C16" s="336"/>
      <c r="D16" s="336"/>
      <c r="E16" s="337"/>
      <c r="F16" s="47"/>
      <c r="G16" s="47"/>
      <c r="H16" s="47"/>
      <c r="I16" s="47"/>
      <c r="J16" s="47"/>
      <c r="K16" s="48"/>
    </row>
    <row r="17" spans="1:11" ht="21" customHeight="1">
      <c r="A17" s="33"/>
      <c r="B17" s="335"/>
      <c r="C17" s="336"/>
      <c r="D17" s="336"/>
      <c r="E17" s="337"/>
      <c r="F17" s="47"/>
      <c r="G17" s="47"/>
      <c r="H17" s="47"/>
      <c r="I17" s="47"/>
      <c r="J17" s="47"/>
      <c r="K17" s="48"/>
    </row>
    <row r="18" spans="1:11" ht="21" customHeight="1">
      <c r="A18" s="33"/>
      <c r="B18" s="335"/>
      <c r="C18" s="336"/>
      <c r="D18" s="336"/>
      <c r="E18" s="337"/>
      <c r="F18" s="47"/>
      <c r="G18" s="47"/>
      <c r="H18" s="47"/>
      <c r="I18" s="47"/>
      <c r="J18" s="47"/>
      <c r="K18" s="48"/>
    </row>
    <row r="19" spans="1:11" ht="21.75" customHeight="1">
      <c r="A19" s="33"/>
      <c r="B19" s="335"/>
      <c r="C19" s="336"/>
      <c r="D19" s="336"/>
      <c r="E19" s="337"/>
      <c r="F19" s="47"/>
      <c r="G19" s="47"/>
      <c r="H19" s="47"/>
      <c r="I19" s="47"/>
      <c r="J19" s="47"/>
      <c r="K19" s="48"/>
    </row>
    <row r="20" spans="1:11" ht="21" customHeight="1" thickBot="1">
      <c r="A20" s="34"/>
      <c r="B20" s="332"/>
      <c r="C20" s="333"/>
      <c r="D20" s="333"/>
      <c r="E20" s="334"/>
      <c r="F20" s="50"/>
      <c r="G20" s="50"/>
      <c r="H20" s="50"/>
      <c r="I20" s="50"/>
      <c r="J20" s="50"/>
      <c r="K20" s="51"/>
    </row>
    <row r="21" spans="1:11" ht="21" customHeight="1" thickBot="1">
      <c r="A21" s="44"/>
      <c r="B21" s="326" t="s">
        <v>54</v>
      </c>
      <c r="C21" s="327"/>
      <c r="D21" s="327"/>
      <c r="E21" s="328"/>
      <c r="F21" s="45">
        <f t="shared" ref="F21:K21" si="0">SUM(F15:F20)</f>
        <v>0</v>
      </c>
      <c r="G21" s="45">
        <f t="shared" si="0"/>
        <v>0</v>
      </c>
      <c r="H21" s="45">
        <f t="shared" si="0"/>
        <v>0</v>
      </c>
      <c r="I21" s="45">
        <f t="shared" si="0"/>
        <v>0</v>
      </c>
      <c r="J21" s="45">
        <f t="shared" si="0"/>
        <v>0</v>
      </c>
      <c r="K21" s="49">
        <f t="shared" si="0"/>
        <v>0</v>
      </c>
    </row>
  </sheetData>
  <mergeCells count="21">
    <mergeCell ref="F1:K1"/>
    <mergeCell ref="A5:K5"/>
    <mergeCell ref="A6:K6"/>
    <mergeCell ref="J10:K10"/>
    <mergeCell ref="A11:A14"/>
    <mergeCell ref="J13:J14"/>
    <mergeCell ref="K13:K14"/>
    <mergeCell ref="I13:I14"/>
    <mergeCell ref="F13:F14"/>
    <mergeCell ref="I11:K12"/>
    <mergeCell ref="F11:H12"/>
    <mergeCell ref="G13:G14"/>
    <mergeCell ref="H13:H14"/>
    <mergeCell ref="B21:E21"/>
    <mergeCell ref="B11:E14"/>
    <mergeCell ref="B20:E20"/>
    <mergeCell ref="B19:E19"/>
    <mergeCell ref="B18:E18"/>
    <mergeCell ref="B17:E17"/>
    <mergeCell ref="B15:E15"/>
    <mergeCell ref="B16:E1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&amp;R&amp;"Times New Roman,Félkövér"Somogyhárságy Község Önkormányzata
2/2017.(V.23.) önkormányzati rendelet
8. számú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Layout" topLeftCell="B1" zoomScaleNormal="100" workbookViewId="0">
      <selection activeCell="F8" sqref="F8"/>
    </sheetView>
  </sheetViews>
  <sheetFormatPr defaultRowHeight="12.75"/>
  <cols>
    <col min="1" max="1" width="71.85546875" customWidth="1"/>
    <col min="2" max="2" width="11.85546875" customWidth="1"/>
    <col min="3" max="3" width="14" customWidth="1"/>
    <col min="4" max="4" width="13.42578125" customWidth="1"/>
    <col min="5" max="5" width="14.140625" customWidth="1"/>
    <col min="6" max="6" width="13.42578125" customWidth="1"/>
    <col min="7" max="7" width="15.7109375" customWidth="1"/>
  </cols>
  <sheetData>
    <row r="1" spans="1:7">
      <c r="B1" s="157"/>
      <c r="C1" s="157"/>
      <c r="D1" s="157"/>
      <c r="E1" s="157"/>
      <c r="F1" s="157"/>
    </row>
    <row r="2" spans="1:7">
      <c r="A2" s="257" t="s">
        <v>292</v>
      </c>
      <c r="B2" s="257"/>
      <c r="C2" s="257"/>
      <c r="D2" s="257"/>
      <c r="E2" s="257"/>
      <c r="F2" s="257"/>
      <c r="G2" s="257"/>
    </row>
    <row r="3" spans="1:7">
      <c r="G3" s="2" t="s">
        <v>294</v>
      </c>
    </row>
    <row r="4" spans="1:7" ht="25.5" customHeight="1">
      <c r="A4" s="158"/>
      <c r="B4" s="158"/>
      <c r="C4" s="158"/>
      <c r="D4" s="351" t="s">
        <v>105</v>
      </c>
      <c r="E4" s="351"/>
      <c r="F4" s="351"/>
      <c r="G4" s="351"/>
    </row>
    <row r="5" spans="1:7">
      <c r="A5" s="159" t="s">
        <v>1</v>
      </c>
      <c r="B5" s="160" t="s">
        <v>106</v>
      </c>
      <c r="C5" s="159" t="s">
        <v>107</v>
      </c>
      <c r="D5" s="163" t="s">
        <v>108</v>
      </c>
      <c r="E5" s="163" t="s">
        <v>109</v>
      </c>
      <c r="F5" s="163" t="s">
        <v>110</v>
      </c>
      <c r="G5" s="163" t="s">
        <v>29</v>
      </c>
    </row>
    <row r="6" spans="1:7">
      <c r="A6" s="178" t="s">
        <v>111</v>
      </c>
      <c r="B6" s="162">
        <v>1</v>
      </c>
      <c r="C6" s="161">
        <v>6820000</v>
      </c>
      <c r="D6" s="161">
        <v>6820000</v>
      </c>
      <c r="E6" s="161">
        <v>6850000</v>
      </c>
      <c r="F6" s="161">
        <v>6820000</v>
      </c>
      <c r="G6" s="161">
        <f t="shared" ref="G6:G12" si="0">SUM(C6:F6)</f>
        <v>27310000</v>
      </c>
    </row>
    <row r="7" spans="1:7" ht="25.5">
      <c r="A7" s="179" t="s">
        <v>185</v>
      </c>
      <c r="B7" s="162">
        <v>2</v>
      </c>
      <c r="C7" s="161"/>
      <c r="D7" s="161"/>
      <c r="E7" s="161"/>
      <c r="F7" s="161"/>
      <c r="G7" s="161">
        <f t="shared" si="0"/>
        <v>0</v>
      </c>
    </row>
    <row r="8" spans="1:7">
      <c r="A8" s="168" t="s">
        <v>186</v>
      </c>
      <c r="B8" s="162">
        <v>3</v>
      </c>
      <c r="C8" s="161"/>
      <c r="D8" s="161"/>
      <c r="E8" s="161"/>
      <c r="F8" s="161"/>
      <c r="G8" s="161">
        <f t="shared" si="0"/>
        <v>0</v>
      </c>
    </row>
    <row r="9" spans="1:7" ht="25.5">
      <c r="A9" s="180" t="s">
        <v>188</v>
      </c>
      <c r="B9" s="162">
        <v>4</v>
      </c>
      <c r="C9" s="161"/>
      <c r="D9" s="161"/>
      <c r="E9" s="161"/>
      <c r="F9" s="161"/>
      <c r="G9" s="161">
        <f t="shared" si="0"/>
        <v>0</v>
      </c>
    </row>
    <row r="10" spans="1:7">
      <c r="A10" s="178" t="s">
        <v>112</v>
      </c>
      <c r="B10" s="162">
        <v>5</v>
      </c>
      <c r="C10" s="161"/>
      <c r="D10" s="161"/>
      <c r="E10" s="161"/>
      <c r="F10" s="161"/>
      <c r="G10" s="161">
        <f t="shared" si="0"/>
        <v>0</v>
      </c>
    </row>
    <row r="11" spans="1:7">
      <c r="A11" s="168" t="s">
        <v>187</v>
      </c>
      <c r="B11" s="162">
        <v>6</v>
      </c>
      <c r="C11" s="161"/>
      <c r="D11" s="161"/>
      <c r="E11" s="161"/>
      <c r="F11" s="161"/>
      <c r="G11" s="161">
        <f t="shared" si="0"/>
        <v>0</v>
      </c>
    </row>
    <row r="12" spans="1:7">
      <c r="A12" s="178" t="s">
        <v>113</v>
      </c>
      <c r="B12" s="162">
        <v>7</v>
      </c>
      <c r="C12" s="161"/>
      <c r="D12" s="161"/>
      <c r="E12" s="161"/>
      <c r="F12" s="161"/>
      <c r="G12" s="161">
        <f t="shared" si="0"/>
        <v>0</v>
      </c>
    </row>
    <row r="13" spans="1:7">
      <c r="A13" s="158" t="s">
        <v>114</v>
      </c>
      <c r="B13" s="163">
        <v>8</v>
      </c>
      <c r="C13" s="158">
        <f>SUM(C6:C12)</f>
        <v>6820000</v>
      </c>
      <c r="D13" s="158">
        <f>SUM(D6:D12)</f>
        <v>6820000</v>
      </c>
      <c r="E13" s="158">
        <f>SUM(E6:E12)</f>
        <v>6850000</v>
      </c>
      <c r="F13" s="158">
        <f>SUM(F6:F12)</f>
        <v>6820000</v>
      </c>
      <c r="G13" s="158">
        <f>SUM(G6:G12)</f>
        <v>27310000</v>
      </c>
    </row>
    <row r="14" spans="1:7">
      <c r="A14" s="158" t="s">
        <v>115</v>
      </c>
      <c r="B14" s="163">
        <v>9</v>
      </c>
      <c r="C14" s="158">
        <f>C13*50%</f>
        <v>3410000</v>
      </c>
      <c r="D14" s="158">
        <f>D13*50%</f>
        <v>3410000</v>
      </c>
      <c r="E14" s="158">
        <f>E13*50%</f>
        <v>3425000</v>
      </c>
      <c r="F14" s="158">
        <f>F13*50%</f>
        <v>3410000</v>
      </c>
      <c r="G14" s="158">
        <f>G13*50%</f>
        <v>13655000</v>
      </c>
    </row>
    <row r="15" spans="1:7">
      <c r="A15" s="164" t="s">
        <v>116</v>
      </c>
      <c r="B15" s="163">
        <v>10</v>
      </c>
      <c r="C15" s="158">
        <f>SUM(C16:C22)</f>
        <v>0</v>
      </c>
      <c r="D15" s="158">
        <f>SUM(D16:D22)</f>
        <v>0</v>
      </c>
      <c r="E15" s="158">
        <f>SUM(E16:E22)</f>
        <v>0</v>
      </c>
      <c r="F15" s="158">
        <f>SUM(F16:F22)</f>
        <v>0</v>
      </c>
      <c r="G15" s="158">
        <f>SUM(G16:G22)</f>
        <v>0</v>
      </c>
    </row>
    <row r="16" spans="1:7">
      <c r="A16" s="161" t="s">
        <v>117</v>
      </c>
      <c r="B16" s="162">
        <v>11</v>
      </c>
      <c r="C16" s="161"/>
      <c r="D16" s="161"/>
      <c r="E16" s="161"/>
      <c r="F16" s="161"/>
      <c r="G16" s="161">
        <f t="shared" ref="G16:G22" si="1">SUM(C16:F16)</f>
        <v>0</v>
      </c>
    </row>
    <row r="17" spans="1:7">
      <c r="A17" s="161" t="s">
        <v>118</v>
      </c>
      <c r="B17" s="162">
        <v>12</v>
      </c>
      <c r="C17" s="161"/>
      <c r="D17" s="161"/>
      <c r="E17" s="161"/>
      <c r="F17" s="161"/>
      <c r="G17" s="161">
        <f t="shared" si="1"/>
        <v>0</v>
      </c>
    </row>
    <row r="18" spans="1:7">
      <c r="A18" s="161" t="s">
        <v>119</v>
      </c>
      <c r="B18" s="162">
        <v>13</v>
      </c>
      <c r="C18" s="161"/>
      <c r="D18" s="161"/>
      <c r="E18" s="161"/>
      <c r="F18" s="161"/>
      <c r="G18" s="161">
        <f t="shared" si="1"/>
        <v>0</v>
      </c>
    </row>
    <row r="19" spans="1:7">
      <c r="A19" s="161" t="s">
        <v>120</v>
      </c>
      <c r="B19" s="162">
        <v>14</v>
      </c>
      <c r="C19" s="161"/>
      <c r="D19" s="161"/>
      <c r="E19" s="161"/>
      <c r="F19" s="161"/>
      <c r="G19" s="161">
        <f t="shared" si="1"/>
        <v>0</v>
      </c>
    </row>
    <row r="20" spans="1:7">
      <c r="A20" s="161" t="s">
        <v>121</v>
      </c>
      <c r="B20" s="162">
        <v>15</v>
      </c>
      <c r="C20" s="161"/>
      <c r="D20" s="161"/>
      <c r="E20" s="161"/>
      <c r="F20" s="161"/>
      <c r="G20" s="161">
        <f t="shared" si="1"/>
        <v>0</v>
      </c>
    </row>
    <row r="21" spans="1:7">
      <c r="A21" s="161" t="s">
        <v>122</v>
      </c>
      <c r="B21" s="162">
        <v>16</v>
      </c>
      <c r="C21" s="161"/>
      <c r="D21" s="161"/>
      <c r="E21" s="161"/>
      <c r="F21" s="161"/>
      <c r="G21" s="161">
        <f t="shared" si="1"/>
        <v>0</v>
      </c>
    </row>
    <row r="22" spans="1:7">
      <c r="A22" s="161" t="s">
        <v>123</v>
      </c>
      <c r="B22" s="162">
        <v>17</v>
      </c>
      <c r="C22" s="161"/>
      <c r="D22" s="161"/>
      <c r="E22" s="161"/>
      <c r="F22" s="161"/>
      <c r="G22" s="161">
        <f t="shared" si="1"/>
        <v>0</v>
      </c>
    </row>
    <row r="23" spans="1:7" ht="45" customHeight="1">
      <c r="A23" s="165" t="s">
        <v>124</v>
      </c>
      <c r="B23" s="162">
        <v>18</v>
      </c>
      <c r="C23" s="159">
        <f>SUM(C24:C30)</f>
        <v>0</v>
      </c>
      <c r="D23" s="159">
        <f>SUM(D24:D30)</f>
        <v>0</v>
      </c>
      <c r="E23" s="159">
        <f>SUM(E24:E30)</f>
        <v>0</v>
      </c>
      <c r="F23" s="159">
        <f>SUM(F24:F30)</f>
        <v>0</v>
      </c>
      <c r="G23" s="159">
        <f>SUM(G24:G30)</f>
        <v>0</v>
      </c>
    </row>
    <row r="24" spans="1:7">
      <c r="A24" s="161" t="s">
        <v>117</v>
      </c>
      <c r="B24" s="162">
        <v>19</v>
      </c>
      <c r="C24" s="161"/>
      <c r="D24" s="161"/>
      <c r="E24" s="161"/>
      <c r="F24" s="161"/>
      <c r="G24" s="161">
        <f t="shared" ref="G24:G30" si="2">SUM(C24:F24)</f>
        <v>0</v>
      </c>
    </row>
    <row r="25" spans="1:7">
      <c r="A25" s="161" t="s">
        <v>118</v>
      </c>
      <c r="B25" s="162">
        <v>20</v>
      </c>
      <c r="C25" s="161"/>
      <c r="D25" s="161"/>
      <c r="E25" s="161"/>
      <c r="F25" s="161"/>
      <c r="G25" s="161">
        <f t="shared" si="2"/>
        <v>0</v>
      </c>
    </row>
    <row r="26" spans="1:7">
      <c r="A26" s="161" t="s">
        <v>119</v>
      </c>
      <c r="B26" s="162">
        <v>21</v>
      </c>
      <c r="C26" s="161"/>
      <c r="D26" s="161"/>
      <c r="E26" s="161"/>
      <c r="F26" s="161"/>
      <c r="G26" s="161">
        <f t="shared" si="2"/>
        <v>0</v>
      </c>
    </row>
    <row r="27" spans="1:7">
      <c r="A27" s="161" t="s">
        <v>120</v>
      </c>
      <c r="B27" s="162">
        <v>22</v>
      </c>
      <c r="C27" s="161"/>
      <c r="D27" s="161"/>
      <c r="E27" s="161"/>
      <c r="F27" s="161"/>
      <c r="G27" s="161">
        <f t="shared" si="2"/>
        <v>0</v>
      </c>
    </row>
    <row r="28" spans="1:7">
      <c r="A28" s="161" t="s">
        <v>121</v>
      </c>
      <c r="B28" s="162">
        <v>23</v>
      </c>
      <c r="C28" s="161"/>
      <c r="D28" s="161"/>
      <c r="E28" s="161"/>
      <c r="F28" s="161"/>
      <c r="G28" s="161">
        <f t="shared" si="2"/>
        <v>0</v>
      </c>
    </row>
    <row r="29" spans="1:7">
      <c r="A29" s="161" t="s">
        <v>122</v>
      </c>
      <c r="B29" s="162">
        <v>24</v>
      </c>
      <c r="C29" s="161"/>
      <c r="D29" s="161"/>
      <c r="E29" s="161"/>
      <c r="F29" s="161"/>
      <c r="G29" s="161">
        <f t="shared" si="2"/>
        <v>0</v>
      </c>
    </row>
    <row r="30" spans="1:7">
      <c r="A30" s="161" t="s">
        <v>123</v>
      </c>
      <c r="B30" s="162">
        <v>25</v>
      </c>
      <c r="C30" s="161"/>
      <c r="D30" s="161"/>
      <c r="E30" s="161"/>
      <c r="F30" s="161"/>
      <c r="G30" s="161">
        <f t="shared" si="2"/>
        <v>0</v>
      </c>
    </row>
    <row r="31" spans="1:7">
      <c r="A31" s="166" t="s">
        <v>125</v>
      </c>
      <c r="B31" s="162">
        <v>26</v>
      </c>
      <c r="C31" s="166">
        <f>SUM(C15+C23)</f>
        <v>0</v>
      </c>
      <c r="D31" s="166">
        <f>SUM(D15+D23)</f>
        <v>0</v>
      </c>
      <c r="E31" s="166">
        <f>SUM(E15+E23)</f>
        <v>0</v>
      </c>
      <c r="F31" s="166">
        <f>SUM(F15+F23)</f>
        <v>0</v>
      </c>
      <c r="G31" s="166">
        <f>SUM(G15+G23)</f>
        <v>0</v>
      </c>
    </row>
    <row r="32" spans="1:7">
      <c r="A32" s="165" t="s">
        <v>126</v>
      </c>
      <c r="B32" s="162">
        <v>27</v>
      </c>
      <c r="C32" s="159">
        <f>C14-C31</f>
        <v>3410000</v>
      </c>
      <c r="D32" s="159">
        <f>D14-D31</f>
        <v>3410000</v>
      </c>
      <c r="E32" s="159">
        <f>E14-E31</f>
        <v>3425000</v>
      </c>
      <c r="F32" s="159">
        <f>F14-F31</f>
        <v>3410000</v>
      </c>
      <c r="G32" s="159">
        <f>G14-G31</f>
        <v>13655000</v>
      </c>
    </row>
    <row r="36" spans="1:1">
      <c r="A36" s="157"/>
    </row>
  </sheetData>
  <mergeCells count="2">
    <mergeCell ref="D4:G4"/>
    <mergeCell ref="A2:G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>
    <oddHeader>&amp;R&amp;"Times New Roman,Normál"Somogyhárságy Község Önkormányzata
2/2017.(V.23.) önkormányzati rendelet
9.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1. számú melléklet </vt:lpstr>
      <vt:lpstr>2. számú melléklet</vt:lpstr>
      <vt:lpstr>3. számú melléklet</vt:lpstr>
      <vt:lpstr>4. számú melléklet</vt:lpstr>
      <vt:lpstr>5. számú melléklet </vt:lpstr>
      <vt:lpstr>6. számú melléklet </vt:lpstr>
      <vt:lpstr>7. számú melléklet</vt:lpstr>
      <vt:lpstr>8. számú melléklet </vt:lpstr>
      <vt:lpstr>9. számú melléklet</vt:lpstr>
      <vt:lpstr>'3. számú melléklet'!Nyomtatási_cím</vt:lpstr>
      <vt:lpstr>'4. számú melléklet'!Nyomtatási_cím</vt:lpstr>
    </vt:vector>
  </TitlesOfParts>
  <Company>Körjegyzőség Somogyhárságy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Petneházy Éva</dc:creator>
  <cp:lastModifiedBy>Tamás</cp:lastModifiedBy>
  <cp:lastPrinted>2017-05-23T09:15:03Z</cp:lastPrinted>
  <dcterms:created xsi:type="dcterms:W3CDTF">2006-11-29T10:39:50Z</dcterms:created>
  <dcterms:modified xsi:type="dcterms:W3CDTF">2017-05-23T09:15:29Z</dcterms:modified>
</cp:coreProperties>
</file>