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-120" yWindow="-120" windowWidth="20730" windowHeight="11160" tabRatio="727" firstSheet="1" activeTab="13"/>
  </bookViews>
  <sheets>
    <sheet name="ÖSSZEFÜGGÉSEK" sheetId="75" state="hidden" r:id="rId1"/>
    <sheet name="1.1.sz.mell." sheetId="1" r:id="rId2"/>
    <sheet name="1.2.sz.mell. " sheetId="148" r:id="rId3"/>
    <sheet name="1.3.sz.mell. " sheetId="149" r:id="rId4"/>
    <sheet name="1.4.sz.mell. " sheetId="150" r:id="rId5"/>
    <sheet name="2.1.sz.mell  " sheetId="73" r:id="rId6"/>
    <sheet name="2.2.sz.mell  " sheetId="61" r:id="rId7"/>
    <sheet name="ELLENŐRZÉS-1.sz.2.a.sz.2.b.sz." sheetId="76" state="hidden" r:id="rId8"/>
    <sheet name="3.sz.mell." sheetId="63" r:id="rId9"/>
    <sheet name="4.sz.mell. " sheetId="147" r:id="rId10"/>
    <sheet name="5.1 sz melléklet" sheetId="3" r:id="rId11"/>
    <sheet name="5.1.1. sz. melléklet" sheetId="151" r:id="rId12"/>
    <sheet name="5.1.2 sz. melléklet" sheetId="152" r:id="rId13"/>
    <sheet name="5.1.3. sz. mell " sheetId="153" r:id="rId14"/>
  </sheets>
  <externalReferences>
    <externalReference r:id="rId15"/>
    <externalReference r:id="rId16"/>
  </externalReferences>
  <definedNames>
    <definedName name="_xlnm.Print_Titles" localSheetId="10">'5.1 sz melléklet'!$1:$7</definedName>
    <definedName name="_xlnm.Print_Titles" localSheetId="11">'5.1.1. sz. melléklet'!$1:$8</definedName>
    <definedName name="_xlnm.Print_Titles" localSheetId="12">'5.1.2 sz. melléklet'!$1:$7</definedName>
    <definedName name="_xlnm.Print_Titles" localSheetId="13">'5.1.3. sz. mell '!$1:$7</definedName>
    <definedName name="_xlnm.Print_Area" localSheetId="1">'1.1.sz.mell.'!$A$1:$G$165</definedName>
    <definedName name="_xlnm.Print_Area" localSheetId="2">'1.2.sz.mell. '!$A$1:$G$165</definedName>
    <definedName name="_xlnm.Print_Area" localSheetId="3">'1.3.sz.mell. '!$A$1:$G$164</definedName>
    <definedName name="_xlnm.Print_Area" localSheetId="4">'1.4.sz.mell. '!$A$1:$G$164</definedName>
    <definedName name="_xlnm.Print_Area" localSheetId="5">'2.1.sz.mell  '!$A$1:$I$39</definedName>
    <definedName name="_xlnm.Print_Area" localSheetId="6">'2.2.sz.mell  '!$A$1:$I$35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2" i="73"/>
  <c r="E102" i="148"/>
  <c r="E103"/>
  <c r="I18" i="73"/>
  <c r="I17"/>
  <c r="I16"/>
  <c r="E117" i="148"/>
  <c r="E118"/>
  <c r="E104" l="1"/>
  <c r="E111"/>
  <c r="E27" i="147" l="1"/>
  <c r="D27"/>
  <c r="B27"/>
  <c r="H26"/>
  <c r="I26" s="1"/>
  <c r="I25"/>
  <c r="H25"/>
  <c r="H24"/>
  <c r="I24" s="1"/>
  <c r="H23"/>
  <c r="I23" s="1"/>
  <c r="H22"/>
  <c r="I22" s="1"/>
  <c r="I21"/>
  <c r="H21"/>
  <c r="H20"/>
  <c r="I20" s="1"/>
  <c r="H19"/>
  <c r="I19" s="1"/>
  <c r="H18"/>
  <c r="I18" s="1"/>
  <c r="I17"/>
  <c r="H17"/>
  <c r="H16"/>
  <c r="I16" s="1"/>
  <c r="H15"/>
  <c r="I15" s="1"/>
  <c r="H14"/>
  <c r="I14" s="1"/>
  <c r="I13"/>
  <c r="H13"/>
  <c r="H12"/>
  <c r="I12" s="1"/>
  <c r="H11"/>
  <c r="I11" s="1"/>
  <c r="H10"/>
  <c r="I10" s="1"/>
  <c r="H9"/>
  <c r="H27" s="1"/>
  <c r="I6"/>
  <c r="I4" i="63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I11"/>
  <c r="H11"/>
  <c r="I10"/>
  <c r="H10"/>
  <c r="I9"/>
  <c r="H9"/>
  <c r="I8"/>
  <c r="H8"/>
  <c r="H7"/>
  <c r="I7" s="1"/>
  <c r="I25" s="1"/>
  <c r="G4"/>
  <c r="I9" i="147" l="1"/>
  <c r="I27" s="1"/>
  <c r="H25" i="63"/>
  <c r="F4" i="147" l="1"/>
  <c r="E25" i="63"/>
  <c r="D25"/>
  <c r="B25"/>
  <c r="E5"/>
  <c r="D5"/>
  <c r="E6" i="3" l="1"/>
  <c r="G6"/>
  <c r="F88"/>
  <c r="G88" s="1"/>
  <c r="F89"/>
  <c r="G89" s="1"/>
  <c r="C152"/>
  <c r="D152"/>
  <c r="E152"/>
  <c r="F153"/>
  <c r="G153"/>
  <c r="F154"/>
  <c r="G154" s="1"/>
  <c r="F158"/>
  <c r="E7" i="151"/>
  <c r="G7"/>
  <c r="C58"/>
  <c r="D58"/>
  <c r="E58"/>
  <c r="C59"/>
  <c r="D59"/>
  <c r="E59"/>
  <c r="C60"/>
  <c r="D60"/>
  <c r="E60"/>
  <c r="C61"/>
  <c r="D61"/>
  <c r="E61"/>
  <c r="F89"/>
  <c r="G89"/>
  <c r="F90"/>
  <c r="G90"/>
  <c r="C96"/>
  <c r="D96"/>
  <c r="C97"/>
  <c r="D97"/>
  <c r="C98"/>
  <c r="D98"/>
  <c r="E98"/>
  <c r="C99"/>
  <c r="D99"/>
  <c r="E99"/>
  <c r="C100"/>
  <c r="D100"/>
  <c r="E100"/>
  <c r="C101"/>
  <c r="D101"/>
  <c r="E101"/>
  <c r="C102"/>
  <c r="D102"/>
  <c r="E102"/>
  <c r="C103"/>
  <c r="D103"/>
  <c r="E103"/>
  <c r="C104"/>
  <c r="D104"/>
  <c r="E104"/>
  <c r="C105"/>
  <c r="D105"/>
  <c r="E105"/>
  <c r="C106"/>
  <c r="D106"/>
  <c r="E106"/>
  <c r="C107"/>
  <c r="D107"/>
  <c r="E107"/>
  <c r="C108"/>
  <c r="D108"/>
  <c r="E108"/>
  <c r="C109"/>
  <c r="D109"/>
  <c r="E109"/>
  <c r="C110"/>
  <c r="D110"/>
  <c r="E110"/>
  <c r="C111"/>
  <c r="D111"/>
  <c r="E111"/>
  <c r="C112"/>
  <c r="D112"/>
  <c r="E112"/>
  <c r="C113"/>
  <c r="D113"/>
  <c r="E113"/>
  <c r="C114"/>
  <c r="D114"/>
  <c r="E114"/>
  <c r="C115"/>
  <c r="D115"/>
  <c r="E115"/>
  <c r="C117"/>
  <c r="D117"/>
  <c r="C118"/>
  <c r="D118"/>
  <c r="E118"/>
  <c r="C119"/>
  <c r="D119"/>
  <c r="E119"/>
  <c r="C120"/>
  <c r="D120"/>
  <c r="E120"/>
  <c r="C121"/>
  <c r="D121"/>
  <c r="E121"/>
  <c r="C122"/>
  <c r="D122"/>
  <c r="E122"/>
  <c r="C123"/>
  <c r="D123"/>
  <c r="E123"/>
  <c r="C124"/>
  <c r="D124"/>
  <c r="E124"/>
  <c r="C125"/>
  <c r="D125"/>
  <c r="E125"/>
  <c r="C126"/>
  <c r="D126"/>
  <c r="E126"/>
  <c r="C127"/>
  <c r="D127"/>
  <c r="E127"/>
  <c r="C128"/>
  <c r="D128"/>
  <c r="E128"/>
  <c r="C129"/>
  <c r="D129"/>
  <c r="E129"/>
  <c r="C132"/>
  <c r="D132"/>
  <c r="E132"/>
  <c r="C133"/>
  <c r="D133"/>
  <c r="E133"/>
  <c r="C134"/>
  <c r="D134"/>
  <c r="E134"/>
  <c r="C136"/>
  <c r="D136"/>
  <c r="E136"/>
  <c r="C137"/>
  <c r="D137"/>
  <c r="E137"/>
  <c r="C138"/>
  <c r="D138"/>
  <c r="E138"/>
  <c r="C139"/>
  <c r="D139"/>
  <c r="E139"/>
  <c r="C140"/>
  <c r="D140"/>
  <c r="E140"/>
  <c r="C141"/>
  <c r="D141"/>
  <c r="E141"/>
  <c r="C143"/>
  <c r="D143"/>
  <c r="E143"/>
  <c r="C144"/>
  <c r="D144"/>
  <c r="C145"/>
  <c r="D145"/>
  <c r="E145"/>
  <c r="C146"/>
  <c r="D146"/>
  <c r="E146"/>
  <c r="C149"/>
  <c r="D149"/>
  <c r="E149"/>
  <c r="C150"/>
  <c r="D150"/>
  <c r="E150"/>
  <c r="C151"/>
  <c r="D151"/>
  <c r="E151"/>
  <c r="C152"/>
  <c r="D152"/>
  <c r="E152"/>
  <c r="C153"/>
  <c r="D153"/>
  <c r="E153"/>
  <c r="F154"/>
  <c r="G154" s="1"/>
  <c r="F155"/>
  <c r="G155" s="1"/>
  <c r="F159"/>
  <c r="G159" s="1"/>
  <c r="G160"/>
  <c r="E6" i="152"/>
  <c r="G6"/>
  <c r="C10"/>
  <c r="D10"/>
  <c r="E10"/>
  <c r="C11"/>
  <c r="D11"/>
  <c r="E11"/>
  <c r="C12"/>
  <c r="D12"/>
  <c r="E12"/>
  <c r="C13"/>
  <c r="D13"/>
  <c r="E13"/>
  <c r="C14"/>
  <c r="D14"/>
  <c r="E14"/>
  <c r="C15"/>
  <c r="D15"/>
  <c r="E15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4"/>
  <c r="D24"/>
  <c r="E24"/>
  <c r="C25"/>
  <c r="D25"/>
  <c r="E25"/>
  <c r="C26"/>
  <c r="D26"/>
  <c r="E26"/>
  <c r="C27"/>
  <c r="D27"/>
  <c r="E27"/>
  <c r="C28"/>
  <c r="D28"/>
  <c r="E28"/>
  <c r="C29"/>
  <c r="D29"/>
  <c r="E29"/>
  <c r="C31"/>
  <c r="D31"/>
  <c r="E31"/>
  <c r="C32"/>
  <c r="D32"/>
  <c r="E32"/>
  <c r="C33"/>
  <c r="D33"/>
  <c r="E33"/>
  <c r="C34"/>
  <c r="D34"/>
  <c r="E34"/>
  <c r="C35"/>
  <c r="D35"/>
  <c r="E35"/>
  <c r="C36"/>
  <c r="D36"/>
  <c r="E36"/>
  <c r="C37"/>
  <c r="D37"/>
  <c r="E37"/>
  <c r="C39"/>
  <c r="D39"/>
  <c r="E39"/>
  <c r="C40"/>
  <c r="D40"/>
  <c r="E40"/>
  <c r="C41"/>
  <c r="D41"/>
  <c r="E41"/>
  <c r="C42"/>
  <c r="D42"/>
  <c r="E42"/>
  <c r="C43"/>
  <c r="D43"/>
  <c r="E43"/>
  <c r="C44"/>
  <c r="D44"/>
  <c r="E44"/>
  <c r="C45"/>
  <c r="D45"/>
  <c r="E45"/>
  <c r="C46"/>
  <c r="D46"/>
  <c r="E46"/>
  <c r="C47"/>
  <c r="D47"/>
  <c r="E47"/>
  <c r="C48"/>
  <c r="D48"/>
  <c r="E48"/>
  <c r="C49"/>
  <c r="D49"/>
  <c r="E49"/>
  <c r="C51"/>
  <c r="D51"/>
  <c r="E51"/>
  <c r="C52"/>
  <c r="D52"/>
  <c r="E52"/>
  <c r="C53"/>
  <c r="D53"/>
  <c r="E53"/>
  <c r="C54"/>
  <c r="D54"/>
  <c r="E54"/>
  <c r="C55"/>
  <c r="D55"/>
  <c r="E55"/>
  <c r="C57"/>
  <c r="D57"/>
  <c r="E57"/>
  <c r="C58"/>
  <c r="D58"/>
  <c r="E58"/>
  <c r="C59"/>
  <c r="D59"/>
  <c r="E59"/>
  <c r="C60"/>
  <c r="D60"/>
  <c r="E60"/>
  <c r="C62"/>
  <c r="D62"/>
  <c r="E62"/>
  <c r="C63"/>
  <c r="D63"/>
  <c r="E63"/>
  <c r="C64"/>
  <c r="D64"/>
  <c r="E64"/>
  <c r="C65"/>
  <c r="D65"/>
  <c r="E65"/>
  <c r="C68"/>
  <c r="D68"/>
  <c r="E68"/>
  <c r="C69"/>
  <c r="D69"/>
  <c r="E69"/>
  <c r="C70"/>
  <c r="D70"/>
  <c r="E70"/>
  <c r="C72"/>
  <c r="D72"/>
  <c r="E72"/>
  <c r="C73"/>
  <c r="D73"/>
  <c r="E73"/>
  <c r="C74"/>
  <c r="D74"/>
  <c r="E74"/>
  <c r="C75"/>
  <c r="D75"/>
  <c r="E75"/>
  <c r="C77"/>
  <c r="D77"/>
  <c r="E77"/>
  <c r="C78"/>
  <c r="D78"/>
  <c r="E78"/>
  <c r="C80"/>
  <c r="D80"/>
  <c r="E80"/>
  <c r="C81"/>
  <c r="D81"/>
  <c r="E81"/>
  <c r="C82"/>
  <c r="D82"/>
  <c r="E82"/>
  <c r="C84"/>
  <c r="D84"/>
  <c r="E84"/>
  <c r="C85"/>
  <c r="D85"/>
  <c r="E85"/>
  <c r="C86"/>
  <c r="D86"/>
  <c r="E86"/>
  <c r="C87"/>
  <c r="D87"/>
  <c r="D83" s="1"/>
  <c r="E87"/>
  <c r="F88"/>
  <c r="G88" s="1"/>
  <c r="F89"/>
  <c r="G89" s="1"/>
  <c r="C95"/>
  <c r="E95"/>
  <c r="C96"/>
  <c r="E96"/>
  <c r="C97"/>
  <c r="E97"/>
  <c r="C98"/>
  <c r="D98"/>
  <c r="E98"/>
  <c r="C99"/>
  <c r="D99"/>
  <c r="E99"/>
  <c r="C100"/>
  <c r="D100"/>
  <c r="E100"/>
  <c r="C101"/>
  <c r="D101"/>
  <c r="E101"/>
  <c r="C102"/>
  <c r="D102"/>
  <c r="E102"/>
  <c r="C103"/>
  <c r="D103"/>
  <c r="E103"/>
  <c r="C104"/>
  <c r="D104"/>
  <c r="E104"/>
  <c r="C105"/>
  <c r="D105"/>
  <c r="E105"/>
  <c r="C106"/>
  <c r="D106"/>
  <c r="E106"/>
  <c r="C107"/>
  <c r="D107"/>
  <c r="E107"/>
  <c r="C108"/>
  <c r="D108"/>
  <c r="E108"/>
  <c r="C109"/>
  <c r="D109"/>
  <c r="E109"/>
  <c r="C110"/>
  <c r="D110"/>
  <c r="E110"/>
  <c r="C111"/>
  <c r="D111"/>
  <c r="E111"/>
  <c r="C112"/>
  <c r="D112"/>
  <c r="E112"/>
  <c r="C113"/>
  <c r="D113"/>
  <c r="E113"/>
  <c r="C114"/>
  <c r="D114"/>
  <c r="E114"/>
  <c r="C116"/>
  <c r="D116"/>
  <c r="E116"/>
  <c r="C117"/>
  <c r="D117"/>
  <c r="E117"/>
  <c r="C118"/>
  <c r="D118"/>
  <c r="E118"/>
  <c r="C119"/>
  <c r="D119"/>
  <c r="E119"/>
  <c r="C120"/>
  <c r="D120"/>
  <c r="E120"/>
  <c r="C121"/>
  <c r="D121"/>
  <c r="E121"/>
  <c r="C122"/>
  <c r="D122"/>
  <c r="E122"/>
  <c r="C123"/>
  <c r="D123"/>
  <c r="E123"/>
  <c r="C124"/>
  <c r="D124"/>
  <c r="E124"/>
  <c r="C125"/>
  <c r="D125"/>
  <c r="E125"/>
  <c r="C126"/>
  <c r="D126"/>
  <c r="E126"/>
  <c r="C127"/>
  <c r="D127"/>
  <c r="E127"/>
  <c r="C128"/>
  <c r="D128"/>
  <c r="E128"/>
  <c r="C131"/>
  <c r="D131"/>
  <c r="E131"/>
  <c r="C132"/>
  <c r="D132"/>
  <c r="E132"/>
  <c r="C133"/>
  <c r="D133"/>
  <c r="E133"/>
  <c r="C135"/>
  <c r="D135"/>
  <c r="E135"/>
  <c r="C136"/>
  <c r="D136"/>
  <c r="E136"/>
  <c r="C137"/>
  <c r="D137"/>
  <c r="E137"/>
  <c r="C138"/>
  <c r="D138"/>
  <c r="E138"/>
  <c r="C139"/>
  <c r="D139"/>
  <c r="E139"/>
  <c r="C140"/>
  <c r="D140"/>
  <c r="E140"/>
  <c r="C142"/>
  <c r="D142"/>
  <c r="E142"/>
  <c r="C143"/>
  <c r="D143"/>
  <c r="E143"/>
  <c r="C144"/>
  <c r="D144"/>
  <c r="E144"/>
  <c r="C145"/>
  <c r="D145"/>
  <c r="E145"/>
  <c r="C148"/>
  <c r="D148"/>
  <c r="E148"/>
  <c r="C149"/>
  <c r="D149"/>
  <c r="E149"/>
  <c r="C150"/>
  <c r="D150"/>
  <c r="E150"/>
  <c r="C151"/>
  <c r="D151"/>
  <c r="E151"/>
  <c r="C152"/>
  <c r="D152"/>
  <c r="E152"/>
  <c r="F153"/>
  <c r="G153"/>
  <c r="F154"/>
  <c r="G154"/>
  <c r="F158"/>
  <c r="G158"/>
  <c r="F159"/>
  <c r="G159"/>
  <c r="D71" l="1"/>
  <c r="C76"/>
  <c r="E134"/>
  <c r="D115"/>
  <c r="D79"/>
  <c r="E67"/>
  <c r="C67"/>
  <c r="C23"/>
  <c r="E130"/>
  <c r="D67"/>
  <c r="E131" i="151"/>
  <c r="C131"/>
  <c r="C116"/>
  <c r="D147" i="152"/>
  <c r="D130"/>
  <c r="E94"/>
  <c r="E83"/>
  <c r="C83"/>
  <c r="E79"/>
  <c r="C79"/>
  <c r="E76"/>
  <c r="E61"/>
  <c r="C61"/>
  <c r="C56"/>
  <c r="D56"/>
  <c r="C50"/>
  <c r="E38"/>
  <c r="D38"/>
  <c r="D30"/>
  <c r="C30"/>
  <c r="E23"/>
  <c r="C16"/>
  <c r="D16"/>
  <c r="D9"/>
  <c r="E148" i="151"/>
  <c r="C148"/>
  <c r="D95"/>
  <c r="C95"/>
  <c r="C130" s="1"/>
  <c r="E147" i="152"/>
  <c r="D134"/>
  <c r="D76"/>
  <c r="E71"/>
  <c r="C71"/>
  <c r="D61"/>
  <c r="E56"/>
  <c r="E50"/>
  <c r="D50"/>
  <c r="C38"/>
  <c r="E30"/>
  <c r="D23"/>
  <c r="E16"/>
  <c r="E9"/>
  <c r="E66" s="1"/>
  <c r="C9"/>
  <c r="D148" i="151"/>
  <c r="D135"/>
  <c r="E135"/>
  <c r="C135"/>
  <c r="D131"/>
  <c r="D116"/>
  <c r="D57"/>
  <c r="E57"/>
  <c r="C57"/>
  <c r="C134" i="152"/>
  <c r="C115"/>
  <c r="C94"/>
  <c r="C129" s="1"/>
  <c r="C147"/>
  <c r="C130"/>
  <c r="E115"/>
  <c r="E148" i="148"/>
  <c r="E144" i="151" s="1"/>
  <c r="E104" i="1"/>
  <c r="E99" i="3" s="1"/>
  <c r="C104" i="1"/>
  <c r="E116"/>
  <c r="E111" i="3" s="1"/>
  <c r="D101" i="149"/>
  <c r="D97" i="152" s="1"/>
  <c r="E100" i="148"/>
  <c r="E96" i="151" s="1"/>
  <c r="E7" i="149"/>
  <c r="E96" s="1"/>
  <c r="E9"/>
  <c r="E16"/>
  <c r="E23"/>
  <c r="E30"/>
  <c r="E38"/>
  <c r="E50"/>
  <c r="E56"/>
  <c r="E61"/>
  <c r="E67"/>
  <c r="E71"/>
  <c r="E76"/>
  <c r="E79"/>
  <c r="E83"/>
  <c r="E90"/>
  <c r="E98"/>
  <c r="E119"/>
  <c r="E134"/>
  <c r="E138"/>
  <c r="E145"/>
  <c r="E150"/>
  <c r="E146" i="152" s="1"/>
  <c r="E141" s="1"/>
  <c r="E28" i="148"/>
  <c r="E21"/>
  <c r="D100" i="149"/>
  <c r="D96" i="152" s="1"/>
  <c r="E101" i="148"/>
  <c r="E97" i="151" s="1"/>
  <c r="D99" i="149"/>
  <c r="D95" i="152" s="1"/>
  <c r="D94" s="1"/>
  <c r="E121" i="148"/>
  <c r="E117" i="151" s="1"/>
  <c r="E116" s="1"/>
  <c r="E9" i="148"/>
  <c r="E95" i="151" l="1"/>
  <c r="C66" i="152"/>
  <c r="E130" i="151"/>
  <c r="E157" s="1"/>
  <c r="E158" i="149"/>
  <c r="E66"/>
  <c r="E91" s="1"/>
  <c r="E90" i="152"/>
  <c r="E133" i="149"/>
  <c r="C99" i="3"/>
  <c r="G23" i="73"/>
  <c r="E91" i="152"/>
  <c r="D66"/>
  <c r="D91" s="1"/>
  <c r="D90"/>
  <c r="C90"/>
  <c r="C91" s="1"/>
  <c r="E129"/>
  <c r="E156" s="1"/>
  <c r="D129"/>
  <c r="D130" i="151"/>
  <c r="E163" i="149"/>
  <c r="E164"/>
  <c r="E159"/>
  <c r="C137" i="1" l="1"/>
  <c r="C132" i="3" s="1"/>
  <c r="C138" i="1"/>
  <c r="C133" i="3" s="1"/>
  <c r="C136" i="1"/>
  <c r="C131" i="3" s="1"/>
  <c r="C122" i="1"/>
  <c r="C117" i="3" s="1"/>
  <c r="C123" i="1"/>
  <c r="C118" i="3" s="1"/>
  <c r="C124" i="1"/>
  <c r="C119" i="3" s="1"/>
  <c r="C125" i="1"/>
  <c r="C120" i="3" s="1"/>
  <c r="C126" i="1"/>
  <c r="C121" i="3" s="1"/>
  <c r="C127" i="1"/>
  <c r="C122" i="3" s="1"/>
  <c r="C128" i="1"/>
  <c r="C123" i="3" s="1"/>
  <c r="C129" i="1"/>
  <c r="C124" i="3" s="1"/>
  <c r="C130" i="1"/>
  <c r="C125" i="3" s="1"/>
  <c r="C131" i="1"/>
  <c r="C126" i="3" s="1"/>
  <c r="C132" i="1"/>
  <c r="C127" i="3" s="1"/>
  <c r="C133" i="1"/>
  <c r="C128" i="3" s="1"/>
  <c r="C121" i="1"/>
  <c r="C116" i="3" s="1"/>
  <c r="C32" i="1"/>
  <c r="G32" s="1"/>
  <c r="C33"/>
  <c r="C34"/>
  <c r="C35"/>
  <c r="C36"/>
  <c r="C37"/>
  <c r="C31"/>
  <c r="C101"/>
  <c r="C96" i="3" s="1"/>
  <c r="C102" i="1"/>
  <c r="C97" i="3" s="1"/>
  <c r="C103" i="1"/>
  <c r="C105"/>
  <c r="C100" i="3" s="1"/>
  <c r="C106" i="1"/>
  <c r="C101" i="3" s="1"/>
  <c r="C107" i="1"/>
  <c r="C102" i="3" s="1"/>
  <c r="C108" i="1"/>
  <c r="C103" i="3" s="1"/>
  <c r="C109" i="1"/>
  <c r="C104" i="3" s="1"/>
  <c r="C110" i="1"/>
  <c r="C105" i="3" s="1"/>
  <c r="C111" i="1"/>
  <c r="C106" i="3" s="1"/>
  <c r="C112" i="1"/>
  <c r="C107" i="3" s="1"/>
  <c r="C113" i="1"/>
  <c r="C108" i="3" s="1"/>
  <c r="C114" i="1"/>
  <c r="C109" i="3" s="1"/>
  <c r="C115" i="1"/>
  <c r="C110" i="3" s="1"/>
  <c r="C116" i="1"/>
  <c r="C111" i="3" s="1"/>
  <c r="C117" i="1"/>
  <c r="C118"/>
  <c r="C113" i="3" s="1"/>
  <c r="C119" i="1"/>
  <c r="C114" i="3" s="1"/>
  <c r="C100" i="1"/>
  <c r="C95" i="3" s="1"/>
  <c r="C10" i="1"/>
  <c r="C11"/>
  <c r="C12"/>
  <c r="C13"/>
  <c r="C14"/>
  <c r="C15"/>
  <c r="C17"/>
  <c r="C18"/>
  <c r="C19"/>
  <c r="C20"/>
  <c r="C21"/>
  <c r="C22"/>
  <c r="C24"/>
  <c r="C25"/>
  <c r="C26"/>
  <c r="C27"/>
  <c r="C28"/>
  <c r="C29"/>
  <c r="C11" i="73" s="1"/>
  <c r="C40" i="1"/>
  <c r="C41"/>
  <c r="C42"/>
  <c r="C43"/>
  <c r="C44"/>
  <c r="C45"/>
  <c r="C46"/>
  <c r="C47"/>
  <c r="C48"/>
  <c r="C49"/>
  <c r="C50"/>
  <c r="C52"/>
  <c r="C53"/>
  <c r="C54"/>
  <c r="C55"/>
  <c r="C56"/>
  <c r="C13" i="73" s="1"/>
  <c r="C58" i="1"/>
  <c r="C57" i="3" s="1"/>
  <c r="C59" i="1"/>
  <c r="C60"/>
  <c r="C61"/>
  <c r="C60" i="3" s="1"/>
  <c r="C63" i="1"/>
  <c r="C64"/>
  <c r="C65"/>
  <c r="C66"/>
  <c r="C69"/>
  <c r="C70"/>
  <c r="C71"/>
  <c r="C73"/>
  <c r="C74"/>
  <c r="C75"/>
  <c r="C76"/>
  <c r="C78"/>
  <c r="C79"/>
  <c r="C81"/>
  <c r="C82"/>
  <c r="C83"/>
  <c r="C85"/>
  <c r="C86"/>
  <c r="C87"/>
  <c r="C88"/>
  <c r="C59" i="3" l="1"/>
  <c r="C14" i="73"/>
  <c r="E14" s="1"/>
  <c r="C112" i="3"/>
  <c r="G24" i="73"/>
  <c r="C130" i="3"/>
  <c r="C86"/>
  <c r="C87" i="151"/>
  <c r="C84" i="3"/>
  <c r="C85" i="151"/>
  <c r="C81" i="3"/>
  <c r="C82" i="151"/>
  <c r="C77" i="1"/>
  <c r="C78" i="3"/>
  <c r="C79" i="151"/>
  <c r="C75" i="3"/>
  <c r="C76" i="151"/>
  <c r="C73" i="3"/>
  <c r="C74" i="151"/>
  <c r="C70" i="3"/>
  <c r="C71" i="151"/>
  <c r="C68" i="3"/>
  <c r="C69" i="151"/>
  <c r="C64" i="3"/>
  <c r="C65" i="151"/>
  <c r="C62" i="3"/>
  <c r="C63" i="151"/>
  <c r="C54" i="3"/>
  <c r="C55" i="151"/>
  <c r="C52" i="3"/>
  <c r="C53" i="151"/>
  <c r="C49" i="3"/>
  <c r="C50" i="151"/>
  <c r="C47" i="3"/>
  <c r="C48" i="151"/>
  <c r="C45" i="3"/>
  <c r="C46" i="151"/>
  <c r="C43" i="3"/>
  <c r="C44" i="151"/>
  <c r="C41" i="3"/>
  <c r="C42" i="151"/>
  <c r="C39" i="3"/>
  <c r="C40" i="151"/>
  <c r="C28" i="3"/>
  <c r="C29" i="151"/>
  <c r="C26" i="3"/>
  <c r="C27" i="151"/>
  <c r="C24" i="3"/>
  <c r="C25" i="151"/>
  <c r="C21" i="3"/>
  <c r="C22" i="151"/>
  <c r="C19" i="3"/>
  <c r="C20" i="151"/>
  <c r="C18"/>
  <c r="C17" i="3"/>
  <c r="C14"/>
  <c r="C15" i="151"/>
  <c r="C12" i="3"/>
  <c r="C13" i="151"/>
  <c r="C10" i="3"/>
  <c r="C11" i="151"/>
  <c r="C31" i="3"/>
  <c r="C32" i="151"/>
  <c r="C35" i="3"/>
  <c r="C36" i="151"/>
  <c r="C33" i="3"/>
  <c r="C34" i="151"/>
  <c r="C87" i="3"/>
  <c r="C88" i="151"/>
  <c r="C85" i="3"/>
  <c r="C86" i="151"/>
  <c r="C82" i="3"/>
  <c r="C83" i="151"/>
  <c r="C80" i="3"/>
  <c r="C81" i="151"/>
  <c r="C77" i="3"/>
  <c r="C78" i="151"/>
  <c r="C74" i="3"/>
  <c r="C75" i="151"/>
  <c r="C72" i="3"/>
  <c r="C71" s="1"/>
  <c r="C73" i="151"/>
  <c r="C69" i="3"/>
  <c r="C70" i="151"/>
  <c r="C65" i="3"/>
  <c r="C66" i="151"/>
  <c r="C63" i="3"/>
  <c r="C64" i="151"/>
  <c r="C57" i="1"/>
  <c r="C58" i="3"/>
  <c r="C55"/>
  <c r="C56" i="151"/>
  <c r="C53" i="3"/>
  <c r="C54" i="151"/>
  <c r="C51" i="3"/>
  <c r="C50" s="1"/>
  <c r="C52" i="151"/>
  <c r="C48" i="3"/>
  <c r="C49" i="151"/>
  <c r="C46" i="3"/>
  <c r="C47" i="151"/>
  <c r="C44" i="3"/>
  <c r="C45" i="151"/>
  <c r="C42" i="3"/>
  <c r="C43" i="151"/>
  <c r="C40" i="3"/>
  <c r="C41" i="151"/>
  <c r="C29" i="3"/>
  <c r="C30" i="151"/>
  <c r="C27" i="3"/>
  <c r="C28" i="151"/>
  <c r="C25" i="3"/>
  <c r="C26" i="151"/>
  <c r="C22" i="3"/>
  <c r="C23" i="151"/>
  <c r="C20" i="3"/>
  <c r="C21" i="151"/>
  <c r="C18" i="3"/>
  <c r="C19" i="151"/>
  <c r="C15" i="3"/>
  <c r="C16" i="151"/>
  <c r="C13" i="3"/>
  <c r="C14" i="151"/>
  <c r="C11" i="3"/>
  <c r="C12" i="151"/>
  <c r="C98" i="3"/>
  <c r="C36"/>
  <c r="C37" i="151"/>
  <c r="C34" i="3"/>
  <c r="C35" i="151"/>
  <c r="C32" i="3"/>
  <c r="C33" i="151"/>
  <c r="C115" i="3"/>
  <c r="C72" i="1"/>
  <c r="C51"/>
  <c r="C39"/>
  <c r="C16"/>
  <c r="C9"/>
  <c r="C68"/>
  <c r="C80"/>
  <c r="C84"/>
  <c r="C23"/>
  <c r="C62"/>
  <c r="C38" i="3" l="1"/>
  <c r="C76"/>
  <c r="C79"/>
  <c r="C16"/>
  <c r="C39" i="151"/>
  <c r="C72"/>
  <c r="C83" i="3"/>
  <c r="C10" i="151"/>
  <c r="C24"/>
  <c r="C51"/>
  <c r="C62"/>
  <c r="C68"/>
  <c r="C77"/>
  <c r="C84"/>
  <c r="C9" i="3"/>
  <c r="C17" i="151"/>
  <c r="C61" i="3"/>
  <c r="C67"/>
  <c r="C80" i="151"/>
  <c r="C94" i="3"/>
  <c r="C129" s="1"/>
  <c r="C23"/>
  <c r="C56"/>
  <c r="C91" i="1"/>
  <c r="G38" i="148"/>
  <c r="C90" i="3" l="1"/>
  <c r="C91" i="151"/>
  <c r="C30" i="148"/>
  <c r="C39"/>
  <c r="D14" i="1"/>
  <c r="D12"/>
  <c r="D13"/>
  <c r="E12"/>
  <c r="E13"/>
  <c r="E14"/>
  <c r="A4" i="76"/>
  <c r="E13" i="3" l="1"/>
  <c r="E14" i="151"/>
  <c r="D14" i="3"/>
  <c r="D15" i="151"/>
  <c r="D13" i="3"/>
  <c r="D14" i="151"/>
  <c r="E14" i="3"/>
  <c r="E15" i="151"/>
  <c r="E12" i="3"/>
  <c r="E13" i="151"/>
  <c r="D12" i="3"/>
  <c r="D13" i="151"/>
  <c r="D6" i="61"/>
  <c r="F122" i="148" l="1"/>
  <c r="F118" i="151" s="1"/>
  <c r="G118" s="1"/>
  <c r="F123" i="148"/>
  <c r="F119" i="151" s="1"/>
  <c r="G119" s="1"/>
  <c r="G7" i="149"/>
  <c r="G96" s="1"/>
  <c r="E21" i="1" l="1"/>
  <c r="E21" i="3" l="1"/>
  <c r="E22" i="151"/>
  <c r="G7" i="148"/>
  <c r="G97" s="1"/>
  <c r="E7"/>
  <c r="E97" s="1"/>
  <c r="E6" i="61"/>
  <c r="G6" i="153"/>
  <c r="E6"/>
  <c r="G96" i="150"/>
  <c r="E96"/>
  <c r="G7"/>
  <c r="E7"/>
  <c r="C153" i="1"/>
  <c r="C148" i="3" s="1"/>
  <c r="D153" i="1"/>
  <c r="D148" i="3" s="1"/>
  <c r="E153" i="1"/>
  <c r="E148" i="3" s="1"/>
  <c r="C154" i="1"/>
  <c r="C149" i="3" s="1"/>
  <c r="D154" i="1"/>
  <c r="D149" i="3" s="1"/>
  <c r="E154" i="1"/>
  <c r="E149" i="3" s="1"/>
  <c r="C155" i="1"/>
  <c r="C150" i="3" s="1"/>
  <c r="D155" i="1"/>
  <c r="D150" i="3" s="1"/>
  <c r="E155" i="1"/>
  <c r="E150" i="3" s="1"/>
  <c r="C156" i="1"/>
  <c r="C151" i="3" s="1"/>
  <c r="D156" i="1"/>
  <c r="D151" i="3" s="1"/>
  <c r="E156" i="1"/>
  <c r="E151" i="3" s="1"/>
  <c r="D152" i="1"/>
  <c r="E152"/>
  <c r="C148"/>
  <c r="C143" i="3" s="1"/>
  <c r="D148" i="1"/>
  <c r="D143" i="3" s="1"/>
  <c r="E148" i="1"/>
  <c r="E143" i="3" s="1"/>
  <c r="C149" i="1"/>
  <c r="C144" i="3" s="1"/>
  <c r="D149" i="1"/>
  <c r="D144" i="3" s="1"/>
  <c r="E149" i="1"/>
  <c r="E144" i="3" s="1"/>
  <c r="C150" i="1"/>
  <c r="C145" i="3" s="1"/>
  <c r="D150" i="1"/>
  <c r="D145" i="3" s="1"/>
  <c r="E150" i="1"/>
  <c r="E145" i="3" s="1"/>
  <c r="D147" i="1"/>
  <c r="D142" i="3" s="1"/>
  <c r="E147" i="1"/>
  <c r="E142" i="3" s="1"/>
  <c r="C141" i="1"/>
  <c r="C136" i="3" s="1"/>
  <c r="D141" i="1"/>
  <c r="D136" i="3" s="1"/>
  <c r="E141" i="1"/>
  <c r="E136" i="3" s="1"/>
  <c r="C142" i="1"/>
  <c r="C137" i="3" s="1"/>
  <c r="D142" i="1"/>
  <c r="D137" i="3" s="1"/>
  <c r="E142" i="1"/>
  <c r="E137" i="3" s="1"/>
  <c r="C143" i="1"/>
  <c r="C138" i="3" s="1"/>
  <c r="D143" i="1"/>
  <c r="D138" i="3" s="1"/>
  <c r="E143" i="1"/>
  <c r="E138" i="3" s="1"/>
  <c r="C144" i="1"/>
  <c r="C139" i="3" s="1"/>
  <c r="D144" i="1"/>
  <c r="D139" i="3" s="1"/>
  <c r="E144" i="1"/>
  <c r="E139" i="3" s="1"/>
  <c r="C145" i="1"/>
  <c r="C140" i="3" s="1"/>
  <c r="D145" i="1"/>
  <c r="D140" i="3" s="1"/>
  <c r="E145" i="1"/>
  <c r="E140" i="3" s="1"/>
  <c r="D140" i="1"/>
  <c r="D135" i="3" s="1"/>
  <c r="E140" i="1"/>
  <c r="E135" i="3" s="1"/>
  <c r="E134" s="1"/>
  <c r="D137" i="1"/>
  <c r="D132" i="3" s="1"/>
  <c r="E137" i="1"/>
  <c r="E132" i="3" s="1"/>
  <c r="D138" i="1"/>
  <c r="D133" i="3" s="1"/>
  <c r="E138" i="1"/>
  <c r="E133" i="3" s="1"/>
  <c r="D136" i="1"/>
  <c r="D131" i="3" s="1"/>
  <c r="D130" s="1"/>
  <c r="E136" i="1"/>
  <c r="E131" i="3" s="1"/>
  <c r="E130" s="1"/>
  <c r="D122" i="1"/>
  <c r="D117" i="3" s="1"/>
  <c r="E122" i="1"/>
  <c r="E117" i="3" s="1"/>
  <c r="D123" i="1"/>
  <c r="D118" i="3" s="1"/>
  <c r="E123" i="1"/>
  <c r="E118" i="3" s="1"/>
  <c r="D124" i="1"/>
  <c r="D119" i="3" s="1"/>
  <c r="E124" i="1"/>
  <c r="E119" i="3" s="1"/>
  <c r="D125" i="1"/>
  <c r="D120" i="3" s="1"/>
  <c r="E125" i="1"/>
  <c r="E120" i="3" s="1"/>
  <c r="D126" i="1"/>
  <c r="D121" i="3" s="1"/>
  <c r="E126" i="1"/>
  <c r="E121" i="3" s="1"/>
  <c r="D127" i="1"/>
  <c r="D122" i="3" s="1"/>
  <c r="E127" i="1"/>
  <c r="E122" i="3" s="1"/>
  <c r="D128" i="1"/>
  <c r="D123" i="3" s="1"/>
  <c r="E128" i="1"/>
  <c r="E123" i="3" s="1"/>
  <c r="D129" i="1"/>
  <c r="D124" i="3" s="1"/>
  <c r="E129" i="1"/>
  <c r="E124" i="3" s="1"/>
  <c r="D130" i="1"/>
  <c r="D125" i="3" s="1"/>
  <c r="E130" i="1"/>
  <c r="E125" i="3" s="1"/>
  <c r="D131" i="1"/>
  <c r="D126" i="3" s="1"/>
  <c r="E131" i="1"/>
  <c r="E126" i="3" s="1"/>
  <c r="D132" i="1"/>
  <c r="D127" i="3" s="1"/>
  <c r="E132" i="1"/>
  <c r="E127" i="3" s="1"/>
  <c r="D133" i="1"/>
  <c r="D128" i="3" s="1"/>
  <c r="E133" i="1"/>
  <c r="E128" i="3" s="1"/>
  <c r="D121" i="1"/>
  <c r="D116" i="3" s="1"/>
  <c r="D115" s="1"/>
  <c r="E121" i="1"/>
  <c r="E116" i="3" s="1"/>
  <c r="E115" s="1"/>
  <c r="D101" i="1"/>
  <c r="D96" i="3" s="1"/>
  <c r="E101" i="1"/>
  <c r="E96" i="3" s="1"/>
  <c r="D102" i="1"/>
  <c r="D97" i="3" s="1"/>
  <c r="E102" i="1"/>
  <c r="E97" i="3" s="1"/>
  <c r="D103" i="1"/>
  <c r="D98" i="3" s="1"/>
  <c r="E103" i="1"/>
  <c r="E98" i="3" s="1"/>
  <c r="D104" i="1"/>
  <c r="D99" i="3" s="1"/>
  <c r="D105" i="1"/>
  <c r="D100" i="3" s="1"/>
  <c r="E105" i="1"/>
  <c r="E100" i="3" s="1"/>
  <c r="D106" i="1"/>
  <c r="D101" i="3" s="1"/>
  <c r="E106" i="1"/>
  <c r="E101" i="3" s="1"/>
  <c r="D107" i="1"/>
  <c r="D102" i="3" s="1"/>
  <c r="E107" i="1"/>
  <c r="E102" i="3" s="1"/>
  <c r="D108" i="1"/>
  <c r="D103" i="3" s="1"/>
  <c r="E108" i="1"/>
  <c r="E103" i="3" s="1"/>
  <c r="D109" i="1"/>
  <c r="D104" i="3" s="1"/>
  <c r="E109" i="1"/>
  <c r="E104" i="3" s="1"/>
  <c r="D110" i="1"/>
  <c r="D105" i="3" s="1"/>
  <c r="E110" i="1"/>
  <c r="E105" i="3" s="1"/>
  <c r="D111" i="1"/>
  <c r="D106" i="3" s="1"/>
  <c r="E111" i="1"/>
  <c r="E106" i="3" s="1"/>
  <c r="D112" i="1"/>
  <c r="D107" i="3" s="1"/>
  <c r="E112" i="1"/>
  <c r="E107" i="3" s="1"/>
  <c r="D113" i="1"/>
  <c r="D108" i="3" s="1"/>
  <c r="E113" i="1"/>
  <c r="E108" i="3" s="1"/>
  <c r="D114" i="1"/>
  <c r="D109" i="3" s="1"/>
  <c r="E114" i="1"/>
  <c r="E109" i="3" s="1"/>
  <c r="D115" i="1"/>
  <c r="D110" i="3" s="1"/>
  <c r="E115" i="1"/>
  <c r="E110" i="3" s="1"/>
  <c r="D116" i="1"/>
  <c r="D111" i="3" s="1"/>
  <c r="D117" i="1"/>
  <c r="D112" i="3" s="1"/>
  <c r="E117" i="1"/>
  <c r="E112" i="3" s="1"/>
  <c r="D118" i="1"/>
  <c r="D113" i="3" s="1"/>
  <c r="E118" i="1"/>
  <c r="E113" i="3" s="1"/>
  <c r="D119" i="1"/>
  <c r="D114" i="3" s="1"/>
  <c r="E119" i="1"/>
  <c r="E114" i="3" s="1"/>
  <c r="D100" i="1"/>
  <c r="D95" i="3" s="1"/>
  <c r="D94" s="1"/>
  <c r="D129" s="1"/>
  <c r="E100" i="1"/>
  <c r="E95" i="3" s="1"/>
  <c r="D86" i="1"/>
  <c r="E86"/>
  <c r="D87"/>
  <c r="E87"/>
  <c r="D88"/>
  <c r="E88"/>
  <c r="D85"/>
  <c r="E85"/>
  <c r="D82"/>
  <c r="E82"/>
  <c r="D83"/>
  <c r="E83"/>
  <c r="D81"/>
  <c r="E81"/>
  <c r="D79"/>
  <c r="E79"/>
  <c r="D78"/>
  <c r="E78"/>
  <c r="D74"/>
  <c r="E74"/>
  <c r="D75"/>
  <c r="E75"/>
  <c r="D76"/>
  <c r="E76"/>
  <c r="D73"/>
  <c r="E73"/>
  <c r="D70"/>
  <c r="E70"/>
  <c r="D71"/>
  <c r="E71"/>
  <c r="D69"/>
  <c r="E69"/>
  <c r="D64"/>
  <c r="E64"/>
  <c r="D65"/>
  <c r="E65"/>
  <c r="D66"/>
  <c r="E66"/>
  <c r="D63"/>
  <c r="E63"/>
  <c r="C152"/>
  <c r="C147"/>
  <c r="C142" i="3" s="1"/>
  <c r="C140" i="1"/>
  <c r="C135" i="3" s="1"/>
  <c r="D59" i="1"/>
  <c r="D58" i="3" s="1"/>
  <c r="E59" i="1"/>
  <c r="E58" i="3" s="1"/>
  <c r="D60" i="1"/>
  <c r="D59" i="3" s="1"/>
  <c r="E60" i="1"/>
  <c r="E59" i="3" s="1"/>
  <c r="D61" i="1"/>
  <c r="D60" i="3" s="1"/>
  <c r="E61" i="1"/>
  <c r="E60" i="3" s="1"/>
  <c r="D58" i="1"/>
  <c r="D57" i="3" s="1"/>
  <c r="D56" s="1"/>
  <c r="E58" i="1"/>
  <c r="E57" i="3" s="1"/>
  <c r="E56" s="1"/>
  <c r="D53" i="1"/>
  <c r="E53"/>
  <c r="D54"/>
  <c r="E54"/>
  <c r="D55"/>
  <c r="E55"/>
  <c r="D56"/>
  <c r="E56"/>
  <c r="D52"/>
  <c r="E52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40"/>
  <c r="E40"/>
  <c r="D33"/>
  <c r="E33"/>
  <c r="D34"/>
  <c r="E34"/>
  <c r="D35"/>
  <c r="E35"/>
  <c r="D36"/>
  <c r="E36"/>
  <c r="D37"/>
  <c r="E37"/>
  <c r="D38"/>
  <c r="E38"/>
  <c r="D31"/>
  <c r="E31"/>
  <c r="D25"/>
  <c r="E25"/>
  <c r="D26"/>
  <c r="E26"/>
  <c r="D27"/>
  <c r="E27"/>
  <c r="D28"/>
  <c r="E28"/>
  <c r="D29"/>
  <c r="E29"/>
  <c r="D24"/>
  <c r="E24"/>
  <c r="D18"/>
  <c r="E18"/>
  <c r="D19"/>
  <c r="E19"/>
  <c r="D20"/>
  <c r="E20"/>
  <c r="D21"/>
  <c r="D22"/>
  <c r="E22"/>
  <c r="D17"/>
  <c r="E17"/>
  <c r="D11"/>
  <c r="E11"/>
  <c r="D15"/>
  <c r="E15"/>
  <c r="D10"/>
  <c r="E10"/>
  <c r="D134" i="3" l="1"/>
  <c r="D15"/>
  <c r="D16" i="151"/>
  <c r="D17" i="3"/>
  <c r="D18" i="151"/>
  <c r="E20" i="3"/>
  <c r="E21" i="151"/>
  <c r="E18" i="3"/>
  <c r="E19" i="151"/>
  <c r="E9" i="1"/>
  <c r="E10" i="3"/>
  <c r="E11" i="151"/>
  <c r="E15" i="3"/>
  <c r="E16" i="151"/>
  <c r="E11" i="3"/>
  <c r="E12" i="151"/>
  <c r="E17" i="3"/>
  <c r="E18" i="151"/>
  <c r="E22" i="3"/>
  <c r="E23" i="151"/>
  <c r="D21" i="3"/>
  <c r="D22" i="151"/>
  <c r="D20" i="3"/>
  <c r="D21" i="151"/>
  <c r="D19" i="3"/>
  <c r="D20" i="151"/>
  <c r="D18" i="3"/>
  <c r="D19" i="151"/>
  <c r="D24" i="3"/>
  <c r="D25" i="151"/>
  <c r="D29" i="3"/>
  <c r="D30" i="151"/>
  <c r="D29"/>
  <c r="D28" i="3"/>
  <c r="D27"/>
  <c r="D28" i="151"/>
  <c r="D26" i="3"/>
  <c r="D27" i="151"/>
  <c r="D25" i="3"/>
  <c r="D26" i="151"/>
  <c r="D31" i="3"/>
  <c r="D32" i="151"/>
  <c r="D37" i="3"/>
  <c r="D38" i="151"/>
  <c r="D37"/>
  <c r="D36" i="3"/>
  <c r="D35"/>
  <c r="D36" i="151"/>
  <c r="D34" i="3"/>
  <c r="D35" i="151"/>
  <c r="D33" i="3"/>
  <c r="D34" i="151"/>
  <c r="D32" i="3"/>
  <c r="D33" i="151"/>
  <c r="D39" i="3"/>
  <c r="D40" i="151"/>
  <c r="D49" i="3"/>
  <c r="D50" i="151"/>
  <c r="D49"/>
  <c r="D48" i="3"/>
  <c r="D47"/>
  <c r="D48" i="151"/>
  <c r="D46" i="3"/>
  <c r="D47" i="151"/>
  <c r="D45" i="3"/>
  <c r="D46" i="151"/>
  <c r="D44" i="3"/>
  <c r="D45" i="151"/>
  <c r="D43" i="3"/>
  <c r="D44" i="151"/>
  <c r="D42" i="3"/>
  <c r="D43" i="151"/>
  <c r="D41" i="3"/>
  <c r="D42" i="151"/>
  <c r="D40" i="3"/>
  <c r="D41" i="151"/>
  <c r="D51" i="3"/>
  <c r="D52" i="151"/>
  <c r="D55" i="3"/>
  <c r="D56" i="151"/>
  <c r="D54" i="3"/>
  <c r="D55" i="151"/>
  <c r="D53" i="3"/>
  <c r="D54" i="151"/>
  <c r="D52" i="3"/>
  <c r="D53" i="151"/>
  <c r="D51" s="1"/>
  <c r="E62" i="3"/>
  <c r="E63" i="151"/>
  <c r="E65" i="3"/>
  <c r="E66" i="151"/>
  <c r="E65"/>
  <c r="E64" i="3"/>
  <c r="E63"/>
  <c r="E64" i="151"/>
  <c r="E68" i="3"/>
  <c r="E69" i="151"/>
  <c r="E70" i="3"/>
  <c r="E71" i="151"/>
  <c r="E69" i="3"/>
  <c r="E70" i="151"/>
  <c r="E68" s="1"/>
  <c r="E72" i="3"/>
  <c r="E73" i="151"/>
  <c r="E75" i="3"/>
  <c r="E76" i="151"/>
  <c r="E74" i="3"/>
  <c r="E75" i="151"/>
  <c r="E73" i="3"/>
  <c r="E74" i="151"/>
  <c r="E72" s="1"/>
  <c r="E77" i="3"/>
  <c r="E78" i="151"/>
  <c r="E78" i="3"/>
  <c r="E79" i="151"/>
  <c r="E80" i="3"/>
  <c r="E81" i="151"/>
  <c r="E82" i="3"/>
  <c r="E83" i="151"/>
  <c r="E81" i="3"/>
  <c r="E82" i="151"/>
  <c r="E80" s="1"/>
  <c r="E84" i="3"/>
  <c r="E85" i="151"/>
  <c r="E87" i="3"/>
  <c r="E88" i="151"/>
  <c r="E86" i="3"/>
  <c r="E87" i="151"/>
  <c r="E85" i="3"/>
  <c r="E86" i="151"/>
  <c r="E84" s="1"/>
  <c r="C134" i="3"/>
  <c r="E94"/>
  <c r="E129" s="1"/>
  <c r="E156" s="1"/>
  <c r="D147"/>
  <c r="D11" i="151"/>
  <c r="D10" i="3"/>
  <c r="D12" i="151"/>
  <c r="D11" i="3"/>
  <c r="D22"/>
  <c r="D23" i="151"/>
  <c r="E19" i="3"/>
  <c r="E20" i="151"/>
  <c r="E24" i="3"/>
  <c r="E25" i="151"/>
  <c r="E29" i="3"/>
  <c r="E30" i="151"/>
  <c r="E28" i="3"/>
  <c r="E29" i="151"/>
  <c r="E27" i="3"/>
  <c r="E28" i="151"/>
  <c r="E26" i="3"/>
  <c r="E27" i="151"/>
  <c r="E25" i="3"/>
  <c r="E26" i="151"/>
  <c r="E24" s="1"/>
  <c r="E31" i="3"/>
  <c r="E32" i="151"/>
  <c r="E37" i="3"/>
  <c r="E38" i="151"/>
  <c r="E36" i="3"/>
  <c r="E37" i="151"/>
  <c r="E35" i="3"/>
  <c r="E36" i="151"/>
  <c r="E34" i="3"/>
  <c r="E35" i="151"/>
  <c r="E33" i="3"/>
  <c r="E34" i="151"/>
  <c r="E32" i="3"/>
  <c r="E33" i="151"/>
  <c r="E39" i="3"/>
  <c r="E40" i="151"/>
  <c r="E49" i="3"/>
  <c r="E50" i="151"/>
  <c r="E48" i="3"/>
  <c r="E49" i="151"/>
  <c r="E47" i="3"/>
  <c r="E48" i="151"/>
  <c r="E46" i="3"/>
  <c r="E47" i="151"/>
  <c r="E45" i="3"/>
  <c r="E46" i="151"/>
  <c r="E44" i="3"/>
  <c r="E45" i="151"/>
  <c r="E44"/>
  <c r="E43" i="3"/>
  <c r="E43" i="151"/>
  <c r="E42" i="3"/>
  <c r="E41"/>
  <c r="E42" i="151"/>
  <c r="E40" i="3"/>
  <c r="E41" i="151"/>
  <c r="E51" i="3"/>
  <c r="E52" i="151"/>
  <c r="E56"/>
  <c r="E55" i="3"/>
  <c r="E55" i="151"/>
  <c r="E54" i="3"/>
  <c r="E53"/>
  <c r="E54" i="151"/>
  <c r="E52" i="3"/>
  <c r="E53" i="151"/>
  <c r="D62" i="3"/>
  <c r="D63" i="151"/>
  <c r="D65" i="3"/>
  <c r="D66" i="151"/>
  <c r="D64" i="3"/>
  <c r="D65" i="151"/>
  <c r="D63" i="3"/>
  <c r="D64" i="151"/>
  <c r="D68" i="3"/>
  <c r="D69" i="151"/>
  <c r="D70" i="3"/>
  <c r="D71" i="151"/>
  <c r="D69" i="3"/>
  <c r="D70" i="151"/>
  <c r="D72" i="3"/>
  <c r="D73" i="151"/>
  <c r="D75" i="3"/>
  <c r="D76" i="151"/>
  <c r="D74" i="3"/>
  <c r="D75" i="151"/>
  <c r="D73" i="3"/>
  <c r="D74" i="151"/>
  <c r="D77" i="3"/>
  <c r="D78" i="151"/>
  <c r="D78" i="3"/>
  <c r="D79" i="151"/>
  <c r="D77" s="1"/>
  <c r="D81"/>
  <c r="D80" i="3"/>
  <c r="D82"/>
  <c r="D83" i="151"/>
  <c r="D81" i="3"/>
  <c r="D82" i="151"/>
  <c r="D84" i="3"/>
  <c r="D85" i="151"/>
  <c r="D87" i="3"/>
  <c r="D88" i="151"/>
  <c r="D86" i="3"/>
  <c r="D87" i="151"/>
  <c r="D85" i="3"/>
  <c r="D86" i="151"/>
  <c r="E147" i="3"/>
  <c r="C147"/>
  <c r="E16" i="1"/>
  <c r="F150" i="148"/>
  <c r="F146" i="151" s="1"/>
  <c r="G146" s="1"/>
  <c r="F149" i="148"/>
  <c r="F145" i="151" s="1"/>
  <c r="G145" s="1"/>
  <c r="F148" i="148"/>
  <c r="F144" i="151" s="1"/>
  <c r="G144" s="1"/>
  <c r="F147" i="148"/>
  <c r="F143" i="151" s="1"/>
  <c r="E146" i="148"/>
  <c r="D146"/>
  <c r="C146"/>
  <c r="F145"/>
  <c r="F141" i="151" s="1"/>
  <c r="G141" s="1"/>
  <c r="F144" i="148"/>
  <c r="F140" i="151" s="1"/>
  <c r="G140" s="1"/>
  <c r="F143" i="148"/>
  <c r="F139" i="151" s="1"/>
  <c r="G139" s="1"/>
  <c r="F142" i="148"/>
  <c r="F138" i="151" s="1"/>
  <c r="G138" s="1"/>
  <c r="F141" i="148"/>
  <c r="F137" i="151" s="1"/>
  <c r="G137" s="1"/>
  <c r="F140" i="148"/>
  <c r="F136" i="151" s="1"/>
  <c r="E139" i="148"/>
  <c r="D139"/>
  <c r="C139"/>
  <c r="F138"/>
  <c r="F137"/>
  <c r="F136"/>
  <c r="E135"/>
  <c r="D135"/>
  <c r="C135"/>
  <c r="F133"/>
  <c r="F129" i="151" s="1"/>
  <c r="G129" s="1"/>
  <c r="F132" i="148"/>
  <c r="F128" i="151" s="1"/>
  <c r="G128" s="1"/>
  <c r="F131" i="148"/>
  <c r="F127" i="151" s="1"/>
  <c r="G127" s="1"/>
  <c r="F130" i="148"/>
  <c r="F126" i="151" s="1"/>
  <c r="G126" s="1"/>
  <c r="F129" i="148"/>
  <c r="F125" i="151" s="1"/>
  <c r="G125" s="1"/>
  <c r="F128" i="148"/>
  <c r="F124" i="151" s="1"/>
  <c r="G124" s="1"/>
  <c r="F127" i="148"/>
  <c r="F123" i="151" s="1"/>
  <c r="G123" s="1"/>
  <c r="F126" i="148"/>
  <c r="F122" i="151" s="1"/>
  <c r="G122" s="1"/>
  <c r="F125" i="148"/>
  <c r="F121" i="151" s="1"/>
  <c r="G121" s="1"/>
  <c r="F124" i="148"/>
  <c r="F120" i="151" s="1"/>
  <c r="G120" s="1"/>
  <c r="G123" i="148"/>
  <c r="G122"/>
  <c r="F121"/>
  <c r="F117" i="151" s="1"/>
  <c r="E120" i="148"/>
  <c r="D120"/>
  <c r="C120"/>
  <c r="F119"/>
  <c r="F115" i="151" s="1"/>
  <c r="G115" s="1"/>
  <c r="F118" i="148"/>
  <c r="F114" i="151" s="1"/>
  <c r="G114" s="1"/>
  <c r="F117" i="148"/>
  <c r="F113" i="151" s="1"/>
  <c r="F116" i="148"/>
  <c r="F112" i="151" s="1"/>
  <c r="G112" s="1"/>
  <c r="F115" i="148"/>
  <c r="F111" i="151" s="1"/>
  <c r="G111" s="1"/>
  <c r="F114" i="148"/>
  <c r="F110" i="151" s="1"/>
  <c r="G110" s="1"/>
  <c r="F113" i="148"/>
  <c r="F109" i="151" s="1"/>
  <c r="G109" s="1"/>
  <c r="F112" i="148"/>
  <c r="F108" i="151" s="1"/>
  <c r="G108" s="1"/>
  <c r="F111" i="148"/>
  <c r="F110"/>
  <c r="F106" i="151" s="1"/>
  <c r="G106" s="1"/>
  <c r="F109" i="148"/>
  <c r="F105" i="151" s="1"/>
  <c r="G105" s="1"/>
  <c r="F108" i="148"/>
  <c r="F104" i="151" s="1"/>
  <c r="G104" s="1"/>
  <c r="F107" i="148"/>
  <c r="F103" i="151" s="1"/>
  <c r="G103" s="1"/>
  <c r="F106" i="148"/>
  <c r="F102" i="151" s="1"/>
  <c r="G102" s="1"/>
  <c r="F105" i="148"/>
  <c r="F101" i="151" s="1"/>
  <c r="G101" s="1"/>
  <c r="F104" i="148"/>
  <c r="F103"/>
  <c r="F99" i="151" s="1"/>
  <c r="G99" s="1"/>
  <c r="F102" i="148"/>
  <c r="F98" i="151" s="1"/>
  <c r="G98" s="1"/>
  <c r="F101" i="148"/>
  <c r="F97" i="151" s="1"/>
  <c r="G97" s="1"/>
  <c r="F100" i="148"/>
  <c r="F96" i="151" s="1"/>
  <c r="G96" s="1"/>
  <c r="F85" i="148"/>
  <c r="E84"/>
  <c r="D84"/>
  <c r="C84"/>
  <c r="F83"/>
  <c r="F82"/>
  <c r="F81"/>
  <c r="G81" s="1"/>
  <c r="E80"/>
  <c r="D80"/>
  <c r="C80"/>
  <c r="F79"/>
  <c r="F78"/>
  <c r="E77"/>
  <c r="D77"/>
  <c r="C77"/>
  <c r="F76"/>
  <c r="F75"/>
  <c r="F74"/>
  <c r="F73"/>
  <c r="G73" s="1"/>
  <c r="E72"/>
  <c r="D72"/>
  <c r="C72"/>
  <c r="F71"/>
  <c r="F70"/>
  <c r="F69"/>
  <c r="E68"/>
  <c r="D68"/>
  <c r="C68"/>
  <c r="F66"/>
  <c r="F65"/>
  <c r="F64"/>
  <c r="F63"/>
  <c r="E62"/>
  <c r="D62"/>
  <c r="C62"/>
  <c r="F61"/>
  <c r="F61" i="151" s="1"/>
  <c r="G61" s="1"/>
  <c r="F60" i="148"/>
  <c r="F60" i="151" s="1"/>
  <c r="G60" s="1"/>
  <c r="F59" i="148"/>
  <c r="F59" i="151" s="1"/>
  <c r="G59" s="1"/>
  <c r="F58" i="148"/>
  <c r="E57"/>
  <c r="D57"/>
  <c r="C57"/>
  <c r="F56"/>
  <c r="F55"/>
  <c r="F54"/>
  <c r="F53"/>
  <c r="F52"/>
  <c r="E51"/>
  <c r="D51"/>
  <c r="C51"/>
  <c r="F50"/>
  <c r="F49"/>
  <c r="G49" s="1"/>
  <c r="F48"/>
  <c r="F47"/>
  <c r="F46"/>
  <c r="F45"/>
  <c r="F44"/>
  <c r="F43"/>
  <c r="F42"/>
  <c r="G42" s="1"/>
  <c r="F41"/>
  <c r="F40"/>
  <c r="E39"/>
  <c r="D39"/>
  <c r="F37"/>
  <c r="G37" s="1"/>
  <c r="F36"/>
  <c r="F35"/>
  <c r="F34"/>
  <c r="F33"/>
  <c r="F32"/>
  <c r="F31"/>
  <c r="E30"/>
  <c r="D30"/>
  <c r="F29"/>
  <c r="F28"/>
  <c r="F27"/>
  <c r="F26"/>
  <c r="F25"/>
  <c r="F24"/>
  <c r="E23"/>
  <c r="D23"/>
  <c r="C23"/>
  <c r="F22"/>
  <c r="F21"/>
  <c r="F20"/>
  <c r="F19"/>
  <c r="F18"/>
  <c r="F17"/>
  <c r="E16"/>
  <c r="D16"/>
  <c r="C16"/>
  <c r="F15"/>
  <c r="F14"/>
  <c r="F13"/>
  <c r="F12"/>
  <c r="F11"/>
  <c r="F10"/>
  <c r="G58" l="1"/>
  <c r="F58" i="151"/>
  <c r="G117"/>
  <c r="G116" s="1"/>
  <c r="F116"/>
  <c r="F132"/>
  <c r="G136" i="148"/>
  <c r="F134" i="151"/>
  <c r="G134" s="1"/>
  <c r="G138" i="148"/>
  <c r="G136" i="151"/>
  <c r="G135" s="1"/>
  <c r="F135"/>
  <c r="F133"/>
  <c r="G133" s="1"/>
  <c r="G137" i="148"/>
  <c r="G143" i="151"/>
  <c r="E67" i="148"/>
  <c r="F77"/>
  <c r="D79" i="3"/>
  <c r="E62" i="151"/>
  <c r="D39"/>
  <c r="D17"/>
  <c r="D84"/>
  <c r="D72"/>
  <c r="D68"/>
  <c r="D62"/>
  <c r="E51"/>
  <c r="E39"/>
  <c r="E31"/>
  <c r="D9" i="3"/>
  <c r="E77" i="151"/>
  <c r="E91" s="1"/>
  <c r="D31"/>
  <c r="D24"/>
  <c r="E17"/>
  <c r="E10"/>
  <c r="E16" i="3"/>
  <c r="D16"/>
  <c r="D83"/>
  <c r="D80" i="151"/>
  <c r="D76" i="3"/>
  <c r="D71"/>
  <c r="D67"/>
  <c r="D61"/>
  <c r="E50"/>
  <c r="E38"/>
  <c r="E30"/>
  <c r="E23"/>
  <c r="D10" i="151"/>
  <c r="E83" i="3"/>
  <c r="E79"/>
  <c r="E76"/>
  <c r="E71"/>
  <c r="E67"/>
  <c r="E61"/>
  <c r="D50"/>
  <c r="D38"/>
  <c r="D30"/>
  <c r="D23"/>
  <c r="E9"/>
  <c r="F100" i="151"/>
  <c r="G100" s="1"/>
  <c r="G113"/>
  <c r="F95"/>
  <c r="F130" s="1"/>
  <c r="F157" s="1"/>
  <c r="G111" i="148"/>
  <c r="F107" i="151"/>
  <c r="G107" s="1"/>
  <c r="F9" i="148"/>
  <c r="G29"/>
  <c r="F72"/>
  <c r="G20"/>
  <c r="F30"/>
  <c r="G35"/>
  <c r="G75"/>
  <c r="G12"/>
  <c r="F120"/>
  <c r="G40"/>
  <c r="F68"/>
  <c r="G85"/>
  <c r="G115"/>
  <c r="G147"/>
  <c r="G18"/>
  <c r="G27"/>
  <c r="G33"/>
  <c r="G45"/>
  <c r="G47"/>
  <c r="G50"/>
  <c r="F51"/>
  <c r="G59"/>
  <c r="G64"/>
  <c r="G71"/>
  <c r="G82"/>
  <c r="G100"/>
  <c r="G104"/>
  <c r="G108"/>
  <c r="G112"/>
  <c r="G116"/>
  <c r="G127"/>
  <c r="G131"/>
  <c r="G140"/>
  <c r="G142"/>
  <c r="G144"/>
  <c r="G148"/>
  <c r="G54"/>
  <c r="G61"/>
  <c r="G107"/>
  <c r="G126"/>
  <c r="G19"/>
  <c r="G25"/>
  <c r="G28"/>
  <c r="G31"/>
  <c r="G34"/>
  <c r="G41"/>
  <c r="G43"/>
  <c r="G48"/>
  <c r="G55"/>
  <c r="G65"/>
  <c r="G74"/>
  <c r="G76"/>
  <c r="G101"/>
  <c r="G105"/>
  <c r="G109"/>
  <c r="G113"/>
  <c r="G117"/>
  <c r="G121"/>
  <c r="G124"/>
  <c r="G128"/>
  <c r="G132"/>
  <c r="F139"/>
  <c r="G149"/>
  <c r="G24"/>
  <c r="F62"/>
  <c r="G103"/>
  <c r="G119"/>
  <c r="G130"/>
  <c r="G21"/>
  <c r="G36"/>
  <c r="F16"/>
  <c r="G22"/>
  <c r="F23"/>
  <c r="G26"/>
  <c r="G32"/>
  <c r="F39"/>
  <c r="G44"/>
  <c r="G46"/>
  <c r="G53"/>
  <c r="G56"/>
  <c r="F57"/>
  <c r="G60"/>
  <c r="G57" s="1"/>
  <c r="G66"/>
  <c r="G69"/>
  <c r="G79"/>
  <c r="F80"/>
  <c r="G83"/>
  <c r="G102"/>
  <c r="G106"/>
  <c r="G110"/>
  <c r="G114"/>
  <c r="G118"/>
  <c r="G125"/>
  <c r="G129"/>
  <c r="G133"/>
  <c r="F135"/>
  <c r="G141"/>
  <c r="G143"/>
  <c r="G145"/>
  <c r="F146"/>
  <c r="G150"/>
  <c r="G78"/>
  <c r="G14"/>
  <c r="G11"/>
  <c r="G15"/>
  <c r="G10"/>
  <c r="G13"/>
  <c r="G17"/>
  <c r="G52"/>
  <c r="G63"/>
  <c r="G70"/>
  <c r="G132" i="151" l="1"/>
  <c r="G131" s="1"/>
  <c r="F131"/>
  <c r="G58"/>
  <c r="G57" s="1"/>
  <c r="F57"/>
  <c r="G30" i="148"/>
  <c r="G135"/>
  <c r="D67" i="151"/>
  <c r="D90" i="3"/>
  <c r="E66"/>
  <c r="E90"/>
  <c r="D91" i="151"/>
  <c r="D92" s="1"/>
  <c r="E67"/>
  <c r="E92" s="1"/>
  <c r="D66" i="3"/>
  <c r="G99" i="148"/>
  <c r="G95" i="151"/>
  <c r="G130" s="1"/>
  <c r="G9" i="148"/>
  <c r="G77"/>
  <c r="G72"/>
  <c r="G80"/>
  <c r="G39"/>
  <c r="G68"/>
  <c r="G62"/>
  <c r="G23"/>
  <c r="G146"/>
  <c r="G139"/>
  <c r="G51"/>
  <c r="G16"/>
  <c r="G120"/>
  <c r="G10" i="61"/>
  <c r="G8"/>
  <c r="G33" i="73"/>
  <c r="G27"/>
  <c r="G12"/>
  <c r="G10"/>
  <c r="G9"/>
  <c r="G8"/>
  <c r="C32"/>
  <c r="C27"/>
  <c r="C26" s="1"/>
  <c r="E151" i="148"/>
  <c r="E147" i="151" s="1"/>
  <c r="E142" s="1"/>
  <c r="C15" i="73"/>
  <c r="E15" s="1"/>
  <c r="C10"/>
  <c r="F159" i="153"/>
  <c r="G159" s="1"/>
  <c r="F158"/>
  <c r="G158" s="1"/>
  <c r="F154"/>
  <c r="G154" s="1"/>
  <c r="F153"/>
  <c r="G153" s="1"/>
  <c r="F152"/>
  <c r="G152" s="1"/>
  <c r="F151"/>
  <c r="G151"/>
  <c r="F150"/>
  <c r="F149"/>
  <c r="G149" s="1"/>
  <c r="F148"/>
  <c r="G148" s="1"/>
  <c r="E147"/>
  <c r="D147"/>
  <c r="C147"/>
  <c r="F146"/>
  <c r="G146" s="1"/>
  <c r="F145"/>
  <c r="G145" s="1"/>
  <c r="F144"/>
  <c r="G144" s="1"/>
  <c r="F143"/>
  <c r="G143" s="1"/>
  <c r="F142"/>
  <c r="G142" s="1"/>
  <c r="E141"/>
  <c r="D141"/>
  <c r="C141"/>
  <c r="F140"/>
  <c r="G140" s="1"/>
  <c r="F139"/>
  <c r="G139" s="1"/>
  <c r="F138"/>
  <c r="G138" s="1"/>
  <c r="F137"/>
  <c r="G137" s="1"/>
  <c r="F136"/>
  <c r="G136" s="1"/>
  <c r="G134" s="1"/>
  <c r="F135"/>
  <c r="E134"/>
  <c r="D134"/>
  <c r="C134"/>
  <c r="F133"/>
  <c r="G133" s="1"/>
  <c r="F132"/>
  <c r="G132" s="1"/>
  <c r="F131"/>
  <c r="E130"/>
  <c r="D130"/>
  <c r="C130"/>
  <c r="C155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F115" s="1"/>
  <c r="E115"/>
  <c r="D115"/>
  <c r="C115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F94" s="1"/>
  <c r="F95"/>
  <c r="G95" s="1"/>
  <c r="E94"/>
  <c r="E129" s="1"/>
  <c r="E156" s="1"/>
  <c r="D94"/>
  <c r="D129"/>
  <c r="C94"/>
  <c r="C129" s="1"/>
  <c r="F89"/>
  <c r="G89" s="1"/>
  <c r="F88"/>
  <c r="G88" s="1"/>
  <c r="G87"/>
  <c r="F87"/>
  <c r="F86"/>
  <c r="G86" s="1"/>
  <c r="F85"/>
  <c r="G85" s="1"/>
  <c r="F84"/>
  <c r="G84" s="1"/>
  <c r="F83"/>
  <c r="E83"/>
  <c r="D83"/>
  <c r="C83"/>
  <c r="F82"/>
  <c r="G82" s="1"/>
  <c r="F81"/>
  <c r="G81" s="1"/>
  <c r="F80"/>
  <c r="G80" s="1"/>
  <c r="E79"/>
  <c r="D79"/>
  <c r="C79"/>
  <c r="F78"/>
  <c r="G78" s="1"/>
  <c r="F77"/>
  <c r="G77" s="1"/>
  <c r="G76" s="1"/>
  <c r="E76"/>
  <c r="D76"/>
  <c r="C76"/>
  <c r="F75"/>
  <c r="G75" s="1"/>
  <c r="F74"/>
  <c r="G74" s="1"/>
  <c r="F73"/>
  <c r="G73" s="1"/>
  <c r="G71" s="1"/>
  <c r="F72"/>
  <c r="E71"/>
  <c r="E90" s="1"/>
  <c r="D71"/>
  <c r="C71"/>
  <c r="F70"/>
  <c r="G70" s="1"/>
  <c r="F69"/>
  <c r="F68"/>
  <c r="G68" s="1"/>
  <c r="E67"/>
  <c r="D67"/>
  <c r="C67"/>
  <c r="F65"/>
  <c r="G65" s="1"/>
  <c r="F64"/>
  <c r="G64" s="1"/>
  <c r="F63"/>
  <c r="G63" s="1"/>
  <c r="F62"/>
  <c r="E61"/>
  <c r="D61"/>
  <c r="C61"/>
  <c r="F60"/>
  <c r="G60" s="1"/>
  <c r="F59"/>
  <c r="G59" s="1"/>
  <c r="F58"/>
  <c r="F57"/>
  <c r="G57" s="1"/>
  <c r="E56"/>
  <c r="D56"/>
  <c r="C56"/>
  <c r="F55"/>
  <c r="G55" s="1"/>
  <c r="F54"/>
  <c r="G54" s="1"/>
  <c r="F53"/>
  <c r="G53" s="1"/>
  <c r="F52"/>
  <c r="G52" s="1"/>
  <c r="F51"/>
  <c r="G51" s="1"/>
  <c r="E50"/>
  <c r="D50"/>
  <c r="C50"/>
  <c r="F49"/>
  <c r="G49" s="1"/>
  <c r="F48"/>
  <c r="G48" s="1"/>
  <c r="F47"/>
  <c r="G47" s="1"/>
  <c r="F46"/>
  <c r="G46" s="1"/>
  <c r="F45"/>
  <c r="G45"/>
  <c r="F44"/>
  <c r="F43"/>
  <c r="G43" s="1"/>
  <c r="F42"/>
  <c r="G42" s="1"/>
  <c r="F41"/>
  <c r="G41" s="1"/>
  <c r="F40"/>
  <c r="G40" s="1"/>
  <c r="F39"/>
  <c r="G39" s="1"/>
  <c r="E38"/>
  <c r="D38"/>
  <c r="C38"/>
  <c r="F37"/>
  <c r="G37" s="1"/>
  <c r="F36"/>
  <c r="G36" s="1"/>
  <c r="F35"/>
  <c r="G35" s="1"/>
  <c r="F34"/>
  <c r="G34" s="1"/>
  <c r="F33"/>
  <c r="F32"/>
  <c r="G32" s="1"/>
  <c r="F31"/>
  <c r="G31" s="1"/>
  <c r="E30"/>
  <c r="D30"/>
  <c r="C30"/>
  <c r="F29"/>
  <c r="G29" s="1"/>
  <c r="F28"/>
  <c r="G28" s="1"/>
  <c r="F27"/>
  <c r="G27" s="1"/>
  <c r="F26"/>
  <c r="G26" s="1"/>
  <c r="F25"/>
  <c r="G25"/>
  <c r="F24"/>
  <c r="E23"/>
  <c r="D23"/>
  <c r="C23"/>
  <c r="F22"/>
  <c r="G22" s="1"/>
  <c r="F21"/>
  <c r="G21" s="1"/>
  <c r="F20"/>
  <c r="G20" s="1"/>
  <c r="G19"/>
  <c r="F19"/>
  <c r="F18"/>
  <c r="G18" s="1"/>
  <c r="F17"/>
  <c r="E16"/>
  <c r="D16"/>
  <c r="C16"/>
  <c r="C66" s="1"/>
  <c r="F15"/>
  <c r="G15"/>
  <c r="F14"/>
  <c r="G14" s="1"/>
  <c r="F13"/>
  <c r="G13" s="1"/>
  <c r="F12"/>
  <c r="G12" s="1"/>
  <c r="F11"/>
  <c r="G11" s="1"/>
  <c r="F10"/>
  <c r="E9"/>
  <c r="D9"/>
  <c r="D66" s="1"/>
  <c r="C9"/>
  <c r="G157" i="150"/>
  <c r="F157"/>
  <c r="F156"/>
  <c r="G156" s="1"/>
  <c r="F155"/>
  <c r="F154"/>
  <c r="G154" s="1"/>
  <c r="F153"/>
  <c r="G153" s="1"/>
  <c r="F152"/>
  <c r="G152" s="1"/>
  <c r="G150" s="1"/>
  <c r="F151"/>
  <c r="G151" s="1"/>
  <c r="E150"/>
  <c r="D150"/>
  <c r="C150"/>
  <c r="F149"/>
  <c r="G149"/>
  <c r="F148"/>
  <c r="G148" s="1"/>
  <c r="F147"/>
  <c r="G147" s="1"/>
  <c r="F146"/>
  <c r="E145"/>
  <c r="D145"/>
  <c r="C145"/>
  <c r="F144"/>
  <c r="G144" s="1"/>
  <c r="F143"/>
  <c r="G143" s="1"/>
  <c r="F142"/>
  <c r="G142" s="1"/>
  <c r="F141"/>
  <c r="G141" s="1"/>
  <c r="F140"/>
  <c r="G140" s="1"/>
  <c r="F139"/>
  <c r="G139" s="1"/>
  <c r="E138"/>
  <c r="D138"/>
  <c r="C138"/>
  <c r="F137"/>
  <c r="F136"/>
  <c r="G136" s="1"/>
  <c r="F135"/>
  <c r="G135" s="1"/>
  <c r="E134"/>
  <c r="D134"/>
  <c r="D158" s="1"/>
  <c r="C134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E119"/>
  <c r="D119"/>
  <c r="C119"/>
  <c r="F118"/>
  <c r="G118" s="1"/>
  <c r="F117"/>
  <c r="G117" s="1"/>
  <c r="F116"/>
  <c r="G116" s="1"/>
  <c r="F115"/>
  <c r="G115" s="1"/>
  <c r="F114"/>
  <c r="G114" s="1"/>
  <c r="F113"/>
  <c r="G113" s="1"/>
  <c r="F112"/>
  <c r="G112"/>
  <c r="F111"/>
  <c r="G111" s="1"/>
  <c r="F110"/>
  <c r="G110" s="1"/>
  <c r="F109"/>
  <c r="G109" s="1"/>
  <c r="F108"/>
  <c r="G108"/>
  <c r="F107"/>
  <c r="G107" s="1"/>
  <c r="F106"/>
  <c r="G106" s="1"/>
  <c r="F105"/>
  <c r="G105" s="1"/>
  <c r="F104"/>
  <c r="G104" s="1"/>
  <c r="G103"/>
  <c r="F103"/>
  <c r="F102"/>
  <c r="G102" s="1"/>
  <c r="F101"/>
  <c r="G101" s="1"/>
  <c r="F100"/>
  <c r="G100" s="1"/>
  <c r="G99"/>
  <c r="F99"/>
  <c r="E98"/>
  <c r="E133" s="1"/>
  <c r="D98"/>
  <c r="D133"/>
  <c r="D159" s="1"/>
  <c r="C98"/>
  <c r="C95"/>
  <c r="G94"/>
  <c r="G162" s="1"/>
  <c r="F89"/>
  <c r="G89" s="1"/>
  <c r="F88"/>
  <c r="G88" s="1"/>
  <c r="F87"/>
  <c r="G87" s="1"/>
  <c r="F86"/>
  <c r="G86" s="1"/>
  <c r="F85"/>
  <c r="G85"/>
  <c r="F84"/>
  <c r="E83"/>
  <c r="D83"/>
  <c r="C83"/>
  <c r="F82"/>
  <c r="G82" s="1"/>
  <c r="F81"/>
  <c r="G81" s="1"/>
  <c r="F80"/>
  <c r="G80" s="1"/>
  <c r="E79"/>
  <c r="D79"/>
  <c r="C79"/>
  <c r="F78"/>
  <c r="G78" s="1"/>
  <c r="F77"/>
  <c r="G77" s="1"/>
  <c r="G76" s="1"/>
  <c r="E76"/>
  <c r="D76"/>
  <c r="C76"/>
  <c r="F75"/>
  <c r="G75" s="1"/>
  <c r="F74"/>
  <c r="G74" s="1"/>
  <c r="F73"/>
  <c r="G73" s="1"/>
  <c r="F72"/>
  <c r="G72" s="1"/>
  <c r="E71"/>
  <c r="D71"/>
  <c r="C71"/>
  <c r="F70"/>
  <c r="G70" s="1"/>
  <c r="G69"/>
  <c r="F69"/>
  <c r="F68"/>
  <c r="G68" s="1"/>
  <c r="E67"/>
  <c r="E90"/>
  <c r="D67"/>
  <c r="C67"/>
  <c r="F65"/>
  <c r="G65"/>
  <c r="F64"/>
  <c r="G64" s="1"/>
  <c r="F63"/>
  <c r="G63" s="1"/>
  <c r="F62"/>
  <c r="E61"/>
  <c r="D61"/>
  <c r="C61"/>
  <c r="F60"/>
  <c r="G60" s="1"/>
  <c r="F59"/>
  <c r="G59" s="1"/>
  <c r="F58"/>
  <c r="G58" s="1"/>
  <c r="F57"/>
  <c r="G57" s="1"/>
  <c r="E56"/>
  <c r="D56"/>
  <c r="C56"/>
  <c r="F55"/>
  <c r="G55" s="1"/>
  <c r="F54"/>
  <c r="G54" s="1"/>
  <c r="F53"/>
  <c r="G53" s="1"/>
  <c r="F52"/>
  <c r="G52" s="1"/>
  <c r="F51"/>
  <c r="E50"/>
  <c r="D50"/>
  <c r="C50"/>
  <c r="F49"/>
  <c r="G49" s="1"/>
  <c r="F48"/>
  <c r="G48" s="1"/>
  <c r="F47"/>
  <c r="G47" s="1"/>
  <c r="F46"/>
  <c r="G46" s="1"/>
  <c r="F45"/>
  <c r="G45"/>
  <c r="F44"/>
  <c r="G44" s="1"/>
  <c r="F43"/>
  <c r="G43" s="1"/>
  <c r="F42"/>
  <c r="G42" s="1"/>
  <c r="F41"/>
  <c r="G41" s="1"/>
  <c r="F40"/>
  <c r="G40" s="1"/>
  <c r="F39"/>
  <c r="G39" s="1"/>
  <c r="F38"/>
  <c r="E38"/>
  <c r="D38"/>
  <c r="C38"/>
  <c r="F37"/>
  <c r="G37" s="1"/>
  <c r="F36"/>
  <c r="G36"/>
  <c r="F35"/>
  <c r="G35" s="1"/>
  <c r="F34"/>
  <c r="G34" s="1"/>
  <c r="F33"/>
  <c r="G33" s="1"/>
  <c r="F32"/>
  <c r="G32" s="1"/>
  <c r="F31"/>
  <c r="E30"/>
  <c r="D30"/>
  <c r="C30"/>
  <c r="F29"/>
  <c r="G29" s="1"/>
  <c r="F28"/>
  <c r="G28" s="1"/>
  <c r="F27"/>
  <c r="F26"/>
  <c r="F25"/>
  <c r="G25" s="1"/>
  <c r="F24"/>
  <c r="G24" s="1"/>
  <c r="E23"/>
  <c r="D23"/>
  <c r="C23"/>
  <c r="F22"/>
  <c r="G22" s="1"/>
  <c r="F21"/>
  <c r="G21" s="1"/>
  <c r="F20"/>
  <c r="G20" s="1"/>
  <c r="F19"/>
  <c r="F18"/>
  <c r="G18"/>
  <c r="F17"/>
  <c r="G17" s="1"/>
  <c r="E16"/>
  <c r="E66" s="1"/>
  <c r="E163" s="1"/>
  <c r="D16"/>
  <c r="C16"/>
  <c r="F15"/>
  <c r="G15" s="1"/>
  <c r="F14"/>
  <c r="G14" s="1"/>
  <c r="F13"/>
  <c r="G13" s="1"/>
  <c r="F12"/>
  <c r="G12" s="1"/>
  <c r="G11"/>
  <c r="F11"/>
  <c r="F10"/>
  <c r="G10" s="1"/>
  <c r="E9"/>
  <c r="D9"/>
  <c r="D66" s="1"/>
  <c r="C9"/>
  <c r="C6"/>
  <c r="G157" i="149"/>
  <c r="F157"/>
  <c r="F156"/>
  <c r="F155"/>
  <c r="F151" i="152" s="1"/>
  <c r="G151" s="1"/>
  <c r="F154" i="149"/>
  <c r="F153"/>
  <c r="F152"/>
  <c r="F148" i="152" s="1"/>
  <c r="F151" i="149"/>
  <c r="G151" s="1"/>
  <c r="D150"/>
  <c r="D146" i="152" s="1"/>
  <c r="D141" s="1"/>
  <c r="D155" s="1"/>
  <c r="D156" s="1"/>
  <c r="C150" i="149"/>
  <c r="C146" i="152" s="1"/>
  <c r="F149" i="149"/>
  <c r="F148"/>
  <c r="F144" i="152" s="1"/>
  <c r="G144" s="1"/>
  <c r="F147" i="149"/>
  <c r="F143" i="152" s="1"/>
  <c r="G143" s="1"/>
  <c r="F146" i="149"/>
  <c r="F142" i="152" s="1"/>
  <c r="D145" i="149"/>
  <c r="C145"/>
  <c r="F144"/>
  <c r="F140" i="152" s="1"/>
  <c r="G140" s="1"/>
  <c r="F143" i="149"/>
  <c r="F142"/>
  <c r="F138" i="152" s="1"/>
  <c r="G138" s="1"/>
  <c r="F141" i="149"/>
  <c r="F137" i="152" s="1"/>
  <c r="G137" s="1"/>
  <c r="F140" i="149"/>
  <c r="F136" i="152" s="1"/>
  <c r="G136" s="1"/>
  <c r="F139" i="149"/>
  <c r="F135" i="152" s="1"/>
  <c r="D138" i="149"/>
  <c r="C138"/>
  <c r="F137"/>
  <c r="F136"/>
  <c r="F135"/>
  <c r="F131" i="152" s="1"/>
  <c r="D134" i="149"/>
  <c r="C134"/>
  <c r="F132"/>
  <c r="F128" i="152" s="1"/>
  <c r="G128" s="1"/>
  <c r="F131" i="149"/>
  <c r="G131"/>
  <c r="F130"/>
  <c r="F126" i="152" s="1"/>
  <c r="G126" s="1"/>
  <c r="F129" i="149"/>
  <c r="F125" i="152" s="1"/>
  <c r="G125" s="1"/>
  <c r="F128" i="149"/>
  <c r="F124" i="152" s="1"/>
  <c r="G124" s="1"/>
  <c r="F127" i="149"/>
  <c r="F123" i="152" s="1"/>
  <c r="G123" s="1"/>
  <c r="F126" i="149"/>
  <c r="F122" i="152" s="1"/>
  <c r="G122" s="1"/>
  <c r="F125" i="149"/>
  <c r="F121" i="152" s="1"/>
  <c r="G121" s="1"/>
  <c r="F124" i="149"/>
  <c r="F120" i="152" s="1"/>
  <c r="G120" s="1"/>
  <c r="F123" i="149"/>
  <c r="F119" i="152" s="1"/>
  <c r="G119" s="1"/>
  <c r="F122" i="149"/>
  <c r="F118" i="152" s="1"/>
  <c r="G118" s="1"/>
  <c r="F121" i="149"/>
  <c r="F117" i="152" s="1"/>
  <c r="G117" s="1"/>
  <c r="F120" i="149"/>
  <c r="F116" i="152" s="1"/>
  <c r="D119" i="149"/>
  <c r="C119"/>
  <c r="F118"/>
  <c r="F114" i="152" s="1"/>
  <c r="G114" s="1"/>
  <c r="F117" i="149"/>
  <c r="F116"/>
  <c r="F112" i="152" s="1"/>
  <c r="G112" s="1"/>
  <c r="F115" i="149"/>
  <c r="F114"/>
  <c r="F113"/>
  <c r="F109" i="152" s="1"/>
  <c r="G109" s="1"/>
  <c r="F112" i="149"/>
  <c r="F111"/>
  <c r="F107" i="152" s="1"/>
  <c r="G107" s="1"/>
  <c r="F110" i="149"/>
  <c r="F109"/>
  <c r="F105" i="152" s="1"/>
  <c r="G105" s="1"/>
  <c r="F108" i="149"/>
  <c r="F104" i="152" s="1"/>
  <c r="G104" s="1"/>
  <c r="F107" i="149"/>
  <c r="F103" i="152" s="1"/>
  <c r="G103" s="1"/>
  <c r="F106" i="149"/>
  <c r="F102" i="152" s="1"/>
  <c r="G102" s="1"/>
  <c r="F105" i="149"/>
  <c r="F101" i="152" s="1"/>
  <c r="G101" s="1"/>
  <c r="G105" i="149"/>
  <c r="F104"/>
  <c r="F103"/>
  <c r="F102"/>
  <c r="F101"/>
  <c r="F100"/>
  <c r="F99"/>
  <c r="D98"/>
  <c r="C98"/>
  <c r="C95"/>
  <c r="G94"/>
  <c r="G162" s="1"/>
  <c r="F89"/>
  <c r="G89" s="1"/>
  <c r="F88"/>
  <c r="G88" s="1"/>
  <c r="F87"/>
  <c r="F87" i="152" s="1"/>
  <c r="G87" s="1"/>
  <c r="F86" i="149"/>
  <c r="F86" i="152" s="1"/>
  <c r="G86" s="1"/>
  <c r="F85" i="149"/>
  <c r="F85" i="152" s="1"/>
  <c r="G85" s="1"/>
  <c r="F84" i="149"/>
  <c r="D83"/>
  <c r="C83"/>
  <c r="F82"/>
  <c r="F82" i="152" s="1"/>
  <c r="G82" s="1"/>
  <c r="F81" i="149"/>
  <c r="F80"/>
  <c r="F80" i="152" s="1"/>
  <c r="D79" i="149"/>
  <c r="C79"/>
  <c r="F78"/>
  <c r="F77"/>
  <c r="D76"/>
  <c r="C76"/>
  <c r="F75"/>
  <c r="F74"/>
  <c r="F74" i="152" s="1"/>
  <c r="G74" s="1"/>
  <c r="F73" i="149"/>
  <c r="F72"/>
  <c r="D71"/>
  <c r="C71"/>
  <c r="G70"/>
  <c r="F70"/>
  <c r="F70" i="152" s="1"/>
  <c r="G70" s="1"/>
  <c r="F69" i="149"/>
  <c r="F68"/>
  <c r="F68" i="152" s="1"/>
  <c r="D67" i="149"/>
  <c r="C67"/>
  <c r="F65"/>
  <c r="F65" i="152" s="1"/>
  <c r="G65" s="1"/>
  <c r="F64" i="149"/>
  <c r="F63"/>
  <c r="F62"/>
  <c r="D61"/>
  <c r="C61"/>
  <c r="F60"/>
  <c r="F60" i="152" s="1"/>
  <c r="G60" s="1"/>
  <c r="F59" i="149"/>
  <c r="F58"/>
  <c r="F58" i="152" s="1"/>
  <c r="G58" s="1"/>
  <c r="F57" i="149"/>
  <c r="D56"/>
  <c r="C56"/>
  <c r="F55"/>
  <c r="F54"/>
  <c r="F53"/>
  <c r="F53" i="152" s="1"/>
  <c r="G53" s="1"/>
  <c r="F52" i="149"/>
  <c r="F51"/>
  <c r="D50"/>
  <c r="C50"/>
  <c r="F49"/>
  <c r="F48"/>
  <c r="F48" i="152" s="1"/>
  <c r="G48" s="1"/>
  <c r="F47" i="149"/>
  <c r="F46"/>
  <c r="F46" i="152" s="1"/>
  <c r="G46" s="1"/>
  <c r="F45" i="149"/>
  <c r="F44"/>
  <c r="F44" i="152" s="1"/>
  <c r="G44" s="1"/>
  <c r="F43" i="149"/>
  <c r="F42"/>
  <c r="F42" i="152" s="1"/>
  <c r="G42" s="1"/>
  <c r="F41" i="149"/>
  <c r="F41" i="152" s="1"/>
  <c r="G41" s="1"/>
  <c r="G41" i="149"/>
  <c r="F40"/>
  <c r="F40" i="152" s="1"/>
  <c r="G40" s="1"/>
  <c r="F39" i="149"/>
  <c r="D38"/>
  <c r="C38"/>
  <c r="C38" i="1" s="1"/>
  <c r="C12" i="73" s="1"/>
  <c r="F37" i="149"/>
  <c r="F37" i="152" s="1"/>
  <c r="G37" s="1"/>
  <c r="F36" i="149"/>
  <c r="F36" i="152" s="1"/>
  <c r="G36" s="1"/>
  <c r="F35" i="149"/>
  <c r="F35" i="152" s="1"/>
  <c r="G35" s="1"/>
  <c r="F34" i="149"/>
  <c r="F33"/>
  <c r="F33" i="152" s="1"/>
  <c r="G33" s="1"/>
  <c r="F32" i="149"/>
  <c r="F31"/>
  <c r="F31" i="152" s="1"/>
  <c r="D30" i="149"/>
  <c r="C30"/>
  <c r="F29"/>
  <c r="F28"/>
  <c r="F28" i="152" s="1"/>
  <c r="G28" s="1"/>
  <c r="F27" i="149"/>
  <c r="F26"/>
  <c r="F25"/>
  <c r="F24"/>
  <c r="F24" i="152" s="1"/>
  <c r="G24" i="149"/>
  <c r="D23"/>
  <c r="C23"/>
  <c r="F22"/>
  <c r="F21"/>
  <c r="F21" i="152" s="1"/>
  <c r="G21" s="1"/>
  <c r="F20" i="149"/>
  <c r="F19"/>
  <c r="F18"/>
  <c r="F17"/>
  <c r="D16"/>
  <c r="C16"/>
  <c r="F15"/>
  <c r="F14"/>
  <c r="F13"/>
  <c r="F13" i="152" s="1"/>
  <c r="G13" s="1"/>
  <c r="F12" i="149"/>
  <c r="F11"/>
  <c r="F10"/>
  <c r="D9"/>
  <c r="C9"/>
  <c r="C66" s="1"/>
  <c r="C6"/>
  <c r="G158" i="148"/>
  <c r="F158"/>
  <c r="F157"/>
  <c r="F153" i="151" s="1"/>
  <c r="G153" s="1"/>
  <c r="F156" i="148"/>
  <c r="F152" i="151" s="1"/>
  <c r="G152" s="1"/>
  <c r="F155" i="148"/>
  <c r="F151" i="151" s="1"/>
  <c r="G151" s="1"/>
  <c r="F154" i="148"/>
  <c r="F150" i="151" s="1"/>
  <c r="G150" s="1"/>
  <c r="F153" i="148"/>
  <c r="F152"/>
  <c r="F152" i="1" s="1"/>
  <c r="G152" s="1"/>
  <c r="D151" i="148"/>
  <c r="D147" i="151" s="1"/>
  <c r="D142" s="1"/>
  <c r="D156" s="1"/>
  <c r="D157" s="1"/>
  <c r="C151" i="148"/>
  <c r="C147" i="151" s="1"/>
  <c r="C142" s="1"/>
  <c r="C156" s="1"/>
  <c r="C157" s="1"/>
  <c r="E159" i="148"/>
  <c r="E99"/>
  <c r="E134" s="1"/>
  <c r="D99"/>
  <c r="D134" s="1"/>
  <c r="C99"/>
  <c r="C134" s="1"/>
  <c r="C96"/>
  <c r="G95"/>
  <c r="G163" s="1"/>
  <c r="F90"/>
  <c r="G90" s="1"/>
  <c r="F89"/>
  <c r="G89" s="1"/>
  <c r="F88"/>
  <c r="G88" s="1"/>
  <c r="F87"/>
  <c r="F86"/>
  <c r="G86" s="1"/>
  <c r="C91"/>
  <c r="D9"/>
  <c r="D67" s="1"/>
  <c r="C9"/>
  <c r="C67" s="1"/>
  <c r="C6"/>
  <c r="F158" i="1"/>
  <c r="F157"/>
  <c r="F152" i="3" s="1"/>
  <c r="G152" s="1"/>
  <c r="F90" i="1"/>
  <c r="F89"/>
  <c r="H6" i="73"/>
  <c r="H6" i="61"/>
  <c r="G90" i="1"/>
  <c r="G89"/>
  <c r="E151"/>
  <c r="E146" i="3" s="1"/>
  <c r="E141" s="1"/>
  <c r="D151" i="1"/>
  <c r="D146" i="3" s="1"/>
  <c r="D141" s="1"/>
  <c r="D155" s="1"/>
  <c r="D156" s="1"/>
  <c r="E146" i="1"/>
  <c r="D146"/>
  <c r="E139"/>
  <c r="D139"/>
  <c r="E135"/>
  <c r="D135"/>
  <c r="E120"/>
  <c r="D120"/>
  <c r="E99"/>
  <c r="D99"/>
  <c r="E84"/>
  <c r="D84"/>
  <c r="E80"/>
  <c r="D80"/>
  <c r="E77"/>
  <c r="D77"/>
  <c r="E72"/>
  <c r="D72"/>
  <c r="E68"/>
  <c r="D68"/>
  <c r="E62"/>
  <c r="D62"/>
  <c r="E57"/>
  <c r="D57"/>
  <c r="E51"/>
  <c r="D51"/>
  <c r="E39"/>
  <c r="D39"/>
  <c r="E30"/>
  <c r="D30"/>
  <c r="E23"/>
  <c r="D23"/>
  <c r="D16"/>
  <c r="D9"/>
  <c r="G95"/>
  <c r="G163" s="1"/>
  <c r="I31" i="61"/>
  <c r="I30"/>
  <c r="I29"/>
  <c r="I28"/>
  <c r="I27"/>
  <c r="I26"/>
  <c r="I25"/>
  <c r="I24"/>
  <c r="I23"/>
  <c r="I22"/>
  <c r="I21"/>
  <c r="I20"/>
  <c r="I18"/>
  <c r="I17"/>
  <c r="I16"/>
  <c r="I15"/>
  <c r="I14"/>
  <c r="I13"/>
  <c r="I12"/>
  <c r="I11"/>
  <c r="I9"/>
  <c r="E31"/>
  <c r="E30"/>
  <c r="E29"/>
  <c r="E28"/>
  <c r="E27"/>
  <c r="E25"/>
  <c r="E24"/>
  <c r="E23"/>
  <c r="E22"/>
  <c r="E21"/>
  <c r="E9"/>
  <c r="E11"/>
  <c r="E12"/>
  <c r="E13"/>
  <c r="E14"/>
  <c r="E15"/>
  <c r="E16"/>
  <c r="E17"/>
  <c r="E18"/>
  <c r="I35" i="73"/>
  <c r="I34"/>
  <c r="I32"/>
  <c r="I31"/>
  <c r="I30"/>
  <c r="I29"/>
  <c r="I28"/>
  <c r="I26"/>
  <c r="I15"/>
  <c r="I19"/>
  <c r="I20"/>
  <c r="I21"/>
  <c r="E35"/>
  <c r="E34"/>
  <c r="E33"/>
  <c r="E28"/>
  <c r="E29"/>
  <c r="E30"/>
  <c r="E10"/>
  <c r="E19"/>
  <c r="E20"/>
  <c r="E21"/>
  <c r="E23"/>
  <c r="A31" i="75"/>
  <c r="A28" i="76" s="1"/>
  <c r="A37" i="75"/>
  <c r="A34" i="76" s="1"/>
  <c r="A19" i="75"/>
  <c r="A16" i="76" s="1"/>
  <c r="A13" i="75"/>
  <c r="A10" i="76" s="1"/>
  <c r="G158" i="1"/>
  <c r="A25" i="75"/>
  <c r="A22" i="76" s="1"/>
  <c r="H32" i="61"/>
  <c r="D20"/>
  <c r="D32" s="1"/>
  <c r="D26"/>
  <c r="C96" i="1"/>
  <c r="C6"/>
  <c r="C6" i="61" s="1"/>
  <c r="G6" s="1"/>
  <c r="C151" i="1"/>
  <c r="C146" i="3" s="1"/>
  <c r="C139" i="1"/>
  <c r="C99"/>
  <c r="C146"/>
  <c r="C135"/>
  <c r="C120"/>
  <c r="C10" i="61"/>
  <c r="C8"/>
  <c r="C9" i="73"/>
  <c r="C8"/>
  <c r="G32" i="61"/>
  <c r="C20"/>
  <c r="C26"/>
  <c r="I6" i="73"/>
  <c r="I4" i="61"/>
  <c r="E91" i="148"/>
  <c r="G120" i="149"/>
  <c r="G31" i="150"/>
  <c r="F71" i="153"/>
  <c r="G72"/>
  <c r="G96"/>
  <c r="F141"/>
  <c r="G24"/>
  <c r="G69"/>
  <c r="I6" i="61"/>
  <c r="F67" i="148"/>
  <c r="F99"/>
  <c r="F134" s="1"/>
  <c r="G27" i="150"/>
  <c r="G135" i="153"/>
  <c r="F134"/>
  <c r="G135" i="149"/>
  <c r="G62" i="153"/>
  <c r="G61" s="1"/>
  <c r="D91" i="148"/>
  <c r="F61" i="149"/>
  <c r="F145" i="150"/>
  <c r="G146"/>
  <c r="G155"/>
  <c r="F150"/>
  <c r="G116" i="153"/>
  <c r="F56" i="150"/>
  <c r="F71"/>
  <c r="D90" i="153"/>
  <c r="F9" i="150"/>
  <c r="F129" i="153" l="1"/>
  <c r="F156" s="1"/>
  <c r="F153" i="1"/>
  <c r="F149" i="151"/>
  <c r="F9" i="149"/>
  <c r="F10" i="152"/>
  <c r="F12" i="1"/>
  <c r="F12" i="152"/>
  <c r="G12" s="1"/>
  <c r="F14" i="1"/>
  <c r="F14" i="152"/>
  <c r="G14" s="1"/>
  <c r="G17" i="149"/>
  <c r="F17" i="152"/>
  <c r="G19" i="149"/>
  <c r="F19" i="152"/>
  <c r="G19" s="1"/>
  <c r="G25" i="149"/>
  <c r="F25" i="152"/>
  <c r="G25" s="1"/>
  <c r="G27" i="149"/>
  <c r="F27" i="152"/>
  <c r="G27" s="1"/>
  <c r="G29" i="149"/>
  <c r="F29" i="152"/>
  <c r="G29" s="1"/>
  <c r="G32" i="149"/>
  <c r="F32" i="152"/>
  <c r="G32" s="1"/>
  <c r="G34" i="149"/>
  <c r="F34" i="152"/>
  <c r="G34" s="1"/>
  <c r="G39" i="149"/>
  <c r="F39" i="152"/>
  <c r="G51" i="149"/>
  <c r="F51" i="152"/>
  <c r="G55" i="149"/>
  <c r="F55" i="152"/>
  <c r="G55" s="1"/>
  <c r="G63" i="149"/>
  <c r="F63" i="152"/>
  <c r="G63" s="1"/>
  <c r="G69" i="149"/>
  <c r="F69" i="152"/>
  <c r="G69" s="1"/>
  <c r="G73" i="149"/>
  <c r="F73" i="152"/>
  <c r="G73" s="1"/>
  <c r="G75" i="149"/>
  <c r="F75" i="152"/>
  <c r="G75" s="1"/>
  <c r="G78" i="149"/>
  <c r="F78" i="152"/>
  <c r="G78" s="1"/>
  <c r="G81" i="149"/>
  <c r="F81" i="152"/>
  <c r="G81" s="1"/>
  <c r="G84" i="149"/>
  <c r="F84" i="152"/>
  <c r="G99" i="149"/>
  <c r="F95" i="152"/>
  <c r="F102" i="1"/>
  <c r="F97" i="152"/>
  <c r="G97" s="1"/>
  <c r="G103" i="149"/>
  <c r="F99" i="152"/>
  <c r="G99" s="1"/>
  <c r="F104" i="1"/>
  <c r="G110" i="149"/>
  <c r="F106" i="152"/>
  <c r="G106" s="1"/>
  <c r="G112" i="149"/>
  <c r="F108" i="152"/>
  <c r="G108" s="1"/>
  <c r="G114" i="149"/>
  <c r="F110" i="152"/>
  <c r="G110" s="1"/>
  <c r="F137" i="1"/>
  <c r="F132" i="3" s="1"/>
  <c r="G132" s="1"/>
  <c r="F132" i="152"/>
  <c r="G132" s="1"/>
  <c r="G135"/>
  <c r="G143" i="149"/>
  <c r="F139" i="152"/>
  <c r="G139" s="1"/>
  <c r="G142"/>
  <c r="G149" i="149"/>
  <c r="F145" i="152"/>
  <c r="G145" s="1"/>
  <c r="G148"/>
  <c r="G154" i="149"/>
  <c r="F150" i="152"/>
  <c r="G150" s="1"/>
  <c r="G156" i="149"/>
  <c r="F152" i="152"/>
  <c r="G152" s="1"/>
  <c r="G11" i="149"/>
  <c r="F11" i="152"/>
  <c r="G11" s="1"/>
  <c r="G15" i="149"/>
  <c r="F15" i="152"/>
  <c r="G15" s="1"/>
  <c r="G18" i="149"/>
  <c r="F18" i="152"/>
  <c r="G18" s="1"/>
  <c r="G20" i="149"/>
  <c r="F20" i="152"/>
  <c r="G20" s="1"/>
  <c r="G22" i="149"/>
  <c r="F22" i="152"/>
  <c r="G22" s="1"/>
  <c r="G24"/>
  <c r="G26" i="149"/>
  <c r="F26" i="152"/>
  <c r="G26" s="1"/>
  <c r="G31"/>
  <c r="G30" s="1"/>
  <c r="G43" i="149"/>
  <c r="F43" i="152"/>
  <c r="G43" s="1"/>
  <c r="G45" i="149"/>
  <c r="F45" i="152"/>
  <c r="G45" s="1"/>
  <c r="G47" i="149"/>
  <c r="F47" i="152"/>
  <c r="G47" s="1"/>
  <c r="G49" i="149"/>
  <c r="F49" i="152"/>
  <c r="G49" s="1"/>
  <c r="G52" i="149"/>
  <c r="F52" i="152"/>
  <c r="G52" s="1"/>
  <c r="G54" i="149"/>
  <c r="F54" i="152"/>
  <c r="G54" s="1"/>
  <c r="F56" i="149"/>
  <c r="F57" i="152"/>
  <c r="G59" i="149"/>
  <c r="F59" i="152"/>
  <c r="G59" s="1"/>
  <c r="G62" i="149"/>
  <c r="G61" s="1"/>
  <c r="F62" i="152"/>
  <c r="G64" i="149"/>
  <c r="F64" i="152"/>
  <c r="G64" s="1"/>
  <c r="G68"/>
  <c r="G72" i="149"/>
  <c r="F72" i="152"/>
  <c r="G77" i="149"/>
  <c r="F77" i="152"/>
  <c r="G80"/>
  <c r="G100" i="149"/>
  <c r="F96" i="152"/>
  <c r="G96" s="1"/>
  <c r="G102" i="149"/>
  <c r="F98" i="152"/>
  <c r="G98" s="1"/>
  <c r="G104" i="149"/>
  <c r="F100" i="152"/>
  <c r="G100" s="1"/>
  <c r="G115" i="149"/>
  <c r="F111" i="152"/>
  <c r="G111" s="1"/>
  <c r="G117" i="149"/>
  <c r="F113" i="152"/>
  <c r="G113" s="1"/>
  <c r="G116"/>
  <c r="G115" s="1"/>
  <c r="F115"/>
  <c r="F132" i="1"/>
  <c r="F127" i="3" s="1"/>
  <c r="G127" s="1"/>
  <c r="F127" i="152"/>
  <c r="G127" s="1"/>
  <c r="G131"/>
  <c r="F138" i="1"/>
  <c r="F133" i="3" s="1"/>
  <c r="G133" s="1"/>
  <c r="F133" i="152"/>
  <c r="G133" s="1"/>
  <c r="C141"/>
  <c r="C155" s="1"/>
  <c r="C156" s="1"/>
  <c r="G153" i="149"/>
  <c r="F149" i="152"/>
  <c r="G149" s="1"/>
  <c r="G67" i="153"/>
  <c r="G9" i="150"/>
  <c r="F79" i="153"/>
  <c r="F98" i="150"/>
  <c r="F79" i="149"/>
  <c r="F61" i="153"/>
  <c r="F134" i="149"/>
  <c r="F67" i="153"/>
  <c r="C32" i="61"/>
  <c r="G157" i="1"/>
  <c r="D133" i="149"/>
  <c r="G147"/>
  <c r="F30" i="150"/>
  <c r="G79" i="153"/>
  <c r="C156"/>
  <c r="D91" i="3"/>
  <c r="G25" i="73"/>
  <c r="G36"/>
  <c r="D25" i="76" s="1"/>
  <c r="E91" i="3"/>
  <c r="C141"/>
  <c r="C155" s="1"/>
  <c r="C156" s="1"/>
  <c r="G153" i="1"/>
  <c r="F148" i="3"/>
  <c r="F12"/>
  <c r="G12" s="1"/>
  <c r="F13" i="151"/>
  <c r="G13" s="1"/>
  <c r="F14" i="3"/>
  <c r="G14" s="1"/>
  <c r="F15" i="151"/>
  <c r="G15" s="1"/>
  <c r="C30" i="1"/>
  <c r="C37" i="3"/>
  <c r="C38" i="151"/>
  <c r="G102" i="1"/>
  <c r="F97" i="3"/>
  <c r="G97" s="1"/>
  <c r="D90" i="149"/>
  <c r="G13"/>
  <c r="F13" i="1"/>
  <c r="F23" i="149"/>
  <c r="G57"/>
  <c r="C6" i="73"/>
  <c r="G6" s="1"/>
  <c r="G67" i="148"/>
  <c r="G152"/>
  <c r="G56" i="150"/>
  <c r="G30"/>
  <c r="E26" i="61"/>
  <c r="G76" i="149"/>
  <c r="G67" i="150"/>
  <c r="D163"/>
  <c r="G98"/>
  <c r="D66" i="149"/>
  <c r="D91" s="1"/>
  <c r="C90"/>
  <c r="C91" s="1"/>
  <c r="C66" i="150"/>
  <c r="G79"/>
  <c r="G94" i="153"/>
  <c r="D158" i="149"/>
  <c r="D164" s="1"/>
  <c r="C90" i="150"/>
  <c r="G71"/>
  <c r="G23" i="153"/>
  <c r="F130"/>
  <c r="G28" i="149"/>
  <c r="F83"/>
  <c r="F119"/>
  <c r="C158"/>
  <c r="G136"/>
  <c r="D90" i="150"/>
  <c r="C133"/>
  <c r="G138"/>
  <c r="D155" i="153"/>
  <c r="D156" s="1"/>
  <c r="G131"/>
  <c r="G130" s="1"/>
  <c r="G141"/>
  <c r="G137" i="1"/>
  <c r="G157" i="148"/>
  <c r="G132" i="1"/>
  <c r="F36"/>
  <c r="G35" i="149"/>
  <c r="F54" i="1"/>
  <c r="F69"/>
  <c r="G68" i="149"/>
  <c r="G67" s="1"/>
  <c r="F75" i="1"/>
  <c r="F81"/>
  <c r="G80" i="149"/>
  <c r="F110" i="1"/>
  <c r="F105" i="3" s="1"/>
  <c r="G105" s="1"/>
  <c r="G109" i="149"/>
  <c r="F127" i="1"/>
  <c r="F122" i="3" s="1"/>
  <c r="G122" s="1"/>
  <c r="G126" i="149"/>
  <c r="F131" i="1"/>
  <c r="F126" i="3" s="1"/>
  <c r="G126" s="1"/>
  <c r="G130" i="149"/>
  <c r="F142" i="1"/>
  <c r="F137" i="3" s="1"/>
  <c r="G137" s="1"/>
  <c r="G141" i="149"/>
  <c r="F147" i="1"/>
  <c r="F142" i="3" s="1"/>
  <c r="F145" i="149"/>
  <c r="G26" i="150"/>
  <c r="G23" s="1"/>
  <c r="F23"/>
  <c r="G62"/>
  <c r="G61" s="1"/>
  <c r="F61"/>
  <c r="G12" i="149"/>
  <c r="F34" i="1"/>
  <c r="G33" i="149"/>
  <c r="F41" i="1"/>
  <c r="G40" i="149"/>
  <c r="F49" i="1"/>
  <c r="G48" i="149"/>
  <c r="F66" i="1"/>
  <c r="G65" i="149"/>
  <c r="F73" i="1"/>
  <c r="F71" i="149"/>
  <c r="G87"/>
  <c r="F124" i="1"/>
  <c r="F119" i="3" s="1"/>
  <c r="G119" s="1"/>
  <c r="G123" i="149"/>
  <c r="C163" i="150"/>
  <c r="F10" i="1"/>
  <c r="G10" i="149"/>
  <c r="F19" i="1"/>
  <c r="G23" i="149"/>
  <c r="F26" i="1"/>
  <c r="F31"/>
  <c r="G31" i="149"/>
  <c r="F30"/>
  <c r="F38" i="1"/>
  <c r="D12" i="73" s="1"/>
  <c r="E12" s="1"/>
  <c r="G37" i="149"/>
  <c r="F47" i="1"/>
  <c r="G46" i="149"/>
  <c r="F61" i="1"/>
  <c r="F60" i="3" s="1"/>
  <c r="G60" s="1"/>
  <c r="G60" i="149"/>
  <c r="F70" i="1"/>
  <c r="F78"/>
  <c r="F76" i="149"/>
  <c r="G85"/>
  <c r="E158" i="150"/>
  <c r="E159" s="1"/>
  <c r="G137"/>
  <c r="G134" s="1"/>
  <c r="F134"/>
  <c r="D91" i="153"/>
  <c r="G44"/>
  <c r="G38" s="1"/>
  <c r="F38"/>
  <c r="G50"/>
  <c r="G150"/>
  <c r="G147" s="1"/>
  <c r="G155" s="1"/>
  <c r="F147"/>
  <c r="F156" i="1"/>
  <c r="G14" i="149"/>
  <c r="F21" i="1"/>
  <c r="F43"/>
  <c r="G42" i="149"/>
  <c r="F56" i="1"/>
  <c r="D13" i="73" s="1"/>
  <c r="E13" s="1"/>
  <c r="F83" i="1"/>
  <c r="G86" i="149"/>
  <c r="F123" i="1"/>
  <c r="F118" i="3" s="1"/>
  <c r="G118" s="1"/>
  <c r="G122" i="149"/>
  <c r="F145" i="1"/>
  <c r="F140" i="3" s="1"/>
  <c r="G140" s="1"/>
  <c r="G144" i="149"/>
  <c r="E164" i="150"/>
  <c r="E91"/>
  <c r="G21" i="149"/>
  <c r="G16" s="1"/>
  <c r="F28" i="1"/>
  <c r="F37"/>
  <c r="G36" i="149"/>
  <c r="G53"/>
  <c r="G50" s="1"/>
  <c r="F107" i="1"/>
  <c r="F102" i="3" s="1"/>
  <c r="G102" s="1"/>
  <c r="G106" i="149"/>
  <c r="F128" i="1"/>
  <c r="F123" i="3" s="1"/>
  <c r="G123" s="1"/>
  <c r="G127" i="149"/>
  <c r="F50" i="150"/>
  <c r="F79"/>
  <c r="G146" i="149"/>
  <c r="F138"/>
  <c r="G51" i="150"/>
  <c r="G50" s="1"/>
  <c r="G115" i="153"/>
  <c r="G129" s="1"/>
  <c r="G145" i="150"/>
  <c r="F50" i="153"/>
  <c r="C159" i="148"/>
  <c r="C165" s="1"/>
  <c r="F23" i="153"/>
  <c r="F151" i="148"/>
  <c r="F147" i="151" s="1"/>
  <c r="E20" i="61"/>
  <c r="E32" s="1"/>
  <c r="I32"/>
  <c r="C92" i="148"/>
  <c r="F88" i="1"/>
  <c r="F155"/>
  <c r="G155" i="148"/>
  <c r="F17" i="1"/>
  <c r="F16" i="149"/>
  <c r="F24" i="1"/>
  <c r="F38" i="149"/>
  <c r="F45" i="1"/>
  <c r="G44" i="149"/>
  <c r="F50"/>
  <c r="F59" i="1"/>
  <c r="F58" i="3" s="1"/>
  <c r="G58" s="1"/>
  <c r="G58" i="149"/>
  <c r="G56" s="1"/>
  <c r="F63" i="1"/>
  <c r="F67" i="149"/>
  <c r="G74"/>
  <c r="G82"/>
  <c r="F141" i="1"/>
  <c r="F136" i="3" s="1"/>
  <c r="G136" s="1"/>
  <c r="G140" i="149"/>
  <c r="F149" i="1"/>
  <c r="F144" i="3" s="1"/>
  <c r="G144" s="1"/>
  <c r="G148" i="149"/>
  <c r="G155"/>
  <c r="G19" i="150"/>
  <c r="G16" s="1"/>
  <c r="F16"/>
  <c r="F66" s="1"/>
  <c r="G38"/>
  <c r="G84"/>
  <c r="G83" s="1"/>
  <c r="F83"/>
  <c r="G120"/>
  <c r="G119" s="1"/>
  <c r="G133" s="1"/>
  <c r="F119"/>
  <c r="F133" s="1"/>
  <c r="F154" i="1"/>
  <c r="F149" i="3" s="1"/>
  <c r="G149" s="1"/>
  <c r="F11" i="1"/>
  <c r="F33"/>
  <c r="F35"/>
  <c r="F40"/>
  <c r="F42"/>
  <c r="F44"/>
  <c r="F46"/>
  <c r="F48"/>
  <c r="F50"/>
  <c r="F53"/>
  <c r="F55"/>
  <c r="F58"/>
  <c r="F57" i="3" s="1"/>
  <c r="F60" i="1"/>
  <c r="F59" i="3" s="1"/>
  <c r="G59" s="1"/>
  <c r="F64" i="1"/>
  <c r="F65"/>
  <c r="F71"/>
  <c r="F79"/>
  <c r="C133" i="149"/>
  <c r="C163" s="1"/>
  <c r="F108" i="1"/>
  <c r="F103" i="3" s="1"/>
  <c r="G103" s="1"/>
  <c r="G107" i="149"/>
  <c r="F114" i="1"/>
  <c r="F109" i="3" s="1"/>
  <c r="G109" s="1"/>
  <c r="G113" i="149"/>
  <c r="F119" i="1"/>
  <c r="F114" i="3" s="1"/>
  <c r="G114" s="1"/>
  <c r="G118" i="149"/>
  <c r="F121" i="1"/>
  <c r="F116" i="3" s="1"/>
  <c r="F125" i="1"/>
  <c r="F120" i="3" s="1"/>
  <c r="G120" s="1"/>
  <c r="G124" i="149"/>
  <c r="F129" i="1"/>
  <c r="F124" i="3" s="1"/>
  <c r="G124" s="1"/>
  <c r="G128" i="149"/>
  <c r="G137"/>
  <c r="G134" s="1"/>
  <c r="F143" i="1"/>
  <c r="F138" i="3" s="1"/>
  <c r="G138" s="1"/>
  <c r="G142" i="149"/>
  <c r="F150"/>
  <c r="F146" i="152" s="1"/>
  <c r="F141" s="1"/>
  <c r="F76" i="150"/>
  <c r="F138"/>
  <c r="E66" i="153"/>
  <c r="E91" s="1"/>
  <c r="F87" i="1"/>
  <c r="D159" i="148"/>
  <c r="D165" s="1"/>
  <c r="F15" i="1"/>
  <c r="F18"/>
  <c r="F20"/>
  <c r="F22"/>
  <c r="F25"/>
  <c r="F27"/>
  <c r="F29"/>
  <c r="D11" i="73" s="1"/>
  <c r="E11" s="1"/>
  <c r="F52" i="1"/>
  <c r="F74"/>
  <c r="F76"/>
  <c r="F82"/>
  <c r="F85"/>
  <c r="F101"/>
  <c r="F96" i="3" s="1"/>
  <c r="G96" s="1"/>
  <c r="F109" i="1"/>
  <c r="F104" i="3" s="1"/>
  <c r="G104" s="1"/>
  <c r="G108" i="149"/>
  <c r="F112" i="1"/>
  <c r="F107" i="3" s="1"/>
  <c r="G107" s="1"/>
  <c r="G111" i="149"/>
  <c r="F117" i="1"/>
  <c r="H24" i="73" s="1"/>
  <c r="I24" s="1"/>
  <c r="G116" i="149"/>
  <c r="F122" i="1"/>
  <c r="F117" i="3" s="1"/>
  <c r="G117" s="1"/>
  <c r="G121" i="149"/>
  <c r="F126" i="1"/>
  <c r="F121" i="3" s="1"/>
  <c r="G121" s="1"/>
  <c r="G125" i="149"/>
  <c r="F130" i="1"/>
  <c r="F125" i="3" s="1"/>
  <c r="G125" s="1"/>
  <c r="G129" i="149"/>
  <c r="F133" i="1"/>
  <c r="F128" i="3" s="1"/>
  <c r="G128" s="1"/>
  <c r="G132" i="149"/>
  <c r="F136" i="1"/>
  <c r="F131" i="3" s="1"/>
  <c r="F140" i="1"/>
  <c r="F135" i="3" s="1"/>
  <c r="G139" i="149"/>
  <c r="F67" i="150"/>
  <c r="F90" s="1"/>
  <c r="C158"/>
  <c r="C164" s="1"/>
  <c r="F16" i="153"/>
  <c r="G17"/>
  <c r="G16" s="1"/>
  <c r="G58"/>
  <c r="G56" s="1"/>
  <c r="F56"/>
  <c r="F30"/>
  <c r="G83"/>
  <c r="F106" i="1"/>
  <c r="F101" i="3" s="1"/>
  <c r="G101" s="1"/>
  <c r="F116" i="1"/>
  <c r="F111" i="3" s="1"/>
  <c r="G111" s="1"/>
  <c r="F118" i="1"/>
  <c r="F113" i="3" s="1"/>
  <c r="G113" s="1"/>
  <c r="F144" i="1"/>
  <c r="F139" i="3" s="1"/>
  <c r="G139" s="1"/>
  <c r="F148" i="1"/>
  <c r="F150"/>
  <c r="F145" i="3" s="1"/>
  <c r="G145" s="1"/>
  <c r="G33" i="153"/>
  <c r="G30" s="1"/>
  <c r="F76"/>
  <c r="F100" i="1"/>
  <c r="F103"/>
  <c r="F105"/>
  <c r="F100" i="3" s="1"/>
  <c r="G100" s="1"/>
  <c r="F111" i="1"/>
  <c r="F106" i="3" s="1"/>
  <c r="G106" s="1"/>
  <c r="F113" i="1"/>
  <c r="F108" i="3" s="1"/>
  <c r="G108" s="1"/>
  <c r="F115" i="1"/>
  <c r="F110" i="3" s="1"/>
  <c r="G110" s="1"/>
  <c r="G152" i="149"/>
  <c r="G150" s="1"/>
  <c r="G10" i="153"/>
  <c r="G9" s="1"/>
  <c r="F9"/>
  <c r="C90"/>
  <c r="C91" s="1"/>
  <c r="D163" i="149"/>
  <c r="G134" i="148"/>
  <c r="F98" i="149"/>
  <c r="F133" s="1"/>
  <c r="G101"/>
  <c r="G98" s="1"/>
  <c r="E165" i="148"/>
  <c r="E92"/>
  <c r="E164"/>
  <c r="D164"/>
  <c r="E160"/>
  <c r="F86" i="1"/>
  <c r="F84" i="148"/>
  <c r="F91" s="1"/>
  <c r="F164"/>
  <c r="G87"/>
  <c r="G84" s="1"/>
  <c r="G91" s="1"/>
  <c r="G153"/>
  <c r="G154"/>
  <c r="G156"/>
  <c r="E159" i="1"/>
  <c r="D159"/>
  <c r="D134"/>
  <c r="D91"/>
  <c r="E91"/>
  <c r="C159"/>
  <c r="B25" i="76" s="1"/>
  <c r="G19" i="61"/>
  <c r="G33" s="1"/>
  <c r="C134" i="1"/>
  <c r="B24" i="76" s="1"/>
  <c r="B7"/>
  <c r="C19" i="61"/>
  <c r="C33" s="1"/>
  <c r="D67" i="1"/>
  <c r="C164" i="148"/>
  <c r="D92"/>
  <c r="H10" i="73"/>
  <c r="I10" s="1"/>
  <c r="E134" i="1"/>
  <c r="C31" i="73"/>
  <c r="C36" s="1"/>
  <c r="D7" i="76" s="1"/>
  <c r="E67" i="1"/>
  <c r="G138" l="1"/>
  <c r="F79" i="152"/>
  <c r="F67"/>
  <c r="G147"/>
  <c r="G134"/>
  <c r="G130"/>
  <c r="G23"/>
  <c r="G95"/>
  <c r="G94" s="1"/>
  <c r="G129" s="1"/>
  <c r="F94"/>
  <c r="F129" s="1"/>
  <c r="F156" s="1"/>
  <c r="F83"/>
  <c r="G84"/>
  <c r="G83" s="1"/>
  <c r="F50"/>
  <c r="G51"/>
  <c r="G39"/>
  <c r="G38" s="1"/>
  <c r="F38"/>
  <c r="F16"/>
  <c r="G17"/>
  <c r="G16" s="1"/>
  <c r="G10"/>
  <c r="F9"/>
  <c r="G149" i="151"/>
  <c r="G148" s="1"/>
  <c r="F148"/>
  <c r="G147"/>
  <c r="G142" s="1"/>
  <c r="G156" s="1"/>
  <c r="G157" s="1"/>
  <c r="F142"/>
  <c r="G77" i="152"/>
  <c r="G76" s="1"/>
  <c r="F76"/>
  <c r="G72"/>
  <c r="G71" s="1"/>
  <c r="F71"/>
  <c r="G62"/>
  <c r="G61" s="1"/>
  <c r="F61"/>
  <c r="F56"/>
  <c r="G57"/>
  <c r="G56" s="1"/>
  <c r="H23" i="73"/>
  <c r="I23" s="1"/>
  <c r="F99" i="3"/>
  <c r="G99" s="1"/>
  <c r="G104" i="1"/>
  <c r="G146" i="152"/>
  <c r="G9"/>
  <c r="D159" i="149"/>
  <c r="F90" i="153"/>
  <c r="G90"/>
  <c r="G90" i="150"/>
  <c r="G91" s="1"/>
  <c r="G71" i="149"/>
  <c r="H27" i="73"/>
  <c r="I27" s="1"/>
  <c r="F130" i="152"/>
  <c r="G79"/>
  <c r="G67"/>
  <c r="G50"/>
  <c r="F30"/>
  <c r="F23"/>
  <c r="F147"/>
  <c r="G141"/>
  <c r="G155" s="1"/>
  <c r="F134"/>
  <c r="F85" i="3"/>
  <c r="G85" s="1"/>
  <c r="F86" i="151"/>
  <c r="G86" s="1"/>
  <c r="F98" i="3"/>
  <c r="G98" s="1"/>
  <c r="G103" i="1"/>
  <c r="G131" i="3"/>
  <c r="G130" s="1"/>
  <c r="F130"/>
  <c r="F84"/>
  <c r="F85" i="151"/>
  <c r="F75" i="3"/>
  <c r="G75" s="1"/>
  <c r="F76" i="151"/>
  <c r="G76" s="1"/>
  <c r="F51" i="3"/>
  <c r="F52" i="151"/>
  <c r="F27" i="3"/>
  <c r="G27" s="1"/>
  <c r="F28" i="151"/>
  <c r="G28" s="1"/>
  <c r="F22" i="3"/>
  <c r="G22" s="1"/>
  <c r="F23" i="151"/>
  <c r="G23" s="1"/>
  <c r="F19"/>
  <c r="G19" s="1"/>
  <c r="F18" i="3"/>
  <c r="G18" s="1"/>
  <c r="F70"/>
  <c r="G70" s="1"/>
  <c r="F71" i="151"/>
  <c r="G71" s="1"/>
  <c r="F63" i="3"/>
  <c r="G63" s="1"/>
  <c r="F64" i="151"/>
  <c r="G64" s="1"/>
  <c r="F56" i="3"/>
  <c r="G57"/>
  <c r="G56" s="1"/>
  <c r="F53" i="151"/>
  <c r="G53" s="1"/>
  <c r="F52" i="3"/>
  <c r="G52" s="1"/>
  <c r="F47"/>
  <c r="G47" s="1"/>
  <c r="F48" i="151"/>
  <c r="G48" s="1"/>
  <c r="F43" i="3"/>
  <c r="G43" s="1"/>
  <c r="F44" i="151"/>
  <c r="G44" s="1"/>
  <c r="F39" i="3"/>
  <c r="F40" i="151"/>
  <c r="F33"/>
  <c r="G33" s="1"/>
  <c r="F32" i="3"/>
  <c r="G32" s="1"/>
  <c r="G33" i="1"/>
  <c r="F62" i="3"/>
  <c r="F63" i="151"/>
  <c r="F87" i="3"/>
  <c r="G87" s="1"/>
  <c r="F88" i="151"/>
  <c r="G88" s="1"/>
  <c r="F28" i="3"/>
  <c r="G28" s="1"/>
  <c r="F29" i="151"/>
  <c r="G29" s="1"/>
  <c r="F55" i="3"/>
  <c r="G55" s="1"/>
  <c r="F56" i="151"/>
  <c r="G56" s="1"/>
  <c r="F42" i="3"/>
  <c r="G42" s="1"/>
  <c r="F43" i="151"/>
  <c r="G43" s="1"/>
  <c r="F69" i="3"/>
  <c r="G69" s="1"/>
  <c r="F70" i="151"/>
  <c r="G70" s="1"/>
  <c r="F46" i="3"/>
  <c r="G46" s="1"/>
  <c r="F47" i="151"/>
  <c r="G47" s="1"/>
  <c r="F37" i="3"/>
  <c r="F38" i="151"/>
  <c r="F26" i="3"/>
  <c r="G26" s="1"/>
  <c r="F27" i="151"/>
  <c r="G27" s="1"/>
  <c r="F20"/>
  <c r="G20" s="1"/>
  <c r="F19" i="3"/>
  <c r="G19" s="1"/>
  <c r="F10"/>
  <c r="F11" i="151"/>
  <c r="F72" i="3"/>
  <c r="F73" i="151"/>
  <c r="F65" i="3"/>
  <c r="G65" s="1"/>
  <c r="F66" i="151"/>
  <c r="G66" s="1"/>
  <c r="F48" i="3"/>
  <c r="G48" s="1"/>
  <c r="F49" i="151"/>
  <c r="G49" s="1"/>
  <c r="F41"/>
  <c r="G41" s="1"/>
  <c r="F40" i="3"/>
  <c r="G40" s="1"/>
  <c r="F33"/>
  <c r="G33" s="1"/>
  <c r="F34" i="151"/>
  <c r="G34" s="1"/>
  <c r="G34" i="1"/>
  <c r="F74" i="3"/>
  <c r="G74" s="1"/>
  <c r="F75" i="151"/>
  <c r="G75" s="1"/>
  <c r="F69"/>
  <c r="F68" i="3"/>
  <c r="F13"/>
  <c r="G13" s="1"/>
  <c r="F14" i="151"/>
  <c r="G14" s="1"/>
  <c r="G38"/>
  <c r="C31"/>
  <c r="C67" s="1"/>
  <c r="C92" s="1"/>
  <c r="C67" i="1"/>
  <c r="C164" s="1"/>
  <c r="C25" i="73"/>
  <c r="G100" i="1"/>
  <c r="F95" i="3"/>
  <c r="G95" s="1"/>
  <c r="H33" i="73"/>
  <c r="I33" s="1"/>
  <c r="I36" s="1"/>
  <c r="D37" i="76" s="1"/>
  <c r="F143" i="3"/>
  <c r="G143" s="1"/>
  <c r="G135"/>
  <c r="F134"/>
  <c r="F81"/>
  <c r="G81" s="1"/>
  <c r="F82" i="151"/>
  <c r="G82" s="1"/>
  <c r="F73" i="3"/>
  <c r="G73" s="1"/>
  <c r="F74" i="151"/>
  <c r="G74" s="1"/>
  <c r="F29" i="3"/>
  <c r="G29" s="1"/>
  <c r="F30" i="151"/>
  <c r="G30" s="1"/>
  <c r="F25" i="3"/>
  <c r="G25" s="1"/>
  <c r="F26" i="151"/>
  <c r="G26" s="1"/>
  <c r="F20" i="3"/>
  <c r="G20" s="1"/>
  <c r="F21" i="151"/>
  <c r="F15" i="3"/>
  <c r="G15" s="1"/>
  <c r="F16" i="151"/>
  <c r="G16" s="1"/>
  <c r="F86" i="3"/>
  <c r="G86" s="1"/>
  <c r="F87" i="151"/>
  <c r="G87" s="1"/>
  <c r="F115" i="3"/>
  <c r="G116"/>
  <c r="G115" s="1"/>
  <c r="F78"/>
  <c r="G78" s="1"/>
  <c r="F79" i="151"/>
  <c r="F64" i="3"/>
  <c r="G64" s="1"/>
  <c r="F65" i="151"/>
  <c r="G65" s="1"/>
  <c r="F54" i="3"/>
  <c r="G54" s="1"/>
  <c r="F55" i="151"/>
  <c r="G55" s="1"/>
  <c r="F49" i="3"/>
  <c r="G49" s="1"/>
  <c r="F50" i="151"/>
  <c r="G50" s="1"/>
  <c r="F45" i="3"/>
  <c r="G45" s="1"/>
  <c r="F46" i="151"/>
  <c r="G46" s="1"/>
  <c r="F42"/>
  <c r="G42" s="1"/>
  <c r="F41" i="3"/>
  <c r="G41" s="1"/>
  <c r="F34"/>
  <c r="G34" s="1"/>
  <c r="F35" i="151"/>
  <c r="G35" s="1"/>
  <c r="G35" i="1"/>
  <c r="F11" i="3"/>
  <c r="G11" s="1"/>
  <c r="F12" i="151"/>
  <c r="G12" s="1"/>
  <c r="F44" i="3"/>
  <c r="G44" s="1"/>
  <c r="F45" i="151"/>
  <c r="G45" s="1"/>
  <c r="F24" i="3"/>
  <c r="F25" i="151"/>
  <c r="F17" i="3"/>
  <c r="F18" i="151"/>
  <c r="G18" s="1"/>
  <c r="G155" i="1"/>
  <c r="F150" i="3"/>
  <c r="G150" s="1"/>
  <c r="F36"/>
  <c r="G36" s="1"/>
  <c r="F37" i="151"/>
  <c r="G37" s="1"/>
  <c r="G37" i="1"/>
  <c r="F82" i="3"/>
  <c r="G82" s="1"/>
  <c r="F83" i="151"/>
  <c r="G83" s="1"/>
  <c r="F21" i="3"/>
  <c r="G21" s="1"/>
  <c r="F22" i="151"/>
  <c r="G22" s="1"/>
  <c r="G156" i="1"/>
  <c r="F151" i="3"/>
  <c r="G151" s="1"/>
  <c r="G78" i="1"/>
  <c r="F77" i="3"/>
  <c r="F78" i="151"/>
  <c r="G78" s="1"/>
  <c r="F31" i="3"/>
  <c r="F32" i="151"/>
  <c r="G142" i="3"/>
  <c r="F80"/>
  <c r="F81" i="151"/>
  <c r="F54"/>
  <c r="G54" s="1"/>
  <c r="F53" i="3"/>
  <c r="G53" s="1"/>
  <c r="F35"/>
  <c r="G35" s="1"/>
  <c r="F36" i="151"/>
  <c r="G36" s="1"/>
  <c r="G36" i="1"/>
  <c r="G37" i="3"/>
  <c r="C30"/>
  <c r="C66" s="1"/>
  <c r="C91" s="1"/>
  <c r="G148"/>
  <c r="G134"/>
  <c r="G38" i="1"/>
  <c r="G117"/>
  <c r="F112" i="3"/>
  <c r="F9" i="1"/>
  <c r="D8" i="73" s="1"/>
  <c r="G66" i="153"/>
  <c r="G91" s="1"/>
  <c r="G156"/>
  <c r="G83" i="149"/>
  <c r="C164"/>
  <c r="G66" i="150"/>
  <c r="F158" i="149"/>
  <c r="G158" s="1"/>
  <c r="G119"/>
  <c r="D164" i="150"/>
  <c r="D91"/>
  <c r="G145" i="149"/>
  <c r="C91" i="150"/>
  <c r="G118" i="1"/>
  <c r="G154"/>
  <c r="F23"/>
  <c r="D8" i="61" s="1"/>
  <c r="E8" s="1"/>
  <c r="I14" i="73"/>
  <c r="H8" i="61"/>
  <c r="I8" s="1"/>
  <c r="G121" i="1"/>
  <c r="G24"/>
  <c r="G34" i="61"/>
  <c r="C160" i="148"/>
  <c r="G123" i="1"/>
  <c r="I13" i="73"/>
  <c r="E25" i="76"/>
  <c r="F151" i="1"/>
  <c r="F146" i="3" s="1"/>
  <c r="G146" s="1"/>
  <c r="H8" i="73"/>
  <c r="F91" i="150"/>
  <c r="F163"/>
  <c r="G163"/>
  <c r="F135" i="1"/>
  <c r="G136"/>
  <c r="G135" s="1"/>
  <c r="G125"/>
  <c r="G114"/>
  <c r="G71"/>
  <c r="F57"/>
  <c r="G58"/>
  <c r="G44"/>
  <c r="G11"/>
  <c r="G141"/>
  <c r="G45"/>
  <c r="F159" i="148"/>
  <c r="F165" s="1"/>
  <c r="G107" i="1"/>
  <c r="G56"/>
  <c r="G14"/>
  <c r="G10"/>
  <c r="G81"/>
  <c r="F80"/>
  <c r="G54"/>
  <c r="D27" i="73"/>
  <c r="E27" s="1"/>
  <c r="E26" s="1"/>
  <c r="G105" i="1"/>
  <c r="G150"/>
  <c r="G138" i="149"/>
  <c r="G126" i="1"/>
  <c r="G85"/>
  <c r="G52"/>
  <c r="F51"/>
  <c r="D10" i="61" s="1"/>
  <c r="E10" s="1"/>
  <c r="G18" i="1"/>
  <c r="G143"/>
  <c r="G119"/>
  <c r="G30" i="149"/>
  <c r="F66"/>
  <c r="F163" s="1"/>
  <c r="G49" i="1"/>
  <c r="F146"/>
  <c r="G147"/>
  <c r="G69"/>
  <c r="F68"/>
  <c r="C159" i="149"/>
  <c r="G140" i="1"/>
  <c r="F139"/>
  <c r="G130"/>
  <c r="G112"/>
  <c r="G79"/>
  <c r="G65"/>
  <c r="G60"/>
  <c r="G55"/>
  <c r="G50"/>
  <c r="G46"/>
  <c r="G42"/>
  <c r="G13"/>
  <c r="G17"/>
  <c r="F16"/>
  <c r="D9" i="73" s="1"/>
  <c r="E9" s="1"/>
  <c r="G28" i="1"/>
  <c r="G145"/>
  <c r="D32" i="73"/>
  <c r="G70" i="1"/>
  <c r="G9" i="149"/>
  <c r="G124" i="1"/>
  <c r="G66"/>
  <c r="G38" i="149"/>
  <c r="G12" i="1"/>
  <c r="G127"/>
  <c r="G79" i="149"/>
  <c r="G90" s="1"/>
  <c r="G164" s="1"/>
  <c r="G75" i="1"/>
  <c r="G122"/>
  <c r="G64"/>
  <c r="G53"/>
  <c r="G48"/>
  <c r="G40"/>
  <c r="F39"/>
  <c r="G59"/>
  <c r="F77"/>
  <c r="G47"/>
  <c r="G19"/>
  <c r="G41"/>
  <c r="G142"/>
  <c r="G133" i="149"/>
  <c r="G159" s="1"/>
  <c r="G113" i="1"/>
  <c r="G144"/>
  <c r="G116"/>
  <c r="G109"/>
  <c r="G76"/>
  <c r="G27"/>
  <c r="G22"/>
  <c r="G87"/>
  <c r="G129"/>
  <c r="G149"/>
  <c r="F62"/>
  <c r="G63"/>
  <c r="G128"/>
  <c r="G83"/>
  <c r="G21"/>
  <c r="G61"/>
  <c r="G26"/>
  <c r="D160" i="148"/>
  <c r="G110" i="1"/>
  <c r="C160"/>
  <c r="B26" i="76" s="1"/>
  <c r="F99" i="1"/>
  <c r="F120"/>
  <c r="H10" i="61"/>
  <c r="I10" s="1"/>
  <c r="E165" i="1"/>
  <c r="F66" i="153"/>
  <c r="G115" i="1"/>
  <c r="G111"/>
  <c r="H12" i="73"/>
  <c r="G148" i="1"/>
  <c r="G106"/>
  <c r="G133"/>
  <c r="H9" i="73"/>
  <c r="I9" s="1"/>
  <c r="G101" i="1"/>
  <c r="G82"/>
  <c r="G74"/>
  <c r="G29"/>
  <c r="G25"/>
  <c r="G20"/>
  <c r="G15"/>
  <c r="G108"/>
  <c r="C159" i="150"/>
  <c r="F90" i="149"/>
  <c r="F164" s="1"/>
  <c r="G88" i="1"/>
  <c r="G43"/>
  <c r="F158" i="150"/>
  <c r="F159" s="1"/>
  <c r="G31" i="1"/>
  <c r="F30"/>
  <c r="G73"/>
  <c r="F72"/>
  <c r="G131"/>
  <c r="G164" i="148"/>
  <c r="F92"/>
  <c r="G92"/>
  <c r="C34" i="61"/>
  <c r="G151" i="148"/>
  <c r="F84" i="1"/>
  <c r="G86"/>
  <c r="E160"/>
  <c r="D160"/>
  <c r="D165"/>
  <c r="D164"/>
  <c r="E92"/>
  <c r="C165"/>
  <c r="E7" i="76"/>
  <c r="D92" i="1"/>
  <c r="E164"/>
  <c r="G37" i="73"/>
  <c r="D26" i="76" s="1"/>
  <c r="D24"/>
  <c r="E24" s="1"/>
  <c r="G35" i="61"/>
  <c r="C35"/>
  <c r="C38" i="73"/>
  <c r="C37"/>
  <c r="G38"/>
  <c r="D6" i="76"/>
  <c r="F66" i="152" l="1"/>
  <c r="F90"/>
  <c r="G156"/>
  <c r="F159" i="149"/>
  <c r="F91" i="153"/>
  <c r="G90" i="152"/>
  <c r="G66"/>
  <c r="I8" i="73"/>
  <c r="H25"/>
  <c r="G151" i="1"/>
  <c r="I12" i="73"/>
  <c r="H36"/>
  <c r="D31" i="76" s="1"/>
  <c r="G30" i="1"/>
  <c r="G77"/>
  <c r="G147" i="3"/>
  <c r="F147"/>
  <c r="G81" i="151"/>
  <c r="G80" s="1"/>
  <c r="F80"/>
  <c r="F31"/>
  <c r="G32"/>
  <c r="G31" s="1"/>
  <c r="G25"/>
  <c r="G24" s="1"/>
  <c r="F24"/>
  <c r="C92" i="1"/>
  <c r="B8" i="76" s="1"/>
  <c r="B6"/>
  <c r="E6" s="1"/>
  <c r="G69" i="151"/>
  <c r="G68" s="1"/>
  <c r="F68"/>
  <c r="G73"/>
  <c r="G72" s="1"/>
  <c r="F72"/>
  <c r="F10"/>
  <c r="G11"/>
  <c r="G10" s="1"/>
  <c r="F62"/>
  <c r="G63"/>
  <c r="G62" s="1"/>
  <c r="G39" i="3"/>
  <c r="G38" s="1"/>
  <c r="F38"/>
  <c r="G51"/>
  <c r="G50" s="1"/>
  <c r="F50"/>
  <c r="F83"/>
  <c r="G84"/>
  <c r="G83" s="1"/>
  <c r="G99" i="1"/>
  <c r="G141" i="3"/>
  <c r="F79"/>
  <c r="G80"/>
  <c r="G79" s="1"/>
  <c r="G31"/>
  <c r="G30" s="1"/>
  <c r="F30"/>
  <c r="F76"/>
  <c r="G77"/>
  <c r="G76" s="1"/>
  <c r="F16"/>
  <c r="G17"/>
  <c r="G16" s="1"/>
  <c r="G24"/>
  <c r="G23" s="1"/>
  <c r="F23"/>
  <c r="F77" i="151"/>
  <c r="G79"/>
  <c r="G77" s="1"/>
  <c r="F17"/>
  <c r="G21"/>
  <c r="G17" s="1"/>
  <c r="F67" i="3"/>
  <c r="G68"/>
  <c r="G67" s="1"/>
  <c r="G72"/>
  <c r="G71" s="1"/>
  <c r="F71"/>
  <c r="F9"/>
  <c r="G10"/>
  <c r="G9" s="1"/>
  <c r="F61"/>
  <c r="G62"/>
  <c r="G61" s="1"/>
  <c r="F39" i="151"/>
  <c r="G40"/>
  <c r="G39" s="1"/>
  <c r="F51"/>
  <c r="G52"/>
  <c r="G51" s="1"/>
  <c r="G85"/>
  <c r="G84" s="1"/>
  <c r="F84"/>
  <c r="F141" i="3"/>
  <c r="G112"/>
  <c r="G94" s="1"/>
  <c r="G129" s="1"/>
  <c r="F94"/>
  <c r="F129" s="1"/>
  <c r="F156" s="1"/>
  <c r="G9" i="1"/>
  <c r="G120"/>
  <c r="F164" i="150"/>
  <c r="G158"/>
  <c r="G164" s="1"/>
  <c r="G66" i="149"/>
  <c r="G91" s="1"/>
  <c r="I19" i="61"/>
  <c r="I33" s="1"/>
  <c r="H19"/>
  <c r="H33" s="1"/>
  <c r="E26" i="76"/>
  <c r="G72" i="1"/>
  <c r="F134"/>
  <c r="B30" i="76" s="1"/>
  <c r="H37" i="73"/>
  <c r="D26"/>
  <c r="G84" i="1"/>
  <c r="G23"/>
  <c r="G68"/>
  <c r="G146"/>
  <c r="G80"/>
  <c r="F91"/>
  <c r="B13" i="76" s="1"/>
  <c r="D31" i="73"/>
  <c r="E32"/>
  <c r="E31" s="1"/>
  <c r="E36" s="1"/>
  <c r="D19" i="76" s="1"/>
  <c r="D19" i="61"/>
  <c r="D33" s="1"/>
  <c r="G39" i="1"/>
  <c r="F91" i="149"/>
  <c r="E8" i="73"/>
  <c r="E25" s="1"/>
  <c r="D25"/>
  <c r="G139" i="1"/>
  <c r="G57"/>
  <c r="E19" i="61"/>
  <c r="F67" i="1"/>
  <c r="B12" i="76" s="1"/>
  <c r="G51" i="1"/>
  <c r="G159" i="148"/>
  <c r="F160"/>
  <c r="G62" i="1"/>
  <c r="G159" i="150"/>
  <c r="G16" i="1"/>
  <c r="F159"/>
  <c r="C39" i="73"/>
  <c r="D8" i="76"/>
  <c r="G39" i="73"/>
  <c r="F91" i="152" l="1"/>
  <c r="G91"/>
  <c r="G134" i="1"/>
  <c r="B36" i="76" s="1"/>
  <c r="I25" i="73"/>
  <c r="I37" s="1"/>
  <c r="E8" i="76"/>
  <c r="G155" i="3"/>
  <c r="G156"/>
  <c r="G91" i="151"/>
  <c r="G66" i="3"/>
  <c r="F90"/>
  <c r="G90"/>
  <c r="F66"/>
  <c r="F91" s="1"/>
  <c r="G67" i="151"/>
  <c r="G92" s="1"/>
  <c r="F91"/>
  <c r="F67"/>
  <c r="G91" i="1"/>
  <c r="E34" i="61"/>
  <c r="G163" i="149"/>
  <c r="D38" i="76"/>
  <c r="D32"/>
  <c r="I34" i="61"/>
  <c r="H34"/>
  <c r="D34"/>
  <c r="D30" i="76"/>
  <c r="E30" s="1"/>
  <c r="F160" i="1"/>
  <c r="B32" i="76" s="1"/>
  <c r="D38" i="73"/>
  <c r="F164" i="1"/>
  <c r="F92"/>
  <c r="B14" i="76" s="1"/>
  <c r="B19"/>
  <c r="E19" s="1"/>
  <c r="D12"/>
  <c r="E12" s="1"/>
  <c r="D36" i="73"/>
  <c r="D13" i="76" s="1"/>
  <c r="E13" s="1"/>
  <c r="E38" i="73"/>
  <c r="H38"/>
  <c r="D36" i="76"/>
  <c r="B31"/>
  <c r="E31" s="1"/>
  <c r="G159" i="1"/>
  <c r="B37" i="76" s="1"/>
  <c r="E37" s="1"/>
  <c r="G165" i="148"/>
  <c r="G160"/>
  <c r="E33" i="61"/>
  <c r="E35" s="1"/>
  <c r="I38" i="73"/>
  <c r="G67" i="1"/>
  <c r="G92" s="1"/>
  <c r="D18" i="76"/>
  <c r="E37" i="73"/>
  <c r="E39" s="1"/>
  <c r="F165" i="1"/>
  <c r="D35" i="61"/>
  <c r="H35"/>
  <c r="G91" i="3" l="1"/>
  <c r="G160" i="1"/>
  <c r="B38" i="76" s="1"/>
  <c r="E38" s="1"/>
  <c r="F92" i="151"/>
  <c r="E32" i="76"/>
  <c r="E36"/>
  <c r="D37" i="73"/>
  <c r="D39" s="1"/>
  <c r="I39"/>
  <c r="D20" i="76"/>
  <c r="G165" i="1"/>
  <c r="I35" i="61"/>
  <c r="B18" i="76"/>
  <c r="E18" s="1"/>
  <c r="B20"/>
  <c r="G164" i="1"/>
  <c r="D14" i="76" l="1"/>
  <c r="E14" s="1"/>
  <c r="H39" i="73"/>
  <c r="E20" i="76"/>
</calcChain>
</file>

<file path=xl/sharedStrings.xml><?xml version="1.0" encoding="utf-8"?>
<sst xmlns="http://schemas.openxmlformats.org/spreadsheetml/2006/main" count="2904" uniqueCount="518">
  <si>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</si>
  <si>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</si>
  <si>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</si>
  <si>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</si>
  <si>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</si>
  <si>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</si>
  <si>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</si>
  <si>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</si>
  <si>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</si>
  <si>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</si>
  <si>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</si>
  <si>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</si>
  <si>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</si>
  <si>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</si>
  <si>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</si>
  <si>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</si>
  <si>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</si>
  <si>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</si>
  <si>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</si>
  <si>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</si>
  <si>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</si>
  <si>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</si>
  <si>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</si>
  <si>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</si>
  <si>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</si>
  <si>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</si>
  <si>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</si>
  <si>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</si>
  <si>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</si>
  <si>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</si>
  <si>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</si>
  <si>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</si>
  <si>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</si>
  <si>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</si>
  <si>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</si>
  <si>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</si>
  <si>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</si>
  <si>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</si>
  <si>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</si>
  <si>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</si>
  <si>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</si>
  <si>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</si>
  <si>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</si>
  <si>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</si>
  <si>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</si>
  <si>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</si>
  <si>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</si>
  <si>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</si>
  <si>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</si>
  <si>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</si>
  <si>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</si>
  <si>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</si>
  <si>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</si>
  <si>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</si>
  <si>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</si>
  <si>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</si>
  <si>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</si>
  <si>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</si>
  <si>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</si>
  <si>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</si>
  <si>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</si>
  <si>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</si>
  <si>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</si>
  <si>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</si>
  <si>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</si>
  <si>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</si>
  <si>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</si>
  <si>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</si>
  <si>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</si>
  <si>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</si>
  <si>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</si>
  <si>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</si>
  <si>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</si>
  <si>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</si>
  <si>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</si>
  <si>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</si>
  <si>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</si>
  <si>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</si>
  <si>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</si>
  <si>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</si>
  <si>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</si>
  <si>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</si>
  <si>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</si>
  <si>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</si>
  <si>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</si>
  <si>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</si>
  <si>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</si>
  <si>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</si>
  <si>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</si>
  <si>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</si>
  <si>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</si>
  <si>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</si>
  <si>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</si>
  <si>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</si>
  <si>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</si>
  <si>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</si>
  <si>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</si>
  <si>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</si>
  <si>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</si>
  <si>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</si>
  <si>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</si>
  <si>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</si>
  <si>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</si>
  <si>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</si>
  <si>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</si>
  <si>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</si>
  <si>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</si>
  <si>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</si>
  <si>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</si>
  <si>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</si>
  <si>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</si>
  <si>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</si>
  <si>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</si>
  <si>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</si>
  <si>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</si>
  <si>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</si>
  <si>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</si>
  <si>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</si>
  <si>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</si>
  <si>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</si>
  <si>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</si>
  <si>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</si>
  <si>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</si>
  <si>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</si>
  <si>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</si>
  <si>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</si>
  <si>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</si>
  <si>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</si>
  <si>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</si>
  <si>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</si>
  <si>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</si>
  <si>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</si>
  <si>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</si>
  <si>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</si>
  <si>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</si>
  <si>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</si>
  <si>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</si>
  <si>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</si>
  <si>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</si>
  <si>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</si>
  <si>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</si>
  <si>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</si>
  <si>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</si>
  <si>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</si>
  <si>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</si>
  <si>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</si>
  <si>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</si>
  <si>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</si>
  <si>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</si>
  <si>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</si>
  <si>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</si>
  <si>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</si>
  <si>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</si>
  <si>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</si>
  <si>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</si>
  <si>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</si>
  <si>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</si>
  <si>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</si>
  <si>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</si>
  <si>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</si>
  <si>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</si>
  <si>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</si>
  <si>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</si>
  <si>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</si>
  <si>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</si>
  <si>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</si>
  <si>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</si>
  <si>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</si>
  <si>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</si>
  <si>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</si>
  <si>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</si>
  <si>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</si>
  <si>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</si>
  <si>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</si>
  <si>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</si>
  <si>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</si>
  <si>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</si>
  <si>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</si>
  <si>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</si>
  <si>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</si>
  <si>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</si>
  <si>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</si>
  <si>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</si>
  <si>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</si>
  <si>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</si>
  <si>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</si>
  <si>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</si>
  <si>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</si>
  <si>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</si>
  <si>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</si>
  <si>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</si>
  <si>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</si>
  <si>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</si>
  <si>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</si>
  <si>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</si>
  <si>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</si>
  <si>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</si>
  <si>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</si>
  <si>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</si>
  <si>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</si>
  <si>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</si>
  <si>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</si>
  <si>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</si>
  <si>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</si>
  <si>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</si>
  <si>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</si>
  <si>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</si>
  <si>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</si>
  <si>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</si>
  <si>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</si>
  <si>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</si>
  <si>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</si>
  <si>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</si>
  <si>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</si>
  <si>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</si>
  <si>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</si>
  <si>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</si>
  <si>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</si>
  <si>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</si>
  <si>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</si>
  <si>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</si>
  <si>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</si>
  <si>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</si>
  <si>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</si>
  <si>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</si>
  <si>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</si>
  <si>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</si>
  <si>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</si>
  <si>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</si>
  <si>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</si>
  <si>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</si>
  <si>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</si>
  <si>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</si>
  <si>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</si>
  <si>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</si>
  <si>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</si>
  <si>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</si>
  <si>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</si>
  <si>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</si>
  <si>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</si>
  <si>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</si>
  <si>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</si>
  <si>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</si>
  <si>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</si>
  <si>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</si>
  <si>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</si>
  <si>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</si>
  <si>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</si>
  <si>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</si>
  <si>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</si>
  <si>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</si>
  <si>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</si>
  <si>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</si>
  <si>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</si>
  <si>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</si>
  <si>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</si>
  <si>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</si>
  <si>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</si>
  <si>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</si>
  <si>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</si>
  <si>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</si>
  <si>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</si>
  <si>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</si>
  <si>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</si>
  <si>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</si>
  <si>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</si>
  <si>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</si>
  <si>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</si>
  <si>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</si>
  <si>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</si>
  <si>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</si>
  <si>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</si>
  <si>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</si>
  <si>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</si>
  <si>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</si>
  <si>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</si>
  <si>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</si>
  <si>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</si>
  <si>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</si>
  <si>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</si>
  <si>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</si>
  <si>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</si>
  <si>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</si>
  <si>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</si>
  <si>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</si>
  <si>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</si>
  <si>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</si>
  <si>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</si>
  <si>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</si>
  <si>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</si>
  <si>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</si>
  <si>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</si>
  <si>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</si>
  <si>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</si>
  <si>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</si>
  <si>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</si>
  <si>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</si>
  <si>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</si>
  <si>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</si>
  <si>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</si>
  <si>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</si>
  <si>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</si>
  <si>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</si>
  <si>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</si>
  <si>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</si>
  <si>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</si>
  <si>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</si>
  <si>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</si>
  <si>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</si>
  <si>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</si>
  <si>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</si>
  <si>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</si>
  <si>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</si>
  <si>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</si>
  <si>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</si>
  <si>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</si>
  <si>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</si>
  <si>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</si>
  <si>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</si>
  <si>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</si>
  <si>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</si>
  <si>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</si>
  <si>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</si>
  <si>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</si>
  <si>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</si>
  <si>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</si>
  <si>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</si>
  <si>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</si>
  <si>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</si>
  <si>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</si>
  <si>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</si>
  <si>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</si>
  <si>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</si>
  <si>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</si>
  <si>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</si>
  <si>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</si>
  <si>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</si>
  <si>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</si>
  <si>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</si>
  <si>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</si>
  <si>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</si>
  <si>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</si>
  <si>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</si>
  <si>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</si>
  <si>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</si>
  <si>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</si>
  <si>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</si>
  <si>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</si>
  <si>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</si>
  <si>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</si>
  <si>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</si>
  <si>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</si>
  <si>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</si>
  <si>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</si>
  <si>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</si>
  <si>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</si>
  <si>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</si>
  <si>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</si>
  <si>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</si>
  <si>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</si>
  <si>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</si>
  <si>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</si>
  <si>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</si>
  <si>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</si>
  <si>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</si>
  <si>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</si>
  <si>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</si>
  <si>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</si>
  <si>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</si>
  <si>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</si>
  <si>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</si>
  <si>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</si>
  <si>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</si>
  <si>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</si>
  <si>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</si>
  <si>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</si>
  <si>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</si>
  <si>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</si>
  <si>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</si>
  <si>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</si>
  <si>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</si>
  <si>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</si>
  <si>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</si>
  <si>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</si>
  <si>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</si>
  <si>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</si>
  <si>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</si>
  <si>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</si>
  <si>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</si>
  <si>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</si>
  <si>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</si>
  <si>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</si>
  <si>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</si>
  <si>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</si>
  <si>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</si>
  <si>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</si>
  <si>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</si>
  <si>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</si>
  <si>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</si>
  <si>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</si>
  <si>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</si>
  <si>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</si>
  <si>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</si>
  <si>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</si>
  <si>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</si>
  <si>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</si>
  <si>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</si>
  <si>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</si>
  <si>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</si>
  <si>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</si>
  <si>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</si>
  <si>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</si>
  <si>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</si>
  <si>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</si>
  <si>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</si>
  <si>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</si>
  <si>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</si>
  <si>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</si>
  <si>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</si>
  <si>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</si>
  <si>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</si>
  <si>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</si>
  <si>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</si>
  <si>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</si>
  <si>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</si>
  <si>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</si>
  <si>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</si>
  <si>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</si>
  <si>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</si>
  <si>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</si>
  <si>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</si>
  <si>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</si>
  <si>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</si>
  <si>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</si>
  <si>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</si>
  <si>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</si>
  <si>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</si>
  <si>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</si>
  <si>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 xml:space="preserve">Korábbi módosítások </t>
  </si>
  <si>
    <t>F=(D+…+E)</t>
  </si>
  <si>
    <t>G=(C+F)</t>
  </si>
  <si>
    <t>ÁHB megelőlegezés visszafizetése</t>
  </si>
  <si>
    <t>forintban</t>
  </si>
  <si>
    <t>2019. évi eredeti előirányzat BEVÉTELEK</t>
  </si>
  <si>
    <t>1.1. melléklet a 6/2019. (II. 28.)  önkormányzati rendelethez</t>
  </si>
  <si>
    <t>Som Község Önkormányzata
2019. ÉVI KÖLTSÉGVETÉSÉNEK ÖSSZEVONT MÉRLEGE</t>
  </si>
  <si>
    <t xml:space="preserve">
Som Község Önkormányzata
2019. ÉVI KÖLTSÉGVETÉS KÖTELEZŐ FELADATAINAK   MÉRLEGE
</t>
  </si>
  <si>
    <t>1.2. melléklet a 6/2019. (II. 28.) önkormányzati rendelethez</t>
  </si>
  <si>
    <t xml:space="preserve">
Som Község Önkormányzata
2019. ÉVI KÖLTSÉGVETÉS ÖNKÉNT VÁLLALT FELADATAINAK MÉRLEGE
</t>
  </si>
  <si>
    <t>1.3. melléklet a 6/2019. (II. 28.) önkormányzati rendelethez</t>
  </si>
  <si>
    <t xml:space="preserve">
Som Község Önkormányzata
2019. ÉVI KÖLTSÉGVETÉS ÁLLAMIGAZGATÁSI FELADATOK MÉRLEGE
</t>
  </si>
  <si>
    <t>1.4. melléklet a 6/2019. (II. 28.) önkormányzati rendelethez</t>
  </si>
  <si>
    <t>2.1. melléklet a 6/2019. (II. 28.) önkormányzati rendelethez</t>
  </si>
  <si>
    <t>2.2. melléklet a 6/2019. (II. 28.) önkormányzati rendelethez</t>
  </si>
  <si>
    <t>Telekadó</t>
  </si>
  <si>
    <t>Magánszemélyek kommunális adója</t>
  </si>
  <si>
    <t>4.8.</t>
  </si>
  <si>
    <t xml:space="preserve">1. sz. módosítás </t>
  </si>
  <si>
    <t>1. számú módosítás utáni előirányzat</t>
  </si>
  <si>
    <t>1. sz. módosítás</t>
  </si>
  <si>
    <t>2019.évi módosított előirányzat</t>
  </si>
  <si>
    <t>2019. évi módosítás után</t>
  </si>
  <si>
    <t>Módosított előirányzat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</si>
  <si>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</si>
  <si>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</si>
  <si>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</si>
  <si>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</si>
  <si>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Ságvár és Som község fenntartható települési közlekedésfejlesztése TOP-3.1.1-15-Sol-2016-00003</t>
  </si>
  <si>
    <t>2017</t>
  </si>
  <si>
    <t>Kispályás füves labdarugópálya építése 020/1 hrsz.</t>
  </si>
  <si>
    <t>2019</t>
  </si>
  <si>
    <t>Kátyúmentesítési munkák, ároktisztítás (Örömhegyi u.,Táncsics köz, Petőfi u.)</t>
  </si>
  <si>
    <t>Ady E. u. felújítás</t>
  </si>
  <si>
    <t>Kossuth u. híd felújítása</t>
  </si>
  <si>
    <t>ÖSSZESEN:</t>
  </si>
  <si>
    <t>Felújítási kiadások előirányzata felújításonként</t>
  </si>
  <si>
    <t>Felújítás  megnevezése</t>
  </si>
  <si>
    <t>Ady E. u. 32. ingatlan korszerűsítése</t>
  </si>
  <si>
    <t>F</t>
  </si>
  <si>
    <t>H=(F+G)</t>
  </si>
  <si>
    <t>I=(E+H)</t>
  </si>
  <si>
    <t>Eddigi módosítások összege 2019-ben</t>
  </si>
  <si>
    <t>Módosítások összesen 2019. szeptemberig</t>
  </si>
  <si>
    <t>Módosítás utáni előirányzat</t>
  </si>
  <si>
    <t>Felhasználás 2018. XII.31-ig</t>
  </si>
  <si>
    <t>2019. évi eredeti előirányzat</t>
  </si>
  <si>
    <t>Módosítások összesen 2019. szeptemberéig</t>
  </si>
  <si>
    <t>Tárgyi eszköz beszerzés - közfoglalkoztatás</t>
  </si>
  <si>
    <t>Informatikai eszköz beszerzése /használt számítógép/</t>
  </si>
  <si>
    <t>6. melléklet a 6/2019. (II. 28.) önkormányzati rendelethez</t>
  </si>
  <si>
    <t>7. melléklet a 6/2019. (II. 28.) önkormányzati rendelethez</t>
  </si>
  <si>
    <t>9.1. melléklet a 6/2019. (II. 28.) önkormányzati rendelethez</t>
  </si>
  <si>
    <t>9.1.1. melléklet a 6/2019. (II. 28.) önkormányzati rendelethez</t>
  </si>
  <si>
    <t>9.1.2. melléklet a 6/2019. (II. 28.) önkormányzati rendelethez</t>
  </si>
  <si>
    <t>9.1.3. melléklet a 6/2019. (II. 28.) önkormányzati rendelethez</t>
  </si>
  <si>
    <t>szociális tűzifa önerő</t>
  </si>
  <si>
    <t>a) születési támogatás</t>
  </si>
  <si>
    <t>b) óvodáztatási támogatás</t>
  </si>
  <si>
    <t>c) iskolakezdési támogatás</t>
  </si>
  <si>
    <t>d) eseti támogatás</t>
  </si>
  <si>
    <t>e) temetési támogatás</t>
  </si>
  <si>
    <t>f) krízistámogatás</t>
  </si>
  <si>
    <t>g) rendszeres lakásfenntartási támogatás</t>
  </si>
  <si>
    <t>h) időskorúak támogatása</t>
  </si>
  <si>
    <t>i) köztemetés</t>
  </si>
  <si>
    <t>J) gyermekvédelmi kedvezményben  részesülők támogatása</t>
  </si>
  <si>
    <t>1.1. melléklet a 19/2019. (IX. 26.) önkormányzati rendelethez</t>
  </si>
  <si>
    <t>1.2. melléklet a 19/2019. (IX. 26.) önkormányzati rendelethez</t>
  </si>
  <si>
    <t>1.3. melléklet a 19/2019. (IX. 26.) önkormányzati rendelethez</t>
  </si>
  <si>
    <t>1.4. melléklet a 19/2019. (IX. 26.) önkormányzati rendelethez</t>
  </si>
  <si>
    <t>2.1. melléklet a 19/2019. (IX. 26.) önkormányzati rendelethez</t>
  </si>
  <si>
    <t>2.2. melléklet a 19/2019. (IX. 26.) önkormányzati rendelethez</t>
  </si>
  <si>
    <t>3. melléklet a 19/2019. (IX. 26.) önkormányzati rendelethez</t>
  </si>
  <si>
    <t>4. melléklet a 19/2019. (IX. 26.)) önkormányzati rendelethez</t>
  </si>
  <si>
    <t>5.1. melléklet a 19/2019. (IX. 26.) önkormányzati rendelethez</t>
  </si>
  <si>
    <t>5.1.1. melléklet a 19/2019. (IX. 26.) önkormányzati rendelethez</t>
  </si>
  <si>
    <t>5.1.2. melléklet a 19/2019. (IX. 26.) önkormányzati rendelethez</t>
  </si>
  <si>
    <t>5.1.3. melléklet a 19/2019. (IX. 26.)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</si>
</sst>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1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7" fillId="0" borderId="27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42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4" fontId="25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3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64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64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64" fontId="37" fillId="0" borderId="14" xfId="0" applyNumberFormat="1" applyFont="1" applyFill="1" applyBorder="1" applyAlignment="1" applyProtection="1">
      <alignment horizontal="center" vertical="center" wrapText="1"/>
    </xf>
    <xf numFmtId="164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13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18" fillId="0" borderId="19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Border="1" applyAlignment="1" applyProtection="1">
      <alignment horizontal="right" vertical="center" wrapText="1" indent="1"/>
      <protection locked="0"/>
    </xf>
    <xf numFmtId="49" fontId="18" fillId="0" borderId="9" xfId="5" applyNumberFormat="1" applyFont="1" applyBorder="1" applyAlignment="1">
      <alignment horizontal="left" vertical="center" wrapText="1" indent="1"/>
    </xf>
    <xf numFmtId="49" fontId="18" fillId="0" borderId="8" xfId="5" applyNumberFormat="1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wrapText="1" indent="1"/>
    </xf>
    <xf numFmtId="49" fontId="18" fillId="0" borderId="10" xfId="5" applyNumberFormat="1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indent="1"/>
    </xf>
    <xf numFmtId="164" fontId="18" fillId="0" borderId="47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57" xfId="5" applyNumberFormat="1" applyFont="1" applyBorder="1" applyAlignment="1" applyProtection="1">
      <alignment horizontal="right" vertical="center" wrapText="1" indent="1"/>
      <protection locked="0"/>
    </xf>
    <xf numFmtId="0" fontId="7" fillId="0" borderId="33" xfId="0" applyFont="1" applyFill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top"/>
      <protection locked="0"/>
    </xf>
    <xf numFmtId="164" fontId="18" fillId="0" borderId="53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Fill="1" applyBorder="1" applyAlignment="1" applyProtection="1">
      <alignment horizontal="right" vertical="center" wrapText="1" indent="1"/>
    </xf>
    <xf numFmtId="164" fontId="18" fillId="0" borderId="42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5" applyNumberFormat="1" applyFont="1" applyBorder="1" applyAlignment="1" applyProtection="1">
      <alignment horizontal="right" vertical="center" wrapText="1" indent="1"/>
      <protection locked="0"/>
    </xf>
    <xf numFmtId="49" fontId="18" fillId="0" borderId="2" xfId="5" applyNumberFormat="1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7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right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164" fontId="17" fillId="0" borderId="18" xfId="0" applyNumberFormat="1" applyFont="1" applyBorder="1" applyAlignment="1">
      <alignment horizontal="center" vertical="center" wrapText="1"/>
    </xf>
    <xf numFmtId="164" fontId="18" fillId="0" borderId="8" xfId="0" applyNumberFormat="1" applyFont="1" applyBorder="1" applyAlignment="1" applyProtection="1">
      <alignment horizontal="left" vertical="center" wrapText="1"/>
      <protection locked="0"/>
    </xf>
    <xf numFmtId="164" fontId="18" fillId="0" borderId="2" xfId="0" applyNumberFormat="1" applyFont="1" applyBorder="1" applyAlignment="1" applyProtection="1">
      <alignment vertical="center" wrapText="1"/>
      <protection locked="0"/>
    </xf>
    <xf numFmtId="49" fontId="18" fillId="0" borderId="2" xfId="0" applyNumberFormat="1" applyFont="1" applyBorder="1" applyAlignment="1" applyProtection="1">
      <alignment horizontal="center" vertical="center" wrapText="1"/>
      <protection locked="0"/>
    </xf>
    <xf numFmtId="164" fontId="18" fillId="0" borderId="19" xfId="0" applyNumberFormat="1" applyFont="1" applyBorder="1" applyAlignment="1">
      <alignment vertical="center" wrapText="1"/>
    </xf>
    <xf numFmtId="164" fontId="18" fillId="0" borderId="10" xfId="0" applyNumberFormat="1" applyFont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Border="1" applyAlignment="1" applyProtection="1">
      <alignment vertical="center" wrapText="1"/>
      <protection locked="0"/>
    </xf>
    <xf numFmtId="49" fontId="18" fillId="0" borderId="6" xfId="0" applyNumberFormat="1" applyFont="1" applyBorder="1" applyAlignment="1" applyProtection="1">
      <alignment horizontal="center" vertical="center" wrapText="1"/>
      <protection locked="0"/>
    </xf>
    <xf numFmtId="164" fontId="18" fillId="0" borderId="20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horizontal="left" vertical="center" wrapText="1"/>
    </xf>
    <xf numFmtId="164" fontId="17" fillId="0" borderId="14" xfId="0" applyNumberFormat="1" applyFont="1" applyBorder="1" applyAlignment="1">
      <alignment vertical="center" wrapText="1"/>
    </xf>
    <xf numFmtId="164" fontId="17" fillId="2" borderId="14" xfId="0" applyNumberFormat="1" applyFont="1" applyFill="1" applyBorder="1" applyAlignment="1">
      <alignment vertical="center" wrapText="1"/>
    </xf>
    <xf numFmtId="164" fontId="17" fillId="0" borderId="21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6" fillId="0" borderId="8" xfId="0" applyNumberFormat="1" applyFont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Border="1" applyAlignment="1" applyProtection="1">
      <alignment vertical="center" wrapText="1"/>
      <protection locked="0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164" fontId="37" fillId="0" borderId="14" xfId="0" applyNumberFormat="1" applyFont="1" applyBorder="1" applyAlignment="1" applyProtection="1">
      <alignment horizontal="center" vertical="center" wrapText="1"/>
      <protection locked="0"/>
    </xf>
    <xf numFmtId="164" fontId="37" fillId="0" borderId="21" xfId="0" applyNumberFormat="1" applyFont="1" applyBorder="1" applyAlignment="1" applyProtection="1">
      <alignment horizontal="center" vertical="center" wrapText="1"/>
      <protection locked="0"/>
    </xf>
    <xf numFmtId="164" fontId="38" fillId="0" borderId="18" xfId="0" applyNumberFormat="1" applyFont="1" applyBorder="1" applyAlignment="1">
      <alignment horizontal="center" vertical="center" wrapText="1"/>
    </xf>
    <xf numFmtId="164" fontId="38" fillId="0" borderId="64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7" fillId="0" borderId="24" xfId="0" applyNumberFormat="1" applyFont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Border="1" applyAlignment="1">
      <alignment vertical="center" wrapText="1"/>
    </xf>
    <xf numFmtId="164" fontId="0" fillId="0" borderId="7" xfId="0" applyNumberFormat="1" applyBorder="1" applyAlignment="1" applyProtection="1">
      <alignment horizontal="left" vertical="center" wrapText="1"/>
      <protection locked="0"/>
    </xf>
    <xf numFmtId="164" fontId="30" fillId="0" borderId="22" xfId="5" applyNumberFormat="1" applyFont="1" applyFill="1" applyBorder="1" applyAlignment="1" applyProtection="1">
      <alignment horizontal="left"/>
    </xf>
    <xf numFmtId="164" fontId="30" fillId="0" borderId="22" xfId="5" applyNumberFormat="1" applyFont="1" applyFill="1" applyBorder="1" applyAlignment="1" applyProtection="1">
      <alignment horizontal="left" vertical="center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0" fontId="19" fillId="0" borderId="0" xfId="5" applyFont="1" applyFill="1" applyAlignment="1" applyProtection="1">
      <alignment horizontal="center" wrapText="1"/>
    </xf>
    <xf numFmtId="0" fontId="10" fillId="0" borderId="0" xfId="5" applyFont="1" applyFill="1" applyAlignment="1" applyProtection="1">
      <alignment horizontal="right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2" fillId="0" borderId="4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9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right" vertical="top"/>
      <protection locked="0"/>
    </xf>
    <xf numFmtId="164" fontId="3" fillId="0" borderId="22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oda-1070\AppData\Local\Microsoft\Windows\INetCache\Content.Outlook\L381OB4Y\KTGVET&#201;S%20anyagok\2019\SOM\K&#214;LTS&#201;GVET&#201;SIRENDELET2019%20SO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oda-1070\AppData\Local\Microsoft\Windows\INetCache\Content.Outlook\L381OB4Y\2019\2019_SOM\EL&#336;TERJESZT&#201;SEK%20&#201;S%20HAT&#193;ROZATOK\01_2Elterjeszt&#233;s_Som_2018k&#246;ltvetm&#243;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>
        <row r="5">
          <cell r="A5" t="str">
            <v>2019. évi előirányzat BEVÉTELEK</v>
          </cell>
        </row>
      </sheetData>
      <sheetData sheetId="1">
        <row r="3">
          <cell r="C3" t="str">
            <v>2019. évi előirányzat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2">
          <cell r="C2" t="str">
            <v>Forintban</v>
          </cell>
        </row>
      </sheetData>
      <sheetData sheetId="11">
        <row r="2">
          <cell r="F2" t="str">
            <v>Forintban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 "/>
      <sheetName val="1.3.sz.mell. "/>
      <sheetName val="1.4.sz.mell. "/>
      <sheetName val="2.1.sz.mell  "/>
      <sheetName val="2.2.sz.mell  "/>
      <sheetName val="ELLENŐRZÉS-1.sz.2.a.sz.2.b.sz."/>
      <sheetName val="3.sz.mell."/>
      <sheetName val="4.sz.mell. "/>
      <sheetName val="5.1. sz. mell"/>
      <sheetName val="5.1.1. sz. mell "/>
      <sheetName val="5.1.2. sz. mell "/>
      <sheetName val="5.1.3. sz. mell 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I4" t="str">
            <v>forintban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workbookViewId="0">
      <selection activeCell="A25" sqref="A2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04" t="s">
        <v>425</v>
      </c>
      <c r="B1" s="48"/>
    </row>
    <row r="2" spans="1:2">
      <c r="A2" s="48"/>
      <c r="B2" s="48"/>
    </row>
    <row r="3" spans="1:2">
      <c r="A3" s="206"/>
      <c r="B3" s="206"/>
    </row>
    <row r="4" spans="1:2" ht="15.75">
      <c r="A4" s="50"/>
      <c r="B4" s="210"/>
    </row>
    <row r="5" spans="1:2" ht="15.75">
      <c r="A5" s="50"/>
      <c r="B5" s="210"/>
    </row>
    <row r="6" spans="1:2" s="43" customFormat="1" ht="15.75">
      <c r="A6" s="50" t="s">
        <v>443</v>
      </c>
      <c r="B6" s="206"/>
    </row>
    <row r="7" spans="1:2" s="43" customFormat="1">
      <c r="A7" s="206"/>
      <c r="B7" s="206"/>
    </row>
    <row r="8" spans="1:2" s="43" customFormat="1">
      <c r="A8" s="206"/>
      <c r="B8" s="206"/>
    </row>
    <row r="9" spans="1:2">
      <c r="A9" s="206" t="s">
        <v>396</v>
      </c>
      <c r="B9" s="206" t="s">
        <v>376</v>
      </c>
    </row>
    <row r="10" spans="1:2">
      <c r="A10" s="206" t="s">
        <v>394</v>
      </c>
      <c r="B10" s="206" t="s">
        <v>382</v>
      </c>
    </row>
    <row r="11" spans="1:2">
      <c r="A11" s="206" t="s">
        <v>395</v>
      </c>
      <c r="B11" s="206" t="s">
        <v>383</v>
      </c>
    </row>
    <row r="12" spans="1:2">
      <c r="A12" s="206"/>
      <c r="B12" s="206"/>
    </row>
    <row r="13" spans="1:2" ht="15.75">
      <c r="A13" s="50" t="str">
        <f>+CONCATENATE(LEFT(A6,4),". évi előirányzat módosítások BEVÉTELEK")</f>
        <v>2019. évi előirányzat módosítások BEVÉTELEK</v>
      </c>
      <c r="B13" s="210"/>
    </row>
    <row r="14" spans="1:2">
      <c r="A14" s="206"/>
      <c r="B14" s="206"/>
    </row>
    <row r="15" spans="1:2" s="43" customFormat="1">
      <c r="A15" s="206" t="s">
        <v>397</v>
      </c>
      <c r="B15" s="206" t="s">
        <v>377</v>
      </c>
    </row>
    <row r="16" spans="1:2">
      <c r="A16" s="206" t="s">
        <v>398</v>
      </c>
      <c r="B16" s="206" t="s">
        <v>384</v>
      </c>
    </row>
    <row r="17" spans="1:2">
      <c r="A17" s="206" t="s">
        <v>399</v>
      </c>
      <c r="B17" s="206" t="s">
        <v>385</v>
      </c>
    </row>
    <row r="18" spans="1:2">
      <c r="A18" s="206"/>
      <c r="B18" s="206"/>
    </row>
    <row r="19" spans="1:2" ht="14.25">
      <c r="A19" s="213" t="str">
        <f>+CONCATENATE(LEFT(A6,4),". módosítás utáni módosított előrirányzatok BEVÉTELEK")</f>
        <v>2019. módosítás utáni módosított előrirányzatok BEVÉTELEK</v>
      </c>
      <c r="B19" s="210"/>
    </row>
    <row r="20" spans="1:2">
      <c r="A20" s="206"/>
      <c r="B20" s="206"/>
    </row>
    <row r="21" spans="1:2">
      <c r="A21" s="206" t="s">
        <v>400</v>
      </c>
      <c r="B21" s="206" t="s">
        <v>378</v>
      </c>
    </row>
    <row r="22" spans="1:2">
      <c r="A22" s="206" t="s">
        <v>401</v>
      </c>
      <c r="B22" s="206" t="s">
        <v>386</v>
      </c>
    </row>
    <row r="23" spans="1:2">
      <c r="A23" s="206" t="s">
        <v>402</v>
      </c>
      <c r="B23" s="206" t="s">
        <v>387</v>
      </c>
    </row>
    <row r="24" spans="1:2">
      <c r="A24" s="206"/>
      <c r="B24" s="206"/>
    </row>
    <row r="25" spans="1:2" ht="15.75">
      <c r="A25" s="50" t="str">
        <f>+CONCATENATE(LEFT(A6,4),". évi eredeti előirányzat KIADÁSOK")</f>
        <v>2019. évi eredeti előirányzat KIADÁSOK</v>
      </c>
      <c r="B25" s="210"/>
    </row>
    <row r="26" spans="1:2">
      <c r="A26" s="206"/>
      <c r="B26" s="206"/>
    </row>
    <row r="27" spans="1:2">
      <c r="A27" s="206" t="s">
        <v>403</v>
      </c>
      <c r="B27" s="206" t="s">
        <v>379</v>
      </c>
    </row>
    <row r="28" spans="1:2">
      <c r="A28" s="206" t="s">
        <v>404</v>
      </c>
      <c r="B28" s="206" t="s">
        <v>388</v>
      </c>
    </row>
    <row r="29" spans="1:2">
      <c r="A29" s="206" t="s">
        <v>405</v>
      </c>
      <c r="B29" s="206" t="s">
        <v>389</v>
      </c>
    </row>
    <row r="30" spans="1:2">
      <c r="A30" s="206"/>
      <c r="B30" s="206"/>
    </row>
    <row r="31" spans="1:2" ht="15.75">
      <c r="A31" s="50" t="str">
        <f>+CONCATENATE(LEFT(A6,4),". évi előirányzat módosítások KIADÁSOK")</f>
        <v>2019. évi előirányzat módosítások KIADÁSOK</v>
      </c>
      <c r="B31" s="210"/>
    </row>
    <row r="32" spans="1:2">
      <c r="A32" s="206"/>
      <c r="B32" s="206"/>
    </row>
    <row r="33" spans="1:2">
      <c r="A33" s="206" t="s">
        <v>406</v>
      </c>
      <c r="B33" s="206" t="s">
        <v>380</v>
      </c>
    </row>
    <row r="34" spans="1:2">
      <c r="A34" s="206" t="s">
        <v>407</v>
      </c>
      <c r="B34" s="206" t="s">
        <v>390</v>
      </c>
    </row>
    <row r="35" spans="1:2">
      <c r="A35" s="206" t="s">
        <v>408</v>
      </c>
      <c r="B35" s="206" t="s">
        <v>391</v>
      </c>
    </row>
    <row r="36" spans="1:2">
      <c r="A36" s="206"/>
      <c r="B36" s="206"/>
    </row>
    <row r="37" spans="1:2" ht="15.75">
      <c r="A37" s="212" t="str">
        <f>+CONCATENATE(LEFT(A6,4),". módosítás utáni módosított előirányzatok KIADÁSOK")</f>
        <v>2019. módosítás utáni módosított előirányzatok KIADÁSOK</v>
      </c>
      <c r="B37" s="210"/>
    </row>
    <row r="38" spans="1:2">
      <c r="A38" s="206"/>
      <c r="B38" s="206"/>
    </row>
    <row r="39" spans="1:2">
      <c r="A39" s="206" t="s">
        <v>409</v>
      </c>
      <c r="B39" s="206" t="s">
        <v>381</v>
      </c>
    </row>
    <row r="40" spans="1:2">
      <c r="A40" s="206" t="s">
        <v>410</v>
      </c>
      <c r="B40" s="206" t="s">
        <v>392</v>
      </c>
    </row>
    <row r="41" spans="1:2">
      <c r="A41" s="206" t="s">
        <v>411</v>
      </c>
      <c r="B41" s="206" t="s">
        <v>393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1">
    <tabColor rgb="FF92D050"/>
  </sheetPr>
  <dimension ref="A1:I27"/>
  <sheetViews>
    <sheetView view="pageBreakPreview" zoomScale="110" zoomScaleNormal="90" zoomScaleSheetLayoutView="110" workbookViewId="0">
      <selection activeCell="E1" sqref="E1:I1"/>
    </sheetView>
  </sheetViews>
  <sheetFormatPr defaultRowHeight="12.75"/>
  <cols>
    <col min="1" max="1" width="60.6640625" style="347" customWidth="1"/>
    <col min="2" max="2" width="15.6640625" style="346" customWidth="1"/>
    <col min="3" max="3" width="16.33203125" style="346" customWidth="1"/>
    <col min="4" max="4" width="18" style="346" customWidth="1"/>
    <col min="5" max="5" width="16.6640625" style="346" customWidth="1"/>
    <col min="6" max="6" width="18.83203125" style="346" customWidth="1"/>
    <col min="7" max="8" width="12.83203125" style="346" customWidth="1"/>
    <col min="9" max="9" width="13.83203125" style="346" customWidth="1"/>
    <col min="10" max="256" width="9.33203125" style="346"/>
    <col min="257" max="257" width="60.6640625" style="346" customWidth="1"/>
    <col min="258" max="258" width="15.6640625" style="346" customWidth="1"/>
    <col min="259" max="259" width="16.33203125" style="346" customWidth="1"/>
    <col min="260" max="260" width="18" style="346" customWidth="1"/>
    <col min="261" max="261" width="16.6640625" style="346" customWidth="1"/>
    <col min="262" max="262" width="18.83203125" style="346" customWidth="1"/>
    <col min="263" max="264" width="12.83203125" style="346" customWidth="1"/>
    <col min="265" max="265" width="13.83203125" style="346" customWidth="1"/>
    <col min="266" max="512" width="9.33203125" style="346"/>
    <col min="513" max="513" width="60.6640625" style="346" customWidth="1"/>
    <col min="514" max="514" width="15.6640625" style="346" customWidth="1"/>
    <col min="515" max="515" width="16.33203125" style="346" customWidth="1"/>
    <col min="516" max="516" width="18" style="346" customWidth="1"/>
    <col min="517" max="517" width="16.6640625" style="346" customWidth="1"/>
    <col min="518" max="518" width="18.83203125" style="346" customWidth="1"/>
    <col min="519" max="520" width="12.83203125" style="346" customWidth="1"/>
    <col min="521" max="521" width="13.83203125" style="346" customWidth="1"/>
    <col min="522" max="768" width="9.33203125" style="346"/>
    <col min="769" max="769" width="60.6640625" style="346" customWidth="1"/>
    <col min="770" max="770" width="15.6640625" style="346" customWidth="1"/>
    <col min="771" max="771" width="16.33203125" style="346" customWidth="1"/>
    <col min="772" max="772" width="18" style="346" customWidth="1"/>
    <col min="773" max="773" width="16.6640625" style="346" customWidth="1"/>
    <col min="774" max="774" width="18.83203125" style="346" customWidth="1"/>
    <col min="775" max="776" width="12.83203125" style="346" customWidth="1"/>
    <col min="777" max="777" width="13.83203125" style="346" customWidth="1"/>
    <col min="778" max="1024" width="9.33203125" style="346"/>
    <col min="1025" max="1025" width="60.6640625" style="346" customWidth="1"/>
    <col min="1026" max="1026" width="15.6640625" style="346" customWidth="1"/>
    <col min="1027" max="1027" width="16.33203125" style="346" customWidth="1"/>
    <col min="1028" max="1028" width="18" style="346" customWidth="1"/>
    <col min="1029" max="1029" width="16.6640625" style="346" customWidth="1"/>
    <col min="1030" max="1030" width="18.83203125" style="346" customWidth="1"/>
    <col min="1031" max="1032" width="12.83203125" style="346" customWidth="1"/>
    <col min="1033" max="1033" width="13.83203125" style="346" customWidth="1"/>
    <col min="1034" max="1280" width="9.33203125" style="346"/>
    <col min="1281" max="1281" width="60.6640625" style="346" customWidth="1"/>
    <col min="1282" max="1282" width="15.6640625" style="346" customWidth="1"/>
    <col min="1283" max="1283" width="16.33203125" style="346" customWidth="1"/>
    <col min="1284" max="1284" width="18" style="346" customWidth="1"/>
    <col min="1285" max="1285" width="16.6640625" style="346" customWidth="1"/>
    <col min="1286" max="1286" width="18.83203125" style="346" customWidth="1"/>
    <col min="1287" max="1288" width="12.83203125" style="346" customWidth="1"/>
    <col min="1289" max="1289" width="13.83203125" style="346" customWidth="1"/>
    <col min="1290" max="1536" width="9.33203125" style="346"/>
    <col min="1537" max="1537" width="60.6640625" style="346" customWidth="1"/>
    <col min="1538" max="1538" width="15.6640625" style="346" customWidth="1"/>
    <col min="1539" max="1539" width="16.33203125" style="346" customWidth="1"/>
    <col min="1540" max="1540" width="18" style="346" customWidth="1"/>
    <col min="1541" max="1541" width="16.6640625" style="346" customWidth="1"/>
    <col min="1542" max="1542" width="18.83203125" style="346" customWidth="1"/>
    <col min="1543" max="1544" width="12.83203125" style="346" customWidth="1"/>
    <col min="1545" max="1545" width="13.83203125" style="346" customWidth="1"/>
    <col min="1546" max="1792" width="9.33203125" style="346"/>
    <col min="1793" max="1793" width="60.6640625" style="346" customWidth="1"/>
    <col min="1794" max="1794" width="15.6640625" style="346" customWidth="1"/>
    <col min="1795" max="1795" width="16.33203125" style="346" customWidth="1"/>
    <col min="1796" max="1796" width="18" style="346" customWidth="1"/>
    <col min="1797" max="1797" width="16.6640625" style="346" customWidth="1"/>
    <col min="1798" max="1798" width="18.83203125" style="346" customWidth="1"/>
    <col min="1799" max="1800" width="12.83203125" style="346" customWidth="1"/>
    <col min="1801" max="1801" width="13.83203125" style="346" customWidth="1"/>
    <col min="1802" max="2048" width="9.33203125" style="346"/>
    <col min="2049" max="2049" width="60.6640625" style="346" customWidth="1"/>
    <col min="2050" max="2050" width="15.6640625" style="346" customWidth="1"/>
    <col min="2051" max="2051" width="16.33203125" style="346" customWidth="1"/>
    <col min="2052" max="2052" width="18" style="346" customWidth="1"/>
    <col min="2053" max="2053" width="16.6640625" style="346" customWidth="1"/>
    <col min="2054" max="2054" width="18.83203125" style="346" customWidth="1"/>
    <col min="2055" max="2056" width="12.83203125" style="346" customWidth="1"/>
    <col min="2057" max="2057" width="13.83203125" style="346" customWidth="1"/>
    <col min="2058" max="2304" width="9.33203125" style="346"/>
    <col min="2305" max="2305" width="60.6640625" style="346" customWidth="1"/>
    <col min="2306" max="2306" width="15.6640625" style="346" customWidth="1"/>
    <col min="2307" max="2307" width="16.33203125" style="346" customWidth="1"/>
    <col min="2308" max="2308" width="18" style="346" customWidth="1"/>
    <col min="2309" max="2309" width="16.6640625" style="346" customWidth="1"/>
    <col min="2310" max="2310" width="18.83203125" style="346" customWidth="1"/>
    <col min="2311" max="2312" width="12.83203125" style="346" customWidth="1"/>
    <col min="2313" max="2313" width="13.83203125" style="346" customWidth="1"/>
    <col min="2314" max="2560" width="9.33203125" style="346"/>
    <col min="2561" max="2561" width="60.6640625" style="346" customWidth="1"/>
    <col min="2562" max="2562" width="15.6640625" style="346" customWidth="1"/>
    <col min="2563" max="2563" width="16.33203125" style="346" customWidth="1"/>
    <col min="2564" max="2564" width="18" style="346" customWidth="1"/>
    <col min="2565" max="2565" width="16.6640625" style="346" customWidth="1"/>
    <col min="2566" max="2566" width="18.83203125" style="346" customWidth="1"/>
    <col min="2567" max="2568" width="12.83203125" style="346" customWidth="1"/>
    <col min="2569" max="2569" width="13.83203125" style="346" customWidth="1"/>
    <col min="2570" max="2816" width="9.33203125" style="346"/>
    <col min="2817" max="2817" width="60.6640625" style="346" customWidth="1"/>
    <col min="2818" max="2818" width="15.6640625" style="346" customWidth="1"/>
    <col min="2819" max="2819" width="16.33203125" style="346" customWidth="1"/>
    <col min="2820" max="2820" width="18" style="346" customWidth="1"/>
    <col min="2821" max="2821" width="16.6640625" style="346" customWidth="1"/>
    <col min="2822" max="2822" width="18.83203125" style="346" customWidth="1"/>
    <col min="2823" max="2824" width="12.83203125" style="346" customWidth="1"/>
    <col min="2825" max="2825" width="13.83203125" style="346" customWidth="1"/>
    <col min="2826" max="3072" width="9.33203125" style="346"/>
    <col min="3073" max="3073" width="60.6640625" style="346" customWidth="1"/>
    <col min="3074" max="3074" width="15.6640625" style="346" customWidth="1"/>
    <col min="3075" max="3075" width="16.33203125" style="346" customWidth="1"/>
    <col min="3076" max="3076" width="18" style="346" customWidth="1"/>
    <col min="3077" max="3077" width="16.6640625" style="346" customWidth="1"/>
    <col min="3078" max="3078" width="18.83203125" style="346" customWidth="1"/>
    <col min="3079" max="3080" width="12.83203125" style="346" customWidth="1"/>
    <col min="3081" max="3081" width="13.83203125" style="346" customWidth="1"/>
    <col min="3082" max="3328" width="9.33203125" style="346"/>
    <col min="3329" max="3329" width="60.6640625" style="346" customWidth="1"/>
    <col min="3330" max="3330" width="15.6640625" style="346" customWidth="1"/>
    <col min="3331" max="3331" width="16.33203125" style="346" customWidth="1"/>
    <col min="3332" max="3332" width="18" style="346" customWidth="1"/>
    <col min="3333" max="3333" width="16.6640625" style="346" customWidth="1"/>
    <col min="3334" max="3334" width="18.83203125" style="346" customWidth="1"/>
    <col min="3335" max="3336" width="12.83203125" style="346" customWidth="1"/>
    <col min="3337" max="3337" width="13.83203125" style="346" customWidth="1"/>
    <col min="3338" max="3584" width="9.33203125" style="346"/>
    <col min="3585" max="3585" width="60.6640625" style="346" customWidth="1"/>
    <col min="3586" max="3586" width="15.6640625" style="346" customWidth="1"/>
    <col min="3587" max="3587" width="16.33203125" style="346" customWidth="1"/>
    <col min="3588" max="3588" width="18" style="346" customWidth="1"/>
    <col min="3589" max="3589" width="16.6640625" style="346" customWidth="1"/>
    <col min="3590" max="3590" width="18.83203125" style="346" customWidth="1"/>
    <col min="3591" max="3592" width="12.83203125" style="346" customWidth="1"/>
    <col min="3593" max="3593" width="13.83203125" style="346" customWidth="1"/>
    <col min="3594" max="3840" width="9.33203125" style="346"/>
    <col min="3841" max="3841" width="60.6640625" style="346" customWidth="1"/>
    <col min="3842" max="3842" width="15.6640625" style="346" customWidth="1"/>
    <col min="3843" max="3843" width="16.33203125" style="346" customWidth="1"/>
    <col min="3844" max="3844" width="18" style="346" customWidth="1"/>
    <col min="3845" max="3845" width="16.6640625" style="346" customWidth="1"/>
    <col min="3846" max="3846" width="18.83203125" style="346" customWidth="1"/>
    <col min="3847" max="3848" width="12.83203125" style="346" customWidth="1"/>
    <col min="3849" max="3849" width="13.83203125" style="346" customWidth="1"/>
    <col min="3850" max="4096" width="9.33203125" style="346"/>
    <col min="4097" max="4097" width="60.6640625" style="346" customWidth="1"/>
    <col min="4098" max="4098" width="15.6640625" style="346" customWidth="1"/>
    <col min="4099" max="4099" width="16.33203125" style="346" customWidth="1"/>
    <col min="4100" max="4100" width="18" style="346" customWidth="1"/>
    <col min="4101" max="4101" width="16.6640625" style="346" customWidth="1"/>
    <col min="4102" max="4102" width="18.83203125" style="346" customWidth="1"/>
    <col min="4103" max="4104" width="12.83203125" style="346" customWidth="1"/>
    <col min="4105" max="4105" width="13.83203125" style="346" customWidth="1"/>
    <col min="4106" max="4352" width="9.33203125" style="346"/>
    <col min="4353" max="4353" width="60.6640625" style="346" customWidth="1"/>
    <col min="4354" max="4354" width="15.6640625" style="346" customWidth="1"/>
    <col min="4355" max="4355" width="16.33203125" style="346" customWidth="1"/>
    <col min="4356" max="4356" width="18" style="346" customWidth="1"/>
    <col min="4357" max="4357" width="16.6640625" style="346" customWidth="1"/>
    <col min="4358" max="4358" width="18.83203125" style="346" customWidth="1"/>
    <col min="4359" max="4360" width="12.83203125" style="346" customWidth="1"/>
    <col min="4361" max="4361" width="13.83203125" style="346" customWidth="1"/>
    <col min="4362" max="4608" width="9.33203125" style="346"/>
    <col min="4609" max="4609" width="60.6640625" style="346" customWidth="1"/>
    <col min="4610" max="4610" width="15.6640625" style="346" customWidth="1"/>
    <col min="4611" max="4611" width="16.33203125" style="346" customWidth="1"/>
    <col min="4612" max="4612" width="18" style="346" customWidth="1"/>
    <col min="4613" max="4613" width="16.6640625" style="346" customWidth="1"/>
    <col min="4614" max="4614" width="18.83203125" style="346" customWidth="1"/>
    <col min="4615" max="4616" width="12.83203125" style="346" customWidth="1"/>
    <col min="4617" max="4617" width="13.83203125" style="346" customWidth="1"/>
    <col min="4618" max="4864" width="9.33203125" style="346"/>
    <col min="4865" max="4865" width="60.6640625" style="346" customWidth="1"/>
    <col min="4866" max="4866" width="15.6640625" style="346" customWidth="1"/>
    <col min="4867" max="4867" width="16.33203125" style="346" customWidth="1"/>
    <col min="4868" max="4868" width="18" style="346" customWidth="1"/>
    <col min="4869" max="4869" width="16.6640625" style="346" customWidth="1"/>
    <col min="4870" max="4870" width="18.83203125" style="346" customWidth="1"/>
    <col min="4871" max="4872" width="12.83203125" style="346" customWidth="1"/>
    <col min="4873" max="4873" width="13.83203125" style="346" customWidth="1"/>
    <col min="4874" max="5120" width="9.33203125" style="346"/>
    <col min="5121" max="5121" width="60.6640625" style="346" customWidth="1"/>
    <col min="5122" max="5122" width="15.6640625" style="346" customWidth="1"/>
    <col min="5123" max="5123" width="16.33203125" style="346" customWidth="1"/>
    <col min="5124" max="5124" width="18" style="346" customWidth="1"/>
    <col min="5125" max="5125" width="16.6640625" style="346" customWidth="1"/>
    <col min="5126" max="5126" width="18.83203125" style="346" customWidth="1"/>
    <col min="5127" max="5128" width="12.83203125" style="346" customWidth="1"/>
    <col min="5129" max="5129" width="13.83203125" style="346" customWidth="1"/>
    <col min="5130" max="5376" width="9.33203125" style="346"/>
    <col min="5377" max="5377" width="60.6640625" style="346" customWidth="1"/>
    <col min="5378" max="5378" width="15.6640625" style="346" customWidth="1"/>
    <col min="5379" max="5379" width="16.33203125" style="346" customWidth="1"/>
    <col min="5380" max="5380" width="18" style="346" customWidth="1"/>
    <col min="5381" max="5381" width="16.6640625" style="346" customWidth="1"/>
    <col min="5382" max="5382" width="18.83203125" style="346" customWidth="1"/>
    <col min="5383" max="5384" width="12.83203125" style="346" customWidth="1"/>
    <col min="5385" max="5385" width="13.83203125" style="346" customWidth="1"/>
    <col min="5386" max="5632" width="9.33203125" style="346"/>
    <col min="5633" max="5633" width="60.6640625" style="346" customWidth="1"/>
    <col min="5634" max="5634" width="15.6640625" style="346" customWidth="1"/>
    <col min="5635" max="5635" width="16.33203125" style="346" customWidth="1"/>
    <col min="5636" max="5636" width="18" style="346" customWidth="1"/>
    <col min="5637" max="5637" width="16.6640625" style="346" customWidth="1"/>
    <col min="5638" max="5638" width="18.83203125" style="346" customWidth="1"/>
    <col min="5639" max="5640" width="12.83203125" style="346" customWidth="1"/>
    <col min="5641" max="5641" width="13.83203125" style="346" customWidth="1"/>
    <col min="5642" max="5888" width="9.33203125" style="346"/>
    <col min="5889" max="5889" width="60.6640625" style="346" customWidth="1"/>
    <col min="5890" max="5890" width="15.6640625" style="346" customWidth="1"/>
    <col min="5891" max="5891" width="16.33203125" style="346" customWidth="1"/>
    <col min="5892" max="5892" width="18" style="346" customWidth="1"/>
    <col min="5893" max="5893" width="16.6640625" style="346" customWidth="1"/>
    <col min="5894" max="5894" width="18.83203125" style="346" customWidth="1"/>
    <col min="5895" max="5896" width="12.83203125" style="346" customWidth="1"/>
    <col min="5897" max="5897" width="13.83203125" style="346" customWidth="1"/>
    <col min="5898" max="6144" width="9.33203125" style="346"/>
    <col min="6145" max="6145" width="60.6640625" style="346" customWidth="1"/>
    <col min="6146" max="6146" width="15.6640625" style="346" customWidth="1"/>
    <col min="6147" max="6147" width="16.33203125" style="346" customWidth="1"/>
    <col min="6148" max="6148" width="18" style="346" customWidth="1"/>
    <col min="6149" max="6149" width="16.6640625" style="346" customWidth="1"/>
    <col min="6150" max="6150" width="18.83203125" style="346" customWidth="1"/>
    <col min="6151" max="6152" width="12.83203125" style="346" customWidth="1"/>
    <col min="6153" max="6153" width="13.83203125" style="346" customWidth="1"/>
    <col min="6154" max="6400" width="9.33203125" style="346"/>
    <col min="6401" max="6401" width="60.6640625" style="346" customWidth="1"/>
    <col min="6402" max="6402" width="15.6640625" style="346" customWidth="1"/>
    <col min="6403" max="6403" width="16.33203125" style="346" customWidth="1"/>
    <col min="6404" max="6404" width="18" style="346" customWidth="1"/>
    <col min="6405" max="6405" width="16.6640625" style="346" customWidth="1"/>
    <col min="6406" max="6406" width="18.83203125" style="346" customWidth="1"/>
    <col min="6407" max="6408" width="12.83203125" style="346" customWidth="1"/>
    <col min="6409" max="6409" width="13.83203125" style="346" customWidth="1"/>
    <col min="6410" max="6656" width="9.33203125" style="346"/>
    <col min="6657" max="6657" width="60.6640625" style="346" customWidth="1"/>
    <col min="6658" max="6658" width="15.6640625" style="346" customWidth="1"/>
    <col min="6659" max="6659" width="16.33203125" style="346" customWidth="1"/>
    <col min="6660" max="6660" width="18" style="346" customWidth="1"/>
    <col min="6661" max="6661" width="16.6640625" style="346" customWidth="1"/>
    <col min="6662" max="6662" width="18.83203125" style="346" customWidth="1"/>
    <col min="6663" max="6664" width="12.83203125" style="346" customWidth="1"/>
    <col min="6665" max="6665" width="13.83203125" style="346" customWidth="1"/>
    <col min="6666" max="6912" width="9.33203125" style="346"/>
    <col min="6913" max="6913" width="60.6640625" style="346" customWidth="1"/>
    <col min="6914" max="6914" width="15.6640625" style="346" customWidth="1"/>
    <col min="6915" max="6915" width="16.33203125" style="346" customWidth="1"/>
    <col min="6916" max="6916" width="18" style="346" customWidth="1"/>
    <col min="6917" max="6917" width="16.6640625" style="346" customWidth="1"/>
    <col min="6918" max="6918" width="18.83203125" style="346" customWidth="1"/>
    <col min="6919" max="6920" width="12.83203125" style="346" customWidth="1"/>
    <col min="6921" max="6921" width="13.83203125" style="346" customWidth="1"/>
    <col min="6922" max="7168" width="9.33203125" style="346"/>
    <col min="7169" max="7169" width="60.6640625" style="346" customWidth="1"/>
    <col min="7170" max="7170" width="15.6640625" style="346" customWidth="1"/>
    <col min="7171" max="7171" width="16.33203125" style="346" customWidth="1"/>
    <col min="7172" max="7172" width="18" style="346" customWidth="1"/>
    <col min="7173" max="7173" width="16.6640625" style="346" customWidth="1"/>
    <col min="7174" max="7174" width="18.83203125" style="346" customWidth="1"/>
    <col min="7175" max="7176" width="12.83203125" style="346" customWidth="1"/>
    <col min="7177" max="7177" width="13.83203125" style="346" customWidth="1"/>
    <col min="7178" max="7424" width="9.33203125" style="346"/>
    <col min="7425" max="7425" width="60.6640625" style="346" customWidth="1"/>
    <col min="7426" max="7426" width="15.6640625" style="346" customWidth="1"/>
    <col min="7427" max="7427" width="16.33203125" style="346" customWidth="1"/>
    <col min="7428" max="7428" width="18" style="346" customWidth="1"/>
    <col min="7429" max="7429" width="16.6640625" style="346" customWidth="1"/>
    <col min="7430" max="7430" width="18.83203125" style="346" customWidth="1"/>
    <col min="7431" max="7432" width="12.83203125" style="346" customWidth="1"/>
    <col min="7433" max="7433" width="13.83203125" style="346" customWidth="1"/>
    <col min="7434" max="7680" width="9.33203125" style="346"/>
    <col min="7681" max="7681" width="60.6640625" style="346" customWidth="1"/>
    <col min="7682" max="7682" width="15.6640625" style="346" customWidth="1"/>
    <col min="7683" max="7683" width="16.33203125" style="346" customWidth="1"/>
    <col min="7684" max="7684" width="18" style="346" customWidth="1"/>
    <col min="7685" max="7685" width="16.6640625" style="346" customWidth="1"/>
    <col min="7686" max="7686" width="18.83203125" style="346" customWidth="1"/>
    <col min="7687" max="7688" width="12.83203125" style="346" customWidth="1"/>
    <col min="7689" max="7689" width="13.83203125" style="346" customWidth="1"/>
    <col min="7690" max="7936" width="9.33203125" style="346"/>
    <col min="7937" max="7937" width="60.6640625" style="346" customWidth="1"/>
    <col min="7938" max="7938" width="15.6640625" style="346" customWidth="1"/>
    <col min="7939" max="7939" width="16.33203125" style="346" customWidth="1"/>
    <col min="7940" max="7940" width="18" style="346" customWidth="1"/>
    <col min="7941" max="7941" width="16.6640625" style="346" customWidth="1"/>
    <col min="7942" max="7942" width="18.83203125" style="346" customWidth="1"/>
    <col min="7943" max="7944" width="12.83203125" style="346" customWidth="1"/>
    <col min="7945" max="7945" width="13.83203125" style="346" customWidth="1"/>
    <col min="7946" max="8192" width="9.33203125" style="346"/>
    <col min="8193" max="8193" width="60.6640625" style="346" customWidth="1"/>
    <col min="8194" max="8194" width="15.6640625" style="346" customWidth="1"/>
    <col min="8195" max="8195" width="16.33203125" style="346" customWidth="1"/>
    <col min="8196" max="8196" width="18" style="346" customWidth="1"/>
    <col min="8197" max="8197" width="16.6640625" style="346" customWidth="1"/>
    <col min="8198" max="8198" width="18.83203125" style="346" customWidth="1"/>
    <col min="8199" max="8200" width="12.83203125" style="346" customWidth="1"/>
    <col min="8201" max="8201" width="13.83203125" style="346" customWidth="1"/>
    <col min="8202" max="8448" width="9.33203125" style="346"/>
    <col min="8449" max="8449" width="60.6640625" style="346" customWidth="1"/>
    <col min="8450" max="8450" width="15.6640625" style="346" customWidth="1"/>
    <col min="8451" max="8451" width="16.33203125" style="346" customWidth="1"/>
    <col min="8452" max="8452" width="18" style="346" customWidth="1"/>
    <col min="8453" max="8453" width="16.6640625" style="346" customWidth="1"/>
    <col min="8454" max="8454" width="18.83203125" style="346" customWidth="1"/>
    <col min="8455" max="8456" width="12.83203125" style="346" customWidth="1"/>
    <col min="8457" max="8457" width="13.83203125" style="346" customWidth="1"/>
    <col min="8458" max="8704" width="9.33203125" style="346"/>
    <col min="8705" max="8705" width="60.6640625" style="346" customWidth="1"/>
    <col min="8706" max="8706" width="15.6640625" style="346" customWidth="1"/>
    <col min="8707" max="8707" width="16.33203125" style="346" customWidth="1"/>
    <col min="8708" max="8708" width="18" style="346" customWidth="1"/>
    <col min="8709" max="8709" width="16.6640625" style="346" customWidth="1"/>
    <col min="8710" max="8710" width="18.83203125" style="346" customWidth="1"/>
    <col min="8711" max="8712" width="12.83203125" style="346" customWidth="1"/>
    <col min="8713" max="8713" width="13.83203125" style="346" customWidth="1"/>
    <col min="8714" max="8960" width="9.33203125" style="346"/>
    <col min="8961" max="8961" width="60.6640625" style="346" customWidth="1"/>
    <col min="8962" max="8962" width="15.6640625" style="346" customWidth="1"/>
    <col min="8963" max="8963" width="16.33203125" style="346" customWidth="1"/>
    <col min="8964" max="8964" width="18" style="346" customWidth="1"/>
    <col min="8965" max="8965" width="16.6640625" style="346" customWidth="1"/>
    <col min="8966" max="8966" width="18.83203125" style="346" customWidth="1"/>
    <col min="8967" max="8968" width="12.83203125" style="346" customWidth="1"/>
    <col min="8969" max="8969" width="13.83203125" style="346" customWidth="1"/>
    <col min="8970" max="9216" width="9.33203125" style="346"/>
    <col min="9217" max="9217" width="60.6640625" style="346" customWidth="1"/>
    <col min="9218" max="9218" width="15.6640625" style="346" customWidth="1"/>
    <col min="9219" max="9219" width="16.33203125" style="346" customWidth="1"/>
    <col min="9220" max="9220" width="18" style="346" customWidth="1"/>
    <col min="9221" max="9221" width="16.6640625" style="346" customWidth="1"/>
    <col min="9222" max="9222" width="18.83203125" style="346" customWidth="1"/>
    <col min="9223" max="9224" width="12.83203125" style="346" customWidth="1"/>
    <col min="9225" max="9225" width="13.83203125" style="346" customWidth="1"/>
    <col min="9226" max="9472" width="9.33203125" style="346"/>
    <col min="9473" max="9473" width="60.6640625" style="346" customWidth="1"/>
    <col min="9474" max="9474" width="15.6640625" style="346" customWidth="1"/>
    <col min="9475" max="9475" width="16.33203125" style="346" customWidth="1"/>
    <col min="9476" max="9476" width="18" style="346" customWidth="1"/>
    <col min="9477" max="9477" width="16.6640625" style="346" customWidth="1"/>
    <col min="9478" max="9478" width="18.83203125" style="346" customWidth="1"/>
    <col min="9479" max="9480" width="12.83203125" style="346" customWidth="1"/>
    <col min="9481" max="9481" width="13.83203125" style="346" customWidth="1"/>
    <col min="9482" max="9728" width="9.33203125" style="346"/>
    <col min="9729" max="9729" width="60.6640625" style="346" customWidth="1"/>
    <col min="9730" max="9730" width="15.6640625" style="346" customWidth="1"/>
    <col min="9731" max="9731" width="16.33203125" style="346" customWidth="1"/>
    <col min="9732" max="9732" width="18" style="346" customWidth="1"/>
    <col min="9733" max="9733" width="16.6640625" style="346" customWidth="1"/>
    <col min="9734" max="9734" width="18.83203125" style="346" customWidth="1"/>
    <col min="9735" max="9736" width="12.83203125" style="346" customWidth="1"/>
    <col min="9737" max="9737" width="13.83203125" style="346" customWidth="1"/>
    <col min="9738" max="9984" width="9.33203125" style="346"/>
    <col min="9985" max="9985" width="60.6640625" style="346" customWidth="1"/>
    <col min="9986" max="9986" width="15.6640625" style="346" customWidth="1"/>
    <col min="9987" max="9987" width="16.33203125" style="346" customWidth="1"/>
    <col min="9988" max="9988" width="18" style="346" customWidth="1"/>
    <col min="9989" max="9989" width="16.6640625" style="346" customWidth="1"/>
    <col min="9990" max="9990" width="18.83203125" style="346" customWidth="1"/>
    <col min="9991" max="9992" width="12.83203125" style="346" customWidth="1"/>
    <col min="9993" max="9993" width="13.83203125" style="346" customWidth="1"/>
    <col min="9994" max="10240" width="9.33203125" style="346"/>
    <col min="10241" max="10241" width="60.6640625" style="346" customWidth="1"/>
    <col min="10242" max="10242" width="15.6640625" style="346" customWidth="1"/>
    <col min="10243" max="10243" width="16.33203125" style="346" customWidth="1"/>
    <col min="10244" max="10244" width="18" style="346" customWidth="1"/>
    <col min="10245" max="10245" width="16.6640625" style="346" customWidth="1"/>
    <col min="10246" max="10246" width="18.83203125" style="346" customWidth="1"/>
    <col min="10247" max="10248" width="12.83203125" style="346" customWidth="1"/>
    <col min="10249" max="10249" width="13.83203125" style="346" customWidth="1"/>
    <col min="10250" max="10496" width="9.33203125" style="346"/>
    <col min="10497" max="10497" width="60.6640625" style="346" customWidth="1"/>
    <col min="10498" max="10498" width="15.6640625" style="346" customWidth="1"/>
    <col min="10499" max="10499" width="16.33203125" style="346" customWidth="1"/>
    <col min="10500" max="10500" width="18" style="346" customWidth="1"/>
    <col min="10501" max="10501" width="16.6640625" style="346" customWidth="1"/>
    <col min="10502" max="10502" width="18.83203125" style="346" customWidth="1"/>
    <col min="10503" max="10504" width="12.83203125" style="346" customWidth="1"/>
    <col min="10505" max="10505" width="13.83203125" style="346" customWidth="1"/>
    <col min="10506" max="10752" width="9.33203125" style="346"/>
    <col min="10753" max="10753" width="60.6640625" style="346" customWidth="1"/>
    <col min="10754" max="10754" width="15.6640625" style="346" customWidth="1"/>
    <col min="10755" max="10755" width="16.33203125" style="346" customWidth="1"/>
    <col min="10756" max="10756" width="18" style="346" customWidth="1"/>
    <col min="10757" max="10757" width="16.6640625" style="346" customWidth="1"/>
    <col min="10758" max="10758" width="18.83203125" style="346" customWidth="1"/>
    <col min="10759" max="10760" width="12.83203125" style="346" customWidth="1"/>
    <col min="10761" max="10761" width="13.83203125" style="346" customWidth="1"/>
    <col min="10762" max="11008" width="9.33203125" style="346"/>
    <col min="11009" max="11009" width="60.6640625" style="346" customWidth="1"/>
    <col min="11010" max="11010" width="15.6640625" style="346" customWidth="1"/>
    <col min="11011" max="11011" width="16.33203125" style="346" customWidth="1"/>
    <col min="11012" max="11012" width="18" style="346" customWidth="1"/>
    <col min="11013" max="11013" width="16.6640625" style="346" customWidth="1"/>
    <col min="11014" max="11014" width="18.83203125" style="346" customWidth="1"/>
    <col min="11015" max="11016" width="12.83203125" style="346" customWidth="1"/>
    <col min="11017" max="11017" width="13.83203125" style="346" customWidth="1"/>
    <col min="11018" max="11264" width="9.33203125" style="346"/>
    <col min="11265" max="11265" width="60.6640625" style="346" customWidth="1"/>
    <col min="11266" max="11266" width="15.6640625" style="346" customWidth="1"/>
    <col min="11267" max="11267" width="16.33203125" style="346" customWidth="1"/>
    <col min="11268" max="11268" width="18" style="346" customWidth="1"/>
    <col min="11269" max="11269" width="16.6640625" style="346" customWidth="1"/>
    <col min="11270" max="11270" width="18.83203125" style="346" customWidth="1"/>
    <col min="11271" max="11272" width="12.83203125" style="346" customWidth="1"/>
    <col min="11273" max="11273" width="13.83203125" style="346" customWidth="1"/>
    <col min="11274" max="11520" width="9.33203125" style="346"/>
    <col min="11521" max="11521" width="60.6640625" style="346" customWidth="1"/>
    <col min="11522" max="11522" width="15.6640625" style="346" customWidth="1"/>
    <col min="11523" max="11523" width="16.33203125" style="346" customWidth="1"/>
    <col min="11524" max="11524" width="18" style="346" customWidth="1"/>
    <col min="11525" max="11525" width="16.6640625" style="346" customWidth="1"/>
    <col min="11526" max="11526" width="18.83203125" style="346" customWidth="1"/>
    <col min="11527" max="11528" width="12.83203125" style="346" customWidth="1"/>
    <col min="11529" max="11529" width="13.83203125" style="346" customWidth="1"/>
    <col min="11530" max="11776" width="9.33203125" style="346"/>
    <col min="11777" max="11777" width="60.6640625" style="346" customWidth="1"/>
    <col min="11778" max="11778" width="15.6640625" style="346" customWidth="1"/>
    <col min="11779" max="11779" width="16.33203125" style="346" customWidth="1"/>
    <col min="11780" max="11780" width="18" style="346" customWidth="1"/>
    <col min="11781" max="11781" width="16.6640625" style="346" customWidth="1"/>
    <col min="11782" max="11782" width="18.83203125" style="346" customWidth="1"/>
    <col min="11783" max="11784" width="12.83203125" style="346" customWidth="1"/>
    <col min="11785" max="11785" width="13.83203125" style="346" customWidth="1"/>
    <col min="11786" max="12032" width="9.33203125" style="346"/>
    <col min="12033" max="12033" width="60.6640625" style="346" customWidth="1"/>
    <col min="12034" max="12034" width="15.6640625" style="346" customWidth="1"/>
    <col min="12035" max="12035" width="16.33203125" style="346" customWidth="1"/>
    <col min="12036" max="12036" width="18" style="346" customWidth="1"/>
    <col min="12037" max="12037" width="16.6640625" style="346" customWidth="1"/>
    <col min="12038" max="12038" width="18.83203125" style="346" customWidth="1"/>
    <col min="12039" max="12040" width="12.83203125" style="346" customWidth="1"/>
    <col min="12041" max="12041" width="13.83203125" style="346" customWidth="1"/>
    <col min="12042" max="12288" width="9.33203125" style="346"/>
    <col min="12289" max="12289" width="60.6640625" style="346" customWidth="1"/>
    <col min="12290" max="12290" width="15.6640625" style="346" customWidth="1"/>
    <col min="12291" max="12291" width="16.33203125" style="346" customWidth="1"/>
    <col min="12292" max="12292" width="18" style="346" customWidth="1"/>
    <col min="12293" max="12293" width="16.6640625" style="346" customWidth="1"/>
    <col min="12294" max="12294" width="18.83203125" style="346" customWidth="1"/>
    <col min="12295" max="12296" width="12.83203125" style="346" customWidth="1"/>
    <col min="12297" max="12297" width="13.83203125" style="346" customWidth="1"/>
    <col min="12298" max="12544" width="9.33203125" style="346"/>
    <col min="12545" max="12545" width="60.6640625" style="346" customWidth="1"/>
    <col min="12546" max="12546" width="15.6640625" style="346" customWidth="1"/>
    <col min="12547" max="12547" width="16.33203125" style="346" customWidth="1"/>
    <col min="12548" max="12548" width="18" style="346" customWidth="1"/>
    <col min="12549" max="12549" width="16.6640625" style="346" customWidth="1"/>
    <col min="12550" max="12550" width="18.83203125" style="346" customWidth="1"/>
    <col min="12551" max="12552" width="12.83203125" style="346" customWidth="1"/>
    <col min="12553" max="12553" width="13.83203125" style="346" customWidth="1"/>
    <col min="12554" max="12800" width="9.33203125" style="346"/>
    <col min="12801" max="12801" width="60.6640625" style="346" customWidth="1"/>
    <col min="12802" max="12802" width="15.6640625" style="346" customWidth="1"/>
    <col min="12803" max="12803" width="16.33203125" style="346" customWidth="1"/>
    <col min="12804" max="12804" width="18" style="346" customWidth="1"/>
    <col min="12805" max="12805" width="16.6640625" style="346" customWidth="1"/>
    <col min="12806" max="12806" width="18.83203125" style="346" customWidth="1"/>
    <col min="12807" max="12808" width="12.83203125" style="346" customWidth="1"/>
    <col min="12809" max="12809" width="13.83203125" style="346" customWidth="1"/>
    <col min="12810" max="13056" width="9.33203125" style="346"/>
    <col min="13057" max="13057" width="60.6640625" style="346" customWidth="1"/>
    <col min="13058" max="13058" width="15.6640625" style="346" customWidth="1"/>
    <col min="13059" max="13059" width="16.33203125" style="346" customWidth="1"/>
    <col min="13060" max="13060" width="18" style="346" customWidth="1"/>
    <col min="13061" max="13061" width="16.6640625" style="346" customWidth="1"/>
    <col min="13062" max="13062" width="18.83203125" style="346" customWidth="1"/>
    <col min="13063" max="13064" width="12.83203125" style="346" customWidth="1"/>
    <col min="13065" max="13065" width="13.83203125" style="346" customWidth="1"/>
    <col min="13066" max="13312" width="9.33203125" style="346"/>
    <col min="13313" max="13313" width="60.6640625" style="346" customWidth="1"/>
    <col min="13314" max="13314" width="15.6640625" style="346" customWidth="1"/>
    <col min="13315" max="13315" width="16.33203125" style="346" customWidth="1"/>
    <col min="13316" max="13316" width="18" style="346" customWidth="1"/>
    <col min="13317" max="13317" width="16.6640625" style="346" customWidth="1"/>
    <col min="13318" max="13318" width="18.83203125" style="346" customWidth="1"/>
    <col min="13319" max="13320" width="12.83203125" style="346" customWidth="1"/>
    <col min="13321" max="13321" width="13.83203125" style="346" customWidth="1"/>
    <col min="13322" max="13568" width="9.33203125" style="346"/>
    <col min="13569" max="13569" width="60.6640625" style="346" customWidth="1"/>
    <col min="13570" max="13570" width="15.6640625" style="346" customWidth="1"/>
    <col min="13571" max="13571" width="16.33203125" style="346" customWidth="1"/>
    <col min="13572" max="13572" width="18" style="346" customWidth="1"/>
    <col min="13573" max="13573" width="16.6640625" style="346" customWidth="1"/>
    <col min="13574" max="13574" width="18.83203125" style="346" customWidth="1"/>
    <col min="13575" max="13576" width="12.83203125" style="346" customWidth="1"/>
    <col min="13577" max="13577" width="13.83203125" style="346" customWidth="1"/>
    <col min="13578" max="13824" width="9.33203125" style="346"/>
    <col min="13825" max="13825" width="60.6640625" style="346" customWidth="1"/>
    <col min="13826" max="13826" width="15.6640625" style="346" customWidth="1"/>
    <col min="13827" max="13827" width="16.33203125" style="346" customWidth="1"/>
    <col min="13828" max="13828" width="18" style="346" customWidth="1"/>
    <col min="13829" max="13829" width="16.6640625" style="346" customWidth="1"/>
    <col min="13830" max="13830" width="18.83203125" style="346" customWidth="1"/>
    <col min="13831" max="13832" width="12.83203125" style="346" customWidth="1"/>
    <col min="13833" max="13833" width="13.83203125" style="346" customWidth="1"/>
    <col min="13834" max="14080" width="9.33203125" style="346"/>
    <col min="14081" max="14081" width="60.6640625" style="346" customWidth="1"/>
    <col min="14082" max="14082" width="15.6640625" style="346" customWidth="1"/>
    <col min="14083" max="14083" width="16.33203125" style="346" customWidth="1"/>
    <col min="14084" max="14084" width="18" style="346" customWidth="1"/>
    <col min="14085" max="14085" width="16.6640625" style="346" customWidth="1"/>
    <col min="14086" max="14086" width="18.83203125" style="346" customWidth="1"/>
    <col min="14087" max="14088" width="12.83203125" style="346" customWidth="1"/>
    <col min="14089" max="14089" width="13.83203125" style="346" customWidth="1"/>
    <col min="14090" max="14336" width="9.33203125" style="346"/>
    <col min="14337" max="14337" width="60.6640625" style="346" customWidth="1"/>
    <col min="14338" max="14338" width="15.6640625" style="346" customWidth="1"/>
    <col min="14339" max="14339" width="16.33203125" style="346" customWidth="1"/>
    <col min="14340" max="14340" width="18" style="346" customWidth="1"/>
    <col min="14341" max="14341" width="16.6640625" style="346" customWidth="1"/>
    <col min="14342" max="14342" width="18.83203125" style="346" customWidth="1"/>
    <col min="14343" max="14344" width="12.83203125" style="346" customWidth="1"/>
    <col min="14345" max="14345" width="13.83203125" style="346" customWidth="1"/>
    <col min="14346" max="14592" width="9.33203125" style="346"/>
    <col min="14593" max="14593" width="60.6640625" style="346" customWidth="1"/>
    <col min="14594" max="14594" width="15.6640625" style="346" customWidth="1"/>
    <col min="14595" max="14595" width="16.33203125" style="346" customWidth="1"/>
    <col min="14596" max="14596" width="18" style="346" customWidth="1"/>
    <col min="14597" max="14597" width="16.6640625" style="346" customWidth="1"/>
    <col min="14598" max="14598" width="18.83203125" style="346" customWidth="1"/>
    <col min="14599" max="14600" width="12.83203125" style="346" customWidth="1"/>
    <col min="14601" max="14601" width="13.83203125" style="346" customWidth="1"/>
    <col min="14602" max="14848" width="9.33203125" style="346"/>
    <col min="14849" max="14849" width="60.6640625" style="346" customWidth="1"/>
    <col min="14850" max="14850" width="15.6640625" style="346" customWidth="1"/>
    <col min="14851" max="14851" width="16.33203125" style="346" customWidth="1"/>
    <col min="14852" max="14852" width="18" style="346" customWidth="1"/>
    <col min="14853" max="14853" width="16.6640625" style="346" customWidth="1"/>
    <col min="14854" max="14854" width="18.83203125" style="346" customWidth="1"/>
    <col min="14855" max="14856" width="12.83203125" style="346" customWidth="1"/>
    <col min="14857" max="14857" width="13.83203125" style="346" customWidth="1"/>
    <col min="14858" max="15104" width="9.33203125" style="346"/>
    <col min="15105" max="15105" width="60.6640625" style="346" customWidth="1"/>
    <col min="15106" max="15106" width="15.6640625" style="346" customWidth="1"/>
    <col min="15107" max="15107" width="16.33203125" style="346" customWidth="1"/>
    <col min="15108" max="15108" width="18" style="346" customWidth="1"/>
    <col min="15109" max="15109" width="16.6640625" style="346" customWidth="1"/>
    <col min="15110" max="15110" width="18.83203125" style="346" customWidth="1"/>
    <col min="15111" max="15112" width="12.83203125" style="346" customWidth="1"/>
    <col min="15113" max="15113" width="13.83203125" style="346" customWidth="1"/>
    <col min="15114" max="15360" width="9.33203125" style="346"/>
    <col min="15361" max="15361" width="60.6640625" style="346" customWidth="1"/>
    <col min="15362" max="15362" width="15.6640625" style="346" customWidth="1"/>
    <col min="15363" max="15363" width="16.33203125" style="346" customWidth="1"/>
    <col min="15364" max="15364" width="18" style="346" customWidth="1"/>
    <col min="15365" max="15365" width="16.6640625" style="346" customWidth="1"/>
    <col min="15366" max="15366" width="18.83203125" style="346" customWidth="1"/>
    <col min="15367" max="15368" width="12.83203125" style="346" customWidth="1"/>
    <col min="15369" max="15369" width="13.83203125" style="346" customWidth="1"/>
    <col min="15370" max="15616" width="9.33203125" style="346"/>
    <col min="15617" max="15617" width="60.6640625" style="346" customWidth="1"/>
    <col min="15618" max="15618" width="15.6640625" style="346" customWidth="1"/>
    <col min="15619" max="15619" width="16.33203125" style="346" customWidth="1"/>
    <col min="15620" max="15620" width="18" style="346" customWidth="1"/>
    <col min="15621" max="15621" width="16.6640625" style="346" customWidth="1"/>
    <col min="15622" max="15622" width="18.83203125" style="346" customWidth="1"/>
    <col min="15623" max="15624" width="12.83203125" style="346" customWidth="1"/>
    <col min="15625" max="15625" width="13.83203125" style="346" customWidth="1"/>
    <col min="15626" max="15872" width="9.33203125" style="346"/>
    <col min="15873" max="15873" width="60.6640625" style="346" customWidth="1"/>
    <col min="15874" max="15874" width="15.6640625" style="346" customWidth="1"/>
    <col min="15875" max="15875" width="16.33203125" style="346" customWidth="1"/>
    <col min="15876" max="15876" width="18" style="346" customWidth="1"/>
    <col min="15877" max="15877" width="16.6640625" style="346" customWidth="1"/>
    <col min="15878" max="15878" width="18.83203125" style="346" customWidth="1"/>
    <col min="15879" max="15880" width="12.83203125" style="346" customWidth="1"/>
    <col min="15881" max="15881" width="13.83203125" style="346" customWidth="1"/>
    <col min="15882" max="16128" width="9.33203125" style="346"/>
    <col min="16129" max="16129" width="60.6640625" style="346" customWidth="1"/>
    <col min="16130" max="16130" width="15.6640625" style="346" customWidth="1"/>
    <col min="16131" max="16131" width="16.33203125" style="346" customWidth="1"/>
    <col min="16132" max="16132" width="18" style="346" customWidth="1"/>
    <col min="16133" max="16133" width="16.6640625" style="346" customWidth="1"/>
    <col min="16134" max="16134" width="18.83203125" style="346" customWidth="1"/>
    <col min="16135" max="16136" width="12.83203125" style="346" customWidth="1"/>
    <col min="16137" max="16137" width="13.83203125" style="346" customWidth="1"/>
    <col min="16138" max="16384" width="9.33203125" style="346"/>
  </cols>
  <sheetData>
    <row r="1" spans="1:9">
      <c r="E1" s="399" t="s">
        <v>513</v>
      </c>
      <c r="F1" s="399"/>
      <c r="G1" s="399"/>
      <c r="H1" s="399"/>
      <c r="I1" s="399"/>
    </row>
    <row r="2" spans="1:9">
      <c r="E2" s="399" t="s">
        <v>490</v>
      </c>
      <c r="F2" s="399"/>
      <c r="G2" s="399"/>
      <c r="H2" s="399"/>
      <c r="I2" s="399"/>
    </row>
    <row r="3" spans="1:9" ht="12.75" customHeight="1">
      <c r="A3" s="398" t="s">
        <v>475</v>
      </c>
      <c r="B3" s="398"/>
      <c r="C3" s="398"/>
      <c r="D3" s="398"/>
      <c r="E3" s="398"/>
      <c r="F3" s="398"/>
      <c r="G3" s="398"/>
      <c r="H3" s="398"/>
      <c r="I3" s="398"/>
    </row>
    <row r="4" spans="1:9" ht="12.75" customHeight="1">
      <c r="F4" s="348" t="str">
        <f>'[1]6.sz.mell.'!F2</f>
        <v>Forintban</v>
      </c>
    </row>
    <row r="5" spans="1:9" s="351" customFormat="1" ht="25.5" customHeight="1">
      <c r="A5" s="398" t="s">
        <v>475</v>
      </c>
      <c r="B5" s="398"/>
      <c r="C5" s="398"/>
      <c r="D5" s="398"/>
      <c r="E5" s="398"/>
      <c r="F5" s="398"/>
      <c r="G5" s="398"/>
      <c r="H5" s="398"/>
      <c r="I5" s="398"/>
    </row>
    <row r="6" spans="1:9" ht="22.5" customHeight="1" thickBot="1">
      <c r="I6" s="348" t="str">
        <f>'[2]2.2.sz.mell  '!I4</f>
        <v>forintban</v>
      </c>
    </row>
    <row r="7" spans="1:9" ht="57" customHeight="1" thickBot="1">
      <c r="A7" s="349" t="s">
        <v>476</v>
      </c>
      <c r="B7" s="350" t="s">
        <v>465</v>
      </c>
      <c r="C7" s="350" t="s">
        <v>466</v>
      </c>
      <c r="D7" s="350" t="s">
        <v>484</v>
      </c>
      <c r="E7" s="350" t="s">
        <v>485</v>
      </c>
      <c r="F7" s="374" t="s">
        <v>481</v>
      </c>
      <c r="G7" s="370" t="s">
        <v>459</v>
      </c>
      <c r="H7" s="375" t="s">
        <v>486</v>
      </c>
      <c r="I7" s="376" t="s">
        <v>483</v>
      </c>
    </row>
    <row r="8" spans="1:9" ht="12" customHeight="1" thickBot="1">
      <c r="A8" s="352" t="s">
        <v>346</v>
      </c>
      <c r="B8" s="353" t="s">
        <v>347</v>
      </c>
      <c r="C8" s="353" t="s">
        <v>348</v>
      </c>
      <c r="D8" s="353" t="s">
        <v>350</v>
      </c>
      <c r="E8" s="353" t="s">
        <v>349</v>
      </c>
      <c r="F8" s="372" t="s">
        <v>478</v>
      </c>
      <c r="G8" s="372" t="s">
        <v>351</v>
      </c>
      <c r="H8" s="372" t="s">
        <v>479</v>
      </c>
      <c r="I8" s="373" t="s">
        <v>480</v>
      </c>
    </row>
    <row r="9" spans="1:9" ht="15.95" customHeight="1">
      <c r="A9" s="367" t="s">
        <v>477</v>
      </c>
      <c r="B9" s="368">
        <v>4003000</v>
      </c>
      <c r="C9" s="369" t="s">
        <v>470</v>
      </c>
      <c r="D9" s="368"/>
      <c r="E9" s="368">
        <v>4003000</v>
      </c>
      <c r="F9" s="355"/>
      <c r="G9" s="355"/>
      <c r="H9" s="377">
        <f>F9+G9</f>
        <v>0</v>
      </c>
      <c r="I9" s="357">
        <f>E9+H9</f>
        <v>4003000</v>
      </c>
    </row>
    <row r="10" spans="1:9">
      <c r="A10" s="367"/>
      <c r="B10" s="368"/>
      <c r="C10" s="369"/>
      <c r="D10" s="368"/>
      <c r="E10" s="368"/>
      <c r="F10" s="355"/>
      <c r="G10" s="355"/>
      <c r="H10" s="377">
        <f>F10+G10</f>
        <v>0</v>
      </c>
      <c r="I10" s="357">
        <f t="shared" ref="I10:I26" si="0">E10+H10</f>
        <v>0</v>
      </c>
    </row>
    <row r="11" spans="1:9" ht="15.95" customHeight="1">
      <c r="A11" s="354"/>
      <c r="B11" s="355"/>
      <c r="C11" s="356"/>
      <c r="D11" s="355"/>
      <c r="E11" s="355"/>
      <c r="F11" s="355"/>
      <c r="G11" s="355"/>
      <c r="H11" s="377">
        <f>F11+G11</f>
        <v>0</v>
      </c>
      <c r="I11" s="357">
        <f t="shared" si="0"/>
        <v>0</v>
      </c>
    </row>
    <row r="12" spans="1:9" ht="15.95" customHeight="1">
      <c r="A12" s="378"/>
      <c r="B12" s="355"/>
      <c r="C12" s="356"/>
      <c r="D12" s="355"/>
      <c r="E12" s="355"/>
      <c r="F12" s="355"/>
      <c r="G12" s="355"/>
      <c r="H12" s="377">
        <f t="shared" ref="H12:H26" si="1">F12+G12</f>
        <v>0</v>
      </c>
      <c r="I12" s="357">
        <f t="shared" si="0"/>
        <v>0</v>
      </c>
    </row>
    <row r="13" spans="1:9" ht="15.95" customHeight="1">
      <c r="A13" s="354"/>
      <c r="B13" s="355"/>
      <c r="C13" s="356"/>
      <c r="D13" s="355"/>
      <c r="E13" s="355"/>
      <c r="F13" s="355"/>
      <c r="G13" s="355"/>
      <c r="H13" s="377">
        <f t="shared" si="1"/>
        <v>0</v>
      </c>
      <c r="I13" s="357">
        <f t="shared" si="0"/>
        <v>0</v>
      </c>
    </row>
    <row r="14" spans="1:9" ht="15.95" customHeight="1">
      <c r="A14" s="378"/>
      <c r="B14" s="355"/>
      <c r="C14" s="356"/>
      <c r="D14" s="355"/>
      <c r="E14" s="355"/>
      <c r="F14" s="355"/>
      <c r="G14" s="355"/>
      <c r="H14" s="377">
        <f t="shared" si="1"/>
        <v>0</v>
      </c>
      <c r="I14" s="357">
        <f t="shared" si="0"/>
        <v>0</v>
      </c>
    </row>
    <row r="15" spans="1:9" ht="15.95" customHeight="1">
      <c r="A15" s="354"/>
      <c r="B15" s="355"/>
      <c r="C15" s="356"/>
      <c r="D15" s="355"/>
      <c r="E15" s="355"/>
      <c r="F15" s="355"/>
      <c r="G15" s="355"/>
      <c r="H15" s="377">
        <f t="shared" si="1"/>
        <v>0</v>
      </c>
      <c r="I15" s="357">
        <f t="shared" si="0"/>
        <v>0</v>
      </c>
    </row>
    <row r="16" spans="1:9" ht="15.95" customHeight="1">
      <c r="A16" s="354"/>
      <c r="B16" s="355"/>
      <c r="C16" s="356"/>
      <c r="D16" s="355"/>
      <c r="E16" s="355"/>
      <c r="F16" s="355"/>
      <c r="G16" s="355"/>
      <c r="H16" s="377">
        <f t="shared" si="1"/>
        <v>0</v>
      </c>
      <c r="I16" s="357">
        <f t="shared" si="0"/>
        <v>0</v>
      </c>
    </row>
    <row r="17" spans="1:9" ht="15.95" customHeight="1">
      <c r="A17" s="354"/>
      <c r="B17" s="355"/>
      <c r="C17" s="356"/>
      <c r="D17" s="355"/>
      <c r="E17" s="355"/>
      <c r="F17" s="355"/>
      <c r="G17" s="355"/>
      <c r="H17" s="377">
        <f t="shared" si="1"/>
        <v>0</v>
      </c>
      <c r="I17" s="357">
        <f t="shared" si="0"/>
        <v>0</v>
      </c>
    </row>
    <row r="18" spans="1:9" ht="15.95" customHeight="1">
      <c r="A18" s="354"/>
      <c r="B18" s="355"/>
      <c r="C18" s="356"/>
      <c r="D18" s="355"/>
      <c r="E18" s="355"/>
      <c r="F18" s="355"/>
      <c r="G18" s="355"/>
      <c r="H18" s="377">
        <f t="shared" si="1"/>
        <v>0</v>
      </c>
      <c r="I18" s="357">
        <f t="shared" si="0"/>
        <v>0</v>
      </c>
    </row>
    <row r="19" spans="1:9" ht="15.95" customHeight="1">
      <c r="A19" s="354"/>
      <c r="B19" s="355"/>
      <c r="C19" s="356"/>
      <c r="D19" s="355"/>
      <c r="E19" s="355"/>
      <c r="F19" s="355"/>
      <c r="G19" s="355"/>
      <c r="H19" s="377">
        <f t="shared" si="1"/>
        <v>0</v>
      </c>
      <c r="I19" s="357">
        <f t="shared" si="0"/>
        <v>0</v>
      </c>
    </row>
    <row r="20" spans="1:9" ht="15.95" customHeight="1">
      <c r="A20" s="354"/>
      <c r="B20" s="355"/>
      <c r="C20" s="356"/>
      <c r="D20" s="355"/>
      <c r="E20" s="355"/>
      <c r="F20" s="355"/>
      <c r="G20" s="355"/>
      <c r="H20" s="377">
        <f t="shared" si="1"/>
        <v>0</v>
      </c>
      <c r="I20" s="357">
        <f t="shared" si="0"/>
        <v>0</v>
      </c>
    </row>
    <row r="21" spans="1:9" ht="15.95" customHeight="1">
      <c r="A21" s="354"/>
      <c r="B21" s="355"/>
      <c r="C21" s="356"/>
      <c r="D21" s="355"/>
      <c r="E21" s="355"/>
      <c r="F21" s="355"/>
      <c r="G21" s="355"/>
      <c r="H21" s="377">
        <f t="shared" si="1"/>
        <v>0</v>
      </c>
      <c r="I21" s="357">
        <f t="shared" si="0"/>
        <v>0</v>
      </c>
    </row>
    <row r="22" spans="1:9" ht="15.95" customHeight="1">
      <c r="A22" s="354"/>
      <c r="B22" s="355"/>
      <c r="C22" s="356"/>
      <c r="D22" s="355"/>
      <c r="E22" s="355"/>
      <c r="F22" s="355"/>
      <c r="G22" s="355"/>
      <c r="H22" s="377">
        <f t="shared" si="1"/>
        <v>0</v>
      </c>
      <c r="I22" s="357">
        <f t="shared" si="0"/>
        <v>0</v>
      </c>
    </row>
    <row r="23" spans="1:9" ht="15.95" customHeight="1">
      <c r="A23" s="354"/>
      <c r="B23" s="355"/>
      <c r="C23" s="356"/>
      <c r="D23" s="355"/>
      <c r="E23" s="355"/>
      <c r="F23" s="355"/>
      <c r="G23" s="355"/>
      <c r="H23" s="377">
        <f t="shared" si="1"/>
        <v>0</v>
      </c>
      <c r="I23" s="357">
        <f t="shared" si="0"/>
        <v>0</v>
      </c>
    </row>
    <row r="24" spans="1:9" ht="15.95" customHeight="1">
      <c r="A24" s="354"/>
      <c r="B24" s="355"/>
      <c r="C24" s="356"/>
      <c r="D24" s="355"/>
      <c r="E24" s="355"/>
      <c r="F24" s="355"/>
      <c r="G24" s="355"/>
      <c r="H24" s="377">
        <f t="shared" si="1"/>
        <v>0</v>
      </c>
      <c r="I24" s="357">
        <f t="shared" si="0"/>
        <v>0</v>
      </c>
    </row>
    <row r="25" spans="1:9" ht="15.95" customHeight="1">
      <c r="A25" s="354"/>
      <c r="B25" s="355"/>
      <c r="C25" s="356"/>
      <c r="D25" s="355"/>
      <c r="E25" s="355"/>
      <c r="F25" s="355"/>
      <c r="G25" s="355"/>
      <c r="H25" s="377">
        <f t="shared" si="1"/>
        <v>0</v>
      </c>
      <c r="I25" s="357">
        <f t="shared" si="0"/>
        <v>0</v>
      </c>
    </row>
    <row r="26" spans="1:9" s="366" customFormat="1" ht="15.95" customHeight="1" thickBot="1">
      <c r="A26" s="358"/>
      <c r="B26" s="359"/>
      <c r="C26" s="360"/>
      <c r="D26" s="359"/>
      <c r="E26" s="359"/>
      <c r="F26" s="359"/>
      <c r="G26" s="359"/>
      <c r="H26" s="377">
        <f t="shared" si="1"/>
        <v>0</v>
      </c>
      <c r="I26" s="361">
        <f t="shared" si="0"/>
        <v>0</v>
      </c>
    </row>
    <row r="27" spans="1:9" ht="18" customHeight="1" thickBot="1">
      <c r="A27" s="362" t="s">
        <v>474</v>
      </c>
      <c r="B27" s="363">
        <f>SUM(B9:B26)</f>
        <v>4003000</v>
      </c>
      <c r="C27" s="364"/>
      <c r="D27" s="363">
        <f>SUM(D9:D26)</f>
        <v>0</v>
      </c>
      <c r="E27" s="363">
        <f>SUM(E9:E26)</f>
        <v>4003000</v>
      </c>
      <c r="F27" s="363"/>
      <c r="G27" s="363"/>
      <c r="H27" s="363">
        <f>SUM(H9:H26)</f>
        <v>0</v>
      </c>
      <c r="I27" s="365">
        <f>SUM(I9:I26)</f>
        <v>4003000</v>
      </c>
    </row>
  </sheetData>
  <mergeCells count="4">
    <mergeCell ref="A5:I5"/>
    <mergeCell ref="A3:I3"/>
    <mergeCell ref="E1:I1"/>
    <mergeCell ref="E2:I2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3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M159"/>
  <sheetViews>
    <sheetView view="pageBreakPreview" zoomScaleSheetLayoutView="100" workbookViewId="0">
      <selection activeCell="C1" sqref="C1:G1"/>
    </sheetView>
  </sheetViews>
  <sheetFormatPr defaultRowHeight="12.75"/>
  <cols>
    <col min="1" max="1" width="12.5" style="114" customWidth="1"/>
    <col min="2" max="2" width="62" style="115" customWidth="1"/>
    <col min="3" max="3" width="14.83203125" style="116" customWidth="1"/>
    <col min="4" max="4" width="11.83203125" style="2" hidden="1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1" customFormat="1" ht="33" customHeight="1">
      <c r="A1" s="51"/>
      <c r="B1" s="52"/>
      <c r="C1" s="407" t="s">
        <v>514</v>
      </c>
      <c r="D1" s="407"/>
      <c r="E1" s="407"/>
      <c r="F1" s="407"/>
      <c r="G1" s="407"/>
    </row>
    <row r="2" spans="1:7" s="1" customFormat="1" ht="15.95" customHeight="1" thickBot="1">
      <c r="A2" s="408" t="s">
        <v>491</v>
      </c>
      <c r="B2" s="408"/>
      <c r="C2" s="408"/>
      <c r="D2" s="408"/>
      <c r="E2" s="408"/>
      <c r="F2" s="408"/>
      <c r="G2" s="408"/>
    </row>
    <row r="3" spans="1:7" s="30" customFormat="1" ht="26.25" customHeight="1" thickBot="1">
      <c r="A3" s="214" t="s">
        <v>37</v>
      </c>
      <c r="B3" s="403" t="s">
        <v>112</v>
      </c>
      <c r="C3" s="404"/>
      <c r="D3" s="404"/>
      <c r="E3" s="245"/>
      <c r="F3" s="268"/>
      <c r="G3" s="316"/>
    </row>
    <row r="4" spans="1:7" s="30" customFormat="1" ht="36.75" thickBot="1">
      <c r="A4" s="214" t="s">
        <v>109</v>
      </c>
      <c r="B4" s="405" t="s">
        <v>280</v>
      </c>
      <c r="C4" s="406"/>
      <c r="D4" s="406"/>
      <c r="E4" s="245"/>
      <c r="F4" s="268"/>
      <c r="G4" s="317"/>
    </row>
    <row r="5" spans="1:7" s="31" customFormat="1" ht="14.25" thickBot="1">
      <c r="A5" s="53"/>
      <c r="B5" s="53"/>
      <c r="C5" s="54"/>
      <c r="G5" s="237" t="s">
        <v>431</v>
      </c>
    </row>
    <row r="6" spans="1:7" ht="36.75" thickBot="1">
      <c r="A6" s="327" t="s">
        <v>110</v>
      </c>
      <c r="B6" s="55" t="s">
        <v>430</v>
      </c>
      <c r="C6" s="306" t="s">
        <v>370</v>
      </c>
      <c r="D6" s="307" t="s">
        <v>438</v>
      </c>
      <c r="E6" s="307" t="str">
        <f>'1.1.sz.mell.'!E7</f>
        <v xml:space="preserve">1. sz. módosítás </v>
      </c>
      <c r="F6" s="307" t="s">
        <v>437</v>
      </c>
      <c r="G6" s="308" t="str">
        <f>'1.1.sz.mell.'!G7</f>
        <v>Módosított előirányzat</v>
      </c>
    </row>
    <row r="7" spans="1:7" s="28" customFormat="1" ht="16.5" thickBot="1">
      <c r="A7" s="46" t="s">
        <v>346</v>
      </c>
      <c r="B7" s="47" t="s">
        <v>347</v>
      </c>
      <c r="C7" s="303" t="s">
        <v>348</v>
      </c>
      <c r="D7" s="304" t="s">
        <v>350</v>
      </c>
      <c r="E7" s="304" t="s">
        <v>349</v>
      </c>
      <c r="F7" s="304" t="s">
        <v>439</v>
      </c>
      <c r="G7" s="305" t="s">
        <v>440</v>
      </c>
    </row>
    <row r="8" spans="1:7" s="28" customFormat="1" ht="17.25" customHeight="1" thickBot="1">
      <c r="A8" s="400" t="s">
        <v>35</v>
      </c>
      <c r="B8" s="401"/>
      <c r="C8" s="401"/>
      <c r="D8" s="401"/>
      <c r="E8" s="401"/>
      <c r="F8" s="401"/>
      <c r="G8" s="402"/>
    </row>
    <row r="9" spans="1:7" s="28" customFormat="1" ht="16.5" thickBot="1">
      <c r="A9" s="23" t="s">
        <v>3</v>
      </c>
      <c r="B9" s="19" t="s">
        <v>134</v>
      </c>
      <c r="C9" s="121">
        <f>+C10+C11+C12+C13+C14+C15</f>
        <v>27101676</v>
      </c>
      <c r="D9" s="188">
        <f>+D10+D11+D12+D13+D14+D15</f>
        <v>0</v>
      </c>
      <c r="E9" s="121">
        <f>+E10+E11+E12+E13+E14+E15</f>
        <v>1595720</v>
      </c>
      <c r="F9" s="121">
        <f>+F10+F11+F12+F13+F14+F15</f>
        <v>1595720</v>
      </c>
      <c r="G9" s="260">
        <f>+G10+G11+G12+G13+G14+G15</f>
        <v>28697396</v>
      </c>
    </row>
    <row r="10" spans="1:7" s="32" customFormat="1" ht="15">
      <c r="A10" s="151" t="s">
        <v>51</v>
      </c>
      <c r="B10" s="135" t="s">
        <v>135</v>
      </c>
      <c r="C10" s="123">
        <f>'1.1.sz.mell.'!C10</f>
        <v>16890776</v>
      </c>
      <c r="D10" s="189">
        <f>'1.1.sz.mell.'!D10</f>
        <v>0</v>
      </c>
      <c r="E10" s="189">
        <f>'1.1.sz.mell.'!E10</f>
        <v>0</v>
      </c>
      <c r="F10" s="189">
        <f>'1.1.sz.mell.'!F10</f>
        <v>0</v>
      </c>
      <c r="G10" s="261">
        <f t="shared" ref="G10:G15" si="0">C10+F10</f>
        <v>16890776</v>
      </c>
    </row>
    <row r="11" spans="1:7" s="33" customFormat="1" ht="15">
      <c r="A11" s="152" t="s">
        <v>52</v>
      </c>
      <c r="B11" s="136" t="s">
        <v>136</v>
      </c>
      <c r="C11" s="123">
        <f>'1.1.sz.mell.'!C11</f>
        <v>0</v>
      </c>
      <c r="D11" s="189">
        <f>'1.1.sz.mell.'!D11</f>
        <v>0</v>
      </c>
      <c r="E11" s="189">
        <f>'1.1.sz.mell.'!E11</f>
        <v>0</v>
      </c>
      <c r="F11" s="189">
        <f>'1.1.sz.mell.'!F11</f>
        <v>0</v>
      </c>
      <c r="G11" s="261">
        <f t="shared" si="0"/>
        <v>0</v>
      </c>
    </row>
    <row r="12" spans="1:7" s="33" customFormat="1" ht="15">
      <c r="A12" s="152" t="s">
        <v>53</v>
      </c>
      <c r="B12" s="136" t="s">
        <v>137</v>
      </c>
      <c r="C12" s="123">
        <f>'1.1.sz.mell.'!C12</f>
        <v>8410900</v>
      </c>
      <c r="D12" s="189">
        <f>'1.1.sz.mell.'!D12</f>
        <v>0</v>
      </c>
      <c r="E12" s="189">
        <f>'1.1.sz.mell.'!E12</f>
        <v>-160170</v>
      </c>
      <c r="F12" s="189">
        <f>'1.1.sz.mell.'!F12</f>
        <v>-160170</v>
      </c>
      <c r="G12" s="261">
        <f t="shared" si="0"/>
        <v>8250730</v>
      </c>
    </row>
    <row r="13" spans="1:7" s="33" customFormat="1" ht="15">
      <c r="A13" s="152" t="s">
        <v>54</v>
      </c>
      <c r="B13" s="136" t="s">
        <v>138</v>
      </c>
      <c r="C13" s="123">
        <f>'1.1.sz.mell.'!C13</f>
        <v>1800000</v>
      </c>
      <c r="D13" s="189">
        <f>'1.1.sz.mell.'!D13</f>
        <v>0</v>
      </c>
      <c r="E13" s="189">
        <f>'1.1.sz.mell.'!E13</f>
        <v>0</v>
      </c>
      <c r="F13" s="189">
        <f>'1.1.sz.mell.'!F13</f>
        <v>0</v>
      </c>
      <c r="G13" s="261">
        <f t="shared" si="0"/>
        <v>1800000</v>
      </c>
    </row>
    <row r="14" spans="1:7" s="33" customFormat="1" ht="15">
      <c r="A14" s="152" t="s">
        <v>71</v>
      </c>
      <c r="B14" s="136" t="s">
        <v>353</v>
      </c>
      <c r="C14" s="123">
        <f>'1.1.sz.mell.'!C14</f>
        <v>0</v>
      </c>
      <c r="D14" s="189">
        <f>'1.1.sz.mell.'!D14</f>
        <v>0</v>
      </c>
      <c r="E14" s="189">
        <f>'1.1.sz.mell.'!E14</f>
        <v>1316990</v>
      </c>
      <c r="F14" s="189">
        <f>'1.1.sz.mell.'!F14</f>
        <v>1316990</v>
      </c>
      <c r="G14" s="261">
        <f t="shared" si="0"/>
        <v>1316990</v>
      </c>
    </row>
    <row r="15" spans="1:7" s="32" customFormat="1" ht="15.75" thickBot="1">
      <c r="A15" s="153" t="s">
        <v>55</v>
      </c>
      <c r="B15" s="137" t="s">
        <v>292</v>
      </c>
      <c r="C15" s="123">
        <f>'1.1.sz.mell.'!C15</f>
        <v>0</v>
      </c>
      <c r="D15" s="189">
        <f>'1.1.sz.mell.'!D15</f>
        <v>0</v>
      </c>
      <c r="E15" s="189">
        <f>'1.1.sz.mell.'!E15</f>
        <v>438900</v>
      </c>
      <c r="F15" s="189">
        <f>'1.1.sz.mell.'!F15</f>
        <v>438900</v>
      </c>
      <c r="G15" s="261">
        <f t="shared" si="0"/>
        <v>438900</v>
      </c>
    </row>
    <row r="16" spans="1:7" s="32" customFormat="1" ht="21.75" thickBot="1">
      <c r="A16" s="23" t="s">
        <v>4</v>
      </c>
      <c r="B16" s="62" t="s">
        <v>139</v>
      </c>
      <c r="C16" s="121">
        <f>+C17+C18+C19+C20+C21</f>
        <v>6133000</v>
      </c>
      <c r="D16" s="188">
        <f>+D17+D18+D19+D20+D21</f>
        <v>0</v>
      </c>
      <c r="E16" s="121">
        <f>+E17+E18+E19+E20+E21</f>
        <v>1182000</v>
      </c>
      <c r="F16" s="121">
        <f>+F17+F18+F19+F20+F21</f>
        <v>1182000</v>
      </c>
      <c r="G16" s="260">
        <f>+G17+G18+G19+G20+G21</f>
        <v>7315000</v>
      </c>
    </row>
    <row r="17" spans="1:7" s="32" customFormat="1" ht="15">
      <c r="A17" s="151" t="s">
        <v>57</v>
      </c>
      <c r="B17" s="135" t="s">
        <v>140</v>
      </c>
      <c r="C17" s="123">
        <f>'1.1.sz.mell.'!C17</f>
        <v>0</v>
      </c>
      <c r="D17" s="123">
        <f>'1.1.sz.mell.'!D17</f>
        <v>0</v>
      </c>
      <c r="E17" s="123">
        <f>'1.1.sz.mell.'!E17</f>
        <v>0</v>
      </c>
      <c r="F17" s="123">
        <f>'1.1.sz.mell.'!F17</f>
        <v>0</v>
      </c>
      <c r="G17" s="261">
        <f t="shared" ref="G17:G22" si="1">C17+F17</f>
        <v>0</v>
      </c>
    </row>
    <row r="18" spans="1:7" s="32" customFormat="1" ht="15">
      <c r="A18" s="152" t="s">
        <v>58</v>
      </c>
      <c r="B18" s="136" t="s">
        <v>141</v>
      </c>
      <c r="C18" s="123">
        <f>'1.1.sz.mell.'!C18</f>
        <v>0</v>
      </c>
      <c r="D18" s="123">
        <f>'1.1.sz.mell.'!D18</f>
        <v>0</v>
      </c>
      <c r="E18" s="123">
        <f>'1.1.sz.mell.'!E18</f>
        <v>0</v>
      </c>
      <c r="F18" s="123">
        <f>'1.1.sz.mell.'!F18</f>
        <v>0</v>
      </c>
      <c r="G18" s="262">
        <f t="shared" si="1"/>
        <v>0</v>
      </c>
    </row>
    <row r="19" spans="1:7" s="32" customFormat="1" ht="15">
      <c r="A19" s="152" t="s">
        <v>59</v>
      </c>
      <c r="B19" s="136" t="s">
        <v>284</v>
      </c>
      <c r="C19" s="123">
        <f>'1.1.sz.mell.'!C19</f>
        <v>0</v>
      </c>
      <c r="D19" s="123">
        <f>'1.1.sz.mell.'!D19</f>
        <v>0</v>
      </c>
      <c r="E19" s="123">
        <f>'1.1.sz.mell.'!E19</f>
        <v>0</v>
      </c>
      <c r="F19" s="123">
        <f>'1.1.sz.mell.'!F19</f>
        <v>0</v>
      </c>
      <c r="G19" s="262">
        <f t="shared" si="1"/>
        <v>0</v>
      </c>
    </row>
    <row r="20" spans="1:7" s="32" customFormat="1" ht="15">
      <c r="A20" s="152" t="s">
        <v>60</v>
      </c>
      <c r="B20" s="136" t="s">
        <v>285</v>
      </c>
      <c r="C20" s="123">
        <f>'1.1.sz.mell.'!C20</f>
        <v>0</v>
      </c>
      <c r="D20" s="123">
        <f>'1.1.sz.mell.'!D20</f>
        <v>0</v>
      </c>
      <c r="E20" s="123">
        <f>'1.1.sz.mell.'!E20</f>
        <v>0</v>
      </c>
      <c r="F20" s="123">
        <f>'1.1.sz.mell.'!F20</f>
        <v>0</v>
      </c>
      <c r="G20" s="262">
        <f t="shared" si="1"/>
        <v>0</v>
      </c>
    </row>
    <row r="21" spans="1:7" s="32" customFormat="1" ht="15">
      <c r="A21" s="152" t="s">
        <v>61</v>
      </c>
      <c r="B21" s="136" t="s">
        <v>142</v>
      </c>
      <c r="C21" s="123">
        <f>'1.1.sz.mell.'!C21</f>
        <v>6133000</v>
      </c>
      <c r="D21" s="123">
        <f>'1.1.sz.mell.'!D21</f>
        <v>0</v>
      </c>
      <c r="E21" s="123">
        <f>'1.1.sz.mell.'!E21</f>
        <v>1182000</v>
      </c>
      <c r="F21" s="123">
        <f>'1.1.sz.mell.'!F21</f>
        <v>1182000</v>
      </c>
      <c r="G21" s="262">
        <f t="shared" si="1"/>
        <v>7315000</v>
      </c>
    </row>
    <row r="22" spans="1:7" s="33" customFormat="1" ht="15.75" thickBot="1">
      <c r="A22" s="153" t="s">
        <v>67</v>
      </c>
      <c r="B22" s="137" t="s">
        <v>143</v>
      </c>
      <c r="C22" s="123">
        <f>'1.1.sz.mell.'!C22</f>
        <v>0</v>
      </c>
      <c r="D22" s="123">
        <f>'1.1.sz.mell.'!D22</f>
        <v>0</v>
      </c>
      <c r="E22" s="123">
        <f>'1.1.sz.mell.'!E22</f>
        <v>0</v>
      </c>
      <c r="F22" s="123">
        <f>'1.1.sz.mell.'!F22</f>
        <v>0</v>
      </c>
      <c r="G22" s="263">
        <f t="shared" si="1"/>
        <v>0</v>
      </c>
    </row>
    <row r="23" spans="1:7" s="33" customFormat="1" ht="21.75" thickBot="1">
      <c r="A23" s="23" t="s">
        <v>5</v>
      </c>
      <c r="B23" s="19" t="s">
        <v>144</v>
      </c>
      <c r="C23" s="121">
        <f>+C24+C25+C26+C27+C28</f>
        <v>0</v>
      </c>
      <c r="D23" s="188">
        <f>+D24+D25+D26+D27+D28</f>
        <v>0</v>
      </c>
      <c r="E23" s="121">
        <f>+E24+E25+E26+E27+E28</f>
        <v>457000</v>
      </c>
      <c r="F23" s="121">
        <f>+F24+F25+F26+F27+F28</f>
        <v>457000</v>
      </c>
      <c r="G23" s="260">
        <f>+G24+G25+G26+G27+G28</f>
        <v>457000</v>
      </c>
    </row>
    <row r="24" spans="1:7" s="33" customFormat="1" ht="15">
      <c r="A24" s="151" t="s">
        <v>40</v>
      </c>
      <c r="B24" s="135" t="s">
        <v>145</v>
      </c>
      <c r="C24" s="123">
        <f>'1.1.sz.mell.'!C24</f>
        <v>0</v>
      </c>
      <c r="D24" s="123">
        <f>'1.1.sz.mell.'!D24</f>
        <v>0</v>
      </c>
      <c r="E24" s="123">
        <f>'1.1.sz.mell.'!E24</f>
        <v>0</v>
      </c>
      <c r="F24" s="123">
        <f>'1.1.sz.mell.'!F24</f>
        <v>0</v>
      </c>
      <c r="G24" s="261">
        <f t="shared" ref="G24:G29" si="2">C24+F24</f>
        <v>0</v>
      </c>
    </row>
    <row r="25" spans="1:7" s="32" customFormat="1" ht="15">
      <c r="A25" s="152" t="s">
        <v>41</v>
      </c>
      <c r="B25" s="136" t="s">
        <v>146</v>
      </c>
      <c r="C25" s="123">
        <f>'1.1.sz.mell.'!C25</f>
        <v>0</v>
      </c>
      <c r="D25" s="123">
        <f>'1.1.sz.mell.'!D25</f>
        <v>0</v>
      </c>
      <c r="E25" s="123">
        <f>'1.1.sz.mell.'!E25</f>
        <v>0</v>
      </c>
      <c r="F25" s="123">
        <f>'1.1.sz.mell.'!F25</f>
        <v>0</v>
      </c>
      <c r="G25" s="262">
        <f t="shared" si="2"/>
        <v>0</v>
      </c>
    </row>
    <row r="26" spans="1:7" s="33" customFormat="1" ht="15">
      <c r="A26" s="152" t="s">
        <v>42</v>
      </c>
      <c r="B26" s="136" t="s">
        <v>286</v>
      </c>
      <c r="C26" s="123">
        <f>'1.1.sz.mell.'!C26</f>
        <v>0</v>
      </c>
      <c r="D26" s="123">
        <f>'1.1.sz.mell.'!D26</f>
        <v>0</v>
      </c>
      <c r="E26" s="123">
        <f>'1.1.sz.mell.'!E26</f>
        <v>0</v>
      </c>
      <c r="F26" s="123">
        <f>'1.1.sz.mell.'!F26</f>
        <v>0</v>
      </c>
      <c r="G26" s="262">
        <f t="shared" si="2"/>
        <v>0</v>
      </c>
    </row>
    <row r="27" spans="1:7" s="33" customFormat="1" ht="15">
      <c r="A27" s="152" t="s">
        <v>43</v>
      </c>
      <c r="B27" s="136" t="s">
        <v>287</v>
      </c>
      <c r="C27" s="123">
        <f>'1.1.sz.mell.'!C27</f>
        <v>0</v>
      </c>
      <c r="D27" s="123">
        <f>'1.1.sz.mell.'!D27</f>
        <v>0</v>
      </c>
      <c r="E27" s="123">
        <f>'1.1.sz.mell.'!E27</f>
        <v>0</v>
      </c>
      <c r="F27" s="123">
        <f>'1.1.sz.mell.'!F27</f>
        <v>0</v>
      </c>
      <c r="G27" s="262">
        <f t="shared" si="2"/>
        <v>0</v>
      </c>
    </row>
    <row r="28" spans="1:7" s="33" customFormat="1" ht="15">
      <c r="A28" s="152" t="s">
        <v>84</v>
      </c>
      <c r="B28" s="136" t="s">
        <v>147</v>
      </c>
      <c r="C28" s="123">
        <f>'1.1.sz.mell.'!C28</f>
        <v>0</v>
      </c>
      <c r="D28" s="123">
        <f>'1.1.sz.mell.'!D28</f>
        <v>0</v>
      </c>
      <c r="E28" s="123">
        <f>'1.1.sz.mell.'!E28</f>
        <v>457000</v>
      </c>
      <c r="F28" s="123">
        <f>'1.1.sz.mell.'!F28</f>
        <v>457000</v>
      </c>
      <c r="G28" s="262">
        <f t="shared" si="2"/>
        <v>457000</v>
      </c>
    </row>
    <row r="29" spans="1:7" s="33" customFormat="1" ht="15.75" thickBot="1">
      <c r="A29" s="153" t="s">
        <v>85</v>
      </c>
      <c r="B29" s="137" t="s">
        <v>148</v>
      </c>
      <c r="C29" s="123">
        <f>'1.1.sz.mell.'!C29</f>
        <v>0</v>
      </c>
      <c r="D29" s="123">
        <f>'1.1.sz.mell.'!D29</f>
        <v>0</v>
      </c>
      <c r="E29" s="123">
        <f>'1.1.sz.mell.'!E29</f>
        <v>0</v>
      </c>
      <c r="F29" s="123">
        <f>'1.1.sz.mell.'!F29</f>
        <v>0</v>
      </c>
      <c r="G29" s="263">
        <f t="shared" si="2"/>
        <v>0</v>
      </c>
    </row>
    <row r="30" spans="1:7" s="33" customFormat="1" ht="15.75" thickBot="1">
      <c r="A30" s="23" t="s">
        <v>86</v>
      </c>
      <c r="B30" s="19" t="s">
        <v>423</v>
      </c>
      <c r="C30" s="127">
        <f>+C31+C32+C33+C34+C35+C36+C37</f>
        <v>17527000</v>
      </c>
      <c r="D30" s="127">
        <f>+D31+D32+D33+D34+D35+D36+D37</f>
        <v>0</v>
      </c>
      <c r="E30" s="127">
        <f>+E31+E32+E33+E34+E35+E36+E37</f>
        <v>0</v>
      </c>
      <c r="F30" s="127">
        <f>+F31+F32+F33+F34+F35+F36+F37</f>
        <v>0</v>
      </c>
      <c r="G30" s="264">
        <f>+G31+G32+G33+G34+G35+G36+G37</f>
        <v>17527000</v>
      </c>
    </row>
    <row r="31" spans="1:7" s="33" customFormat="1" ht="15">
      <c r="A31" s="151" t="s">
        <v>149</v>
      </c>
      <c r="B31" s="135" t="s">
        <v>416</v>
      </c>
      <c r="C31" s="123">
        <f>'1.1.sz.mell.'!C31</f>
        <v>4000000</v>
      </c>
      <c r="D31" s="123">
        <f>'1.1.sz.mell.'!D31</f>
        <v>0</v>
      </c>
      <c r="E31" s="123">
        <f>'1.1.sz.mell.'!E31</f>
        <v>0</v>
      </c>
      <c r="F31" s="123">
        <f>'1.1.sz.mell.'!F31</f>
        <v>0</v>
      </c>
      <c r="G31" s="261">
        <f t="shared" ref="G31:G37" si="3">C31+F31</f>
        <v>4000000</v>
      </c>
    </row>
    <row r="32" spans="1:7" s="33" customFormat="1" ht="15">
      <c r="A32" s="152" t="s">
        <v>150</v>
      </c>
      <c r="B32" s="136" t="s">
        <v>417</v>
      </c>
      <c r="C32" s="123">
        <f>'1.1.sz.mell.'!C33</f>
        <v>3800000</v>
      </c>
      <c r="D32" s="123">
        <f>'1.1.sz.mell.'!D33</f>
        <v>0</v>
      </c>
      <c r="E32" s="123">
        <f>'1.1.sz.mell.'!E33</f>
        <v>0</v>
      </c>
      <c r="F32" s="123">
        <f>'1.1.sz.mell.'!F33</f>
        <v>0</v>
      </c>
      <c r="G32" s="262">
        <f t="shared" si="3"/>
        <v>3800000</v>
      </c>
    </row>
    <row r="33" spans="1:7" s="33" customFormat="1" ht="15">
      <c r="A33" s="152" t="s">
        <v>151</v>
      </c>
      <c r="B33" s="136" t="s">
        <v>418</v>
      </c>
      <c r="C33" s="123">
        <f>'1.1.sz.mell.'!C34</f>
        <v>7600000</v>
      </c>
      <c r="D33" s="123">
        <f>'1.1.sz.mell.'!D34</f>
        <v>0</v>
      </c>
      <c r="E33" s="123">
        <f>'1.1.sz.mell.'!E34</f>
        <v>0</v>
      </c>
      <c r="F33" s="123">
        <f>'1.1.sz.mell.'!F34</f>
        <v>0</v>
      </c>
      <c r="G33" s="262">
        <f t="shared" si="3"/>
        <v>7600000</v>
      </c>
    </row>
    <row r="34" spans="1:7" s="33" customFormat="1" ht="15">
      <c r="A34" s="152" t="s">
        <v>152</v>
      </c>
      <c r="B34" s="136" t="s">
        <v>419</v>
      </c>
      <c r="C34" s="123">
        <f>'1.1.sz.mell.'!C35</f>
        <v>0</v>
      </c>
      <c r="D34" s="123">
        <f>'1.1.sz.mell.'!D35</f>
        <v>0</v>
      </c>
      <c r="E34" s="123">
        <f>'1.1.sz.mell.'!E35</f>
        <v>0</v>
      </c>
      <c r="F34" s="123">
        <f>'1.1.sz.mell.'!F35</f>
        <v>0</v>
      </c>
      <c r="G34" s="262">
        <f t="shared" si="3"/>
        <v>0</v>
      </c>
    </row>
    <row r="35" spans="1:7" s="33" customFormat="1" ht="15">
      <c r="A35" s="152" t="s">
        <v>420</v>
      </c>
      <c r="B35" s="136" t="s">
        <v>153</v>
      </c>
      <c r="C35" s="123">
        <f>'1.1.sz.mell.'!C36</f>
        <v>1900000</v>
      </c>
      <c r="D35" s="123">
        <f>'1.1.sz.mell.'!D36</f>
        <v>0</v>
      </c>
      <c r="E35" s="123">
        <f>'1.1.sz.mell.'!E36</f>
        <v>0</v>
      </c>
      <c r="F35" s="123">
        <f>'1.1.sz.mell.'!F36</f>
        <v>0</v>
      </c>
      <c r="G35" s="262">
        <f t="shared" si="3"/>
        <v>1900000</v>
      </c>
    </row>
    <row r="36" spans="1:7" s="33" customFormat="1" ht="15">
      <c r="A36" s="152" t="s">
        <v>421</v>
      </c>
      <c r="B36" s="136" t="s">
        <v>154</v>
      </c>
      <c r="C36" s="123">
        <f>'1.1.sz.mell.'!C37</f>
        <v>0</v>
      </c>
      <c r="D36" s="123">
        <f>'1.1.sz.mell.'!D37</f>
        <v>0</v>
      </c>
      <c r="E36" s="123">
        <f>'1.1.sz.mell.'!E37</f>
        <v>0</v>
      </c>
      <c r="F36" s="123">
        <f>'1.1.sz.mell.'!F37</f>
        <v>0</v>
      </c>
      <c r="G36" s="262">
        <f t="shared" si="3"/>
        <v>0</v>
      </c>
    </row>
    <row r="37" spans="1:7" s="33" customFormat="1" ht="15.75" thickBot="1">
      <c r="A37" s="153" t="s">
        <v>422</v>
      </c>
      <c r="B37" s="137" t="s">
        <v>155</v>
      </c>
      <c r="C37" s="123">
        <f>'1.1.sz.mell.'!C38</f>
        <v>227000</v>
      </c>
      <c r="D37" s="123">
        <f>'1.1.sz.mell.'!D38</f>
        <v>0</v>
      </c>
      <c r="E37" s="123">
        <f>'1.1.sz.mell.'!E38</f>
        <v>0</v>
      </c>
      <c r="F37" s="123">
        <f>'1.1.sz.mell.'!F38</f>
        <v>0</v>
      </c>
      <c r="G37" s="263">
        <f t="shared" si="3"/>
        <v>227000</v>
      </c>
    </row>
    <row r="38" spans="1:7" s="33" customFormat="1" ht="15.75" thickBot="1">
      <c r="A38" s="23" t="s">
        <v>7</v>
      </c>
      <c r="B38" s="19" t="s">
        <v>293</v>
      </c>
      <c r="C38" s="121">
        <f>SUM(C39:C49)</f>
        <v>1179000</v>
      </c>
      <c r="D38" s="188">
        <f>SUM(D39:D49)</f>
        <v>0</v>
      </c>
      <c r="E38" s="121">
        <f>SUM(E39:E49)</f>
        <v>0</v>
      </c>
      <c r="F38" s="121">
        <f>SUM(F39:F49)</f>
        <v>0</v>
      </c>
      <c r="G38" s="260">
        <f>SUM(G39:G49)</f>
        <v>1179000</v>
      </c>
    </row>
    <row r="39" spans="1:7" s="33" customFormat="1" ht="15">
      <c r="A39" s="151" t="s">
        <v>44</v>
      </c>
      <c r="B39" s="135" t="s">
        <v>158</v>
      </c>
      <c r="C39" s="123">
        <f>'1.1.sz.mell.'!C40</f>
        <v>0</v>
      </c>
      <c r="D39" s="123">
        <f>'1.1.sz.mell.'!D40</f>
        <v>0</v>
      </c>
      <c r="E39" s="123">
        <f>'1.1.sz.mell.'!E40</f>
        <v>0</v>
      </c>
      <c r="F39" s="123">
        <f>'1.1.sz.mell.'!F40</f>
        <v>0</v>
      </c>
      <c r="G39" s="261">
        <f t="shared" ref="G39:G49" si="4">C39+F39</f>
        <v>0</v>
      </c>
    </row>
    <row r="40" spans="1:7" s="33" customFormat="1" ht="15">
      <c r="A40" s="152" t="s">
        <v>45</v>
      </c>
      <c r="B40" s="136" t="s">
        <v>159</v>
      </c>
      <c r="C40" s="123">
        <f>'1.1.sz.mell.'!C41</f>
        <v>210000</v>
      </c>
      <c r="D40" s="123">
        <f>'1.1.sz.mell.'!D41</f>
        <v>0</v>
      </c>
      <c r="E40" s="123">
        <f>'1.1.sz.mell.'!E41</f>
        <v>0</v>
      </c>
      <c r="F40" s="123">
        <f>'1.1.sz.mell.'!F41</f>
        <v>0</v>
      </c>
      <c r="G40" s="262">
        <f t="shared" si="4"/>
        <v>210000</v>
      </c>
    </row>
    <row r="41" spans="1:7" s="33" customFormat="1" ht="15">
      <c r="A41" s="152" t="s">
        <v>46</v>
      </c>
      <c r="B41" s="136" t="s">
        <v>160</v>
      </c>
      <c r="C41" s="123">
        <f>'1.1.sz.mell.'!C42</f>
        <v>211000</v>
      </c>
      <c r="D41" s="123">
        <f>'1.1.sz.mell.'!D42</f>
        <v>0</v>
      </c>
      <c r="E41" s="123">
        <f>'1.1.sz.mell.'!E42</f>
        <v>0</v>
      </c>
      <c r="F41" s="123">
        <f>'1.1.sz.mell.'!F42</f>
        <v>0</v>
      </c>
      <c r="G41" s="262">
        <f t="shared" si="4"/>
        <v>211000</v>
      </c>
    </row>
    <row r="42" spans="1:7" s="33" customFormat="1" ht="15">
      <c r="A42" s="152" t="s">
        <v>88</v>
      </c>
      <c r="B42" s="136" t="s">
        <v>161</v>
      </c>
      <c r="C42" s="123">
        <f>'1.1.sz.mell.'!C43</f>
        <v>732000</v>
      </c>
      <c r="D42" s="123">
        <f>'1.1.sz.mell.'!D43</f>
        <v>0</v>
      </c>
      <c r="E42" s="123">
        <f>'1.1.sz.mell.'!E43</f>
        <v>0</v>
      </c>
      <c r="F42" s="123">
        <f>'1.1.sz.mell.'!F43</f>
        <v>0</v>
      </c>
      <c r="G42" s="262">
        <f t="shared" si="4"/>
        <v>732000</v>
      </c>
    </row>
    <row r="43" spans="1:7" s="33" customFormat="1" ht="15">
      <c r="A43" s="152" t="s">
        <v>89</v>
      </c>
      <c r="B43" s="136" t="s">
        <v>162</v>
      </c>
      <c r="C43" s="123">
        <f>'1.1.sz.mell.'!C44</f>
        <v>0</v>
      </c>
      <c r="D43" s="123">
        <f>'1.1.sz.mell.'!D44</f>
        <v>0</v>
      </c>
      <c r="E43" s="123">
        <f>'1.1.sz.mell.'!E44</f>
        <v>0</v>
      </c>
      <c r="F43" s="123">
        <f>'1.1.sz.mell.'!F44</f>
        <v>0</v>
      </c>
      <c r="G43" s="262">
        <f t="shared" si="4"/>
        <v>0</v>
      </c>
    </row>
    <row r="44" spans="1:7" s="33" customFormat="1" ht="15">
      <c r="A44" s="152" t="s">
        <v>90</v>
      </c>
      <c r="B44" s="136" t="s">
        <v>163</v>
      </c>
      <c r="C44" s="123">
        <f>'1.1.sz.mell.'!C45</f>
        <v>0</v>
      </c>
      <c r="D44" s="123">
        <f>'1.1.sz.mell.'!D45</f>
        <v>0</v>
      </c>
      <c r="E44" s="123">
        <f>'1.1.sz.mell.'!E45</f>
        <v>0</v>
      </c>
      <c r="F44" s="123">
        <f>'1.1.sz.mell.'!F45</f>
        <v>0</v>
      </c>
      <c r="G44" s="262">
        <f t="shared" si="4"/>
        <v>0</v>
      </c>
    </row>
    <row r="45" spans="1:7" s="33" customFormat="1" ht="15">
      <c r="A45" s="152" t="s">
        <v>91</v>
      </c>
      <c r="B45" s="136" t="s">
        <v>164</v>
      </c>
      <c r="C45" s="123">
        <f>'1.1.sz.mell.'!C46</f>
        <v>0</v>
      </c>
      <c r="D45" s="123">
        <f>'1.1.sz.mell.'!D46</f>
        <v>0</v>
      </c>
      <c r="E45" s="123">
        <f>'1.1.sz.mell.'!E46</f>
        <v>0</v>
      </c>
      <c r="F45" s="123">
        <f>'1.1.sz.mell.'!F46</f>
        <v>0</v>
      </c>
      <c r="G45" s="262">
        <f t="shared" si="4"/>
        <v>0</v>
      </c>
    </row>
    <row r="46" spans="1:7" s="33" customFormat="1" ht="15">
      <c r="A46" s="152" t="s">
        <v>92</v>
      </c>
      <c r="B46" s="136" t="s">
        <v>165</v>
      </c>
      <c r="C46" s="123">
        <f>'1.1.sz.mell.'!C47</f>
        <v>16000</v>
      </c>
      <c r="D46" s="123">
        <f>'1.1.sz.mell.'!D47</f>
        <v>0</v>
      </c>
      <c r="E46" s="123">
        <f>'1.1.sz.mell.'!E47</f>
        <v>0</v>
      </c>
      <c r="F46" s="123">
        <f>'1.1.sz.mell.'!F47</f>
        <v>0</v>
      </c>
      <c r="G46" s="262">
        <f t="shared" si="4"/>
        <v>16000</v>
      </c>
    </row>
    <row r="47" spans="1:7" s="33" customFormat="1" ht="15">
      <c r="A47" s="152" t="s">
        <v>156</v>
      </c>
      <c r="B47" s="136" t="s">
        <v>166</v>
      </c>
      <c r="C47" s="123">
        <f>'1.1.sz.mell.'!C48</f>
        <v>0</v>
      </c>
      <c r="D47" s="123">
        <f>'1.1.sz.mell.'!D48</f>
        <v>0</v>
      </c>
      <c r="E47" s="123">
        <f>'1.1.sz.mell.'!E48</f>
        <v>0</v>
      </c>
      <c r="F47" s="123">
        <f>'1.1.sz.mell.'!F48</f>
        <v>0</v>
      </c>
      <c r="G47" s="265">
        <f t="shared" si="4"/>
        <v>0</v>
      </c>
    </row>
    <row r="48" spans="1:7" s="33" customFormat="1" ht="15">
      <c r="A48" s="153" t="s">
        <v>157</v>
      </c>
      <c r="B48" s="137" t="s">
        <v>295</v>
      </c>
      <c r="C48" s="123">
        <f>'1.1.sz.mell.'!C49</f>
        <v>0</v>
      </c>
      <c r="D48" s="123">
        <f>'1.1.sz.mell.'!D49</f>
        <v>0</v>
      </c>
      <c r="E48" s="123">
        <f>'1.1.sz.mell.'!E49</f>
        <v>0</v>
      </c>
      <c r="F48" s="123">
        <f>'1.1.sz.mell.'!F49</f>
        <v>0</v>
      </c>
      <c r="G48" s="266">
        <f t="shared" si="4"/>
        <v>0</v>
      </c>
    </row>
    <row r="49" spans="1:7" s="33" customFormat="1" ht="15.75" thickBot="1">
      <c r="A49" s="153" t="s">
        <v>294</v>
      </c>
      <c r="B49" s="137" t="s">
        <v>167</v>
      </c>
      <c r="C49" s="123">
        <f>'1.1.sz.mell.'!C50</f>
        <v>10000</v>
      </c>
      <c r="D49" s="123">
        <f>'1.1.sz.mell.'!D50</f>
        <v>0</v>
      </c>
      <c r="E49" s="123">
        <f>'1.1.sz.mell.'!E50</f>
        <v>0</v>
      </c>
      <c r="F49" s="123">
        <f>'1.1.sz.mell.'!F50</f>
        <v>0</v>
      </c>
      <c r="G49" s="266">
        <f t="shared" si="4"/>
        <v>10000</v>
      </c>
    </row>
    <row r="50" spans="1:7" s="33" customFormat="1" ht="15.75" thickBot="1">
      <c r="A50" s="23" t="s">
        <v>8</v>
      </c>
      <c r="B50" s="19" t="s">
        <v>168</v>
      </c>
      <c r="C50" s="121">
        <f>SUM(C51:C55)</f>
        <v>0</v>
      </c>
      <c r="D50" s="188">
        <f>SUM(D51:D55)</f>
        <v>0</v>
      </c>
      <c r="E50" s="121">
        <f>SUM(E51:E55)</f>
        <v>17500</v>
      </c>
      <c r="F50" s="121">
        <f>SUM(F51:F55)</f>
        <v>17500</v>
      </c>
      <c r="G50" s="260">
        <f>SUM(G51:G55)</f>
        <v>17500</v>
      </c>
    </row>
    <row r="51" spans="1:7" s="33" customFormat="1" ht="15">
      <c r="A51" s="151" t="s">
        <v>47</v>
      </c>
      <c r="B51" s="135" t="s">
        <v>172</v>
      </c>
      <c r="C51" s="123">
        <f>'1.1.sz.mell.'!C52</f>
        <v>0</v>
      </c>
      <c r="D51" s="123">
        <f>'1.1.sz.mell.'!D52</f>
        <v>0</v>
      </c>
      <c r="E51" s="123">
        <f>'1.1.sz.mell.'!E52</f>
        <v>0</v>
      </c>
      <c r="F51" s="123">
        <f>'1.1.sz.mell.'!F52</f>
        <v>0</v>
      </c>
      <c r="G51" s="267">
        <f>C51+F51</f>
        <v>0</v>
      </c>
    </row>
    <row r="52" spans="1:7" s="33" customFormat="1" ht="15">
      <c r="A52" s="152" t="s">
        <v>48</v>
      </c>
      <c r="B52" s="136" t="s">
        <v>173</v>
      </c>
      <c r="C52" s="123">
        <f>'1.1.sz.mell.'!C53</f>
        <v>0</v>
      </c>
      <c r="D52" s="123">
        <f>'1.1.sz.mell.'!D53</f>
        <v>0</v>
      </c>
      <c r="E52" s="123">
        <f>'1.1.sz.mell.'!E53</f>
        <v>0</v>
      </c>
      <c r="F52" s="123">
        <f>'1.1.sz.mell.'!F53</f>
        <v>0</v>
      </c>
      <c r="G52" s="265">
        <f>C52+F52</f>
        <v>0</v>
      </c>
    </row>
    <row r="53" spans="1:7" s="33" customFormat="1" ht="15">
      <c r="A53" s="152" t="s">
        <v>169</v>
      </c>
      <c r="B53" s="136" t="s">
        <v>174</v>
      </c>
      <c r="C53" s="123">
        <f>'1.1.sz.mell.'!C54</f>
        <v>0</v>
      </c>
      <c r="D53" s="123">
        <f>'1.1.sz.mell.'!D54</f>
        <v>0</v>
      </c>
      <c r="E53" s="123">
        <f>'1.1.sz.mell.'!E54</f>
        <v>17500</v>
      </c>
      <c r="F53" s="123">
        <f>'1.1.sz.mell.'!F54</f>
        <v>17500</v>
      </c>
      <c r="G53" s="265">
        <f>C53+F53</f>
        <v>17500</v>
      </c>
    </row>
    <row r="54" spans="1:7" s="33" customFormat="1" ht="15">
      <c r="A54" s="152" t="s">
        <v>170</v>
      </c>
      <c r="B54" s="136" t="s">
        <v>175</v>
      </c>
      <c r="C54" s="123">
        <f>'1.1.sz.mell.'!C55</f>
        <v>0</v>
      </c>
      <c r="D54" s="123">
        <f>'1.1.sz.mell.'!D55</f>
        <v>0</v>
      </c>
      <c r="E54" s="123">
        <f>'1.1.sz.mell.'!E55</f>
        <v>0</v>
      </c>
      <c r="F54" s="123">
        <f>'1.1.sz.mell.'!F55</f>
        <v>0</v>
      </c>
      <c r="G54" s="265">
        <f>C54+F54</f>
        <v>0</v>
      </c>
    </row>
    <row r="55" spans="1:7" s="33" customFormat="1" ht="15.75" thickBot="1">
      <c r="A55" s="153" t="s">
        <v>171</v>
      </c>
      <c r="B55" s="137" t="s">
        <v>176</v>
      </c>
      <c r="C55" s="123">
        <f>'1.1.sz.mell.'!C56</f>
        <v>0</v>
      </c>
      <c r="D55" s="123">
        <f>'1.1.sz.mell.'!D56</f>
        <v>0</v>
      </c>
      <c r="E55" s="123">
        <f>'1.1.sz.mell.'!E56</f>
        <v>0</v>
      </c>
      <c r="F55" s="123">
        <f>'1.1.sz.mell.'!F56</f>
        <v>0</v>
      </c>
      <c r="G55" s="266">
        <f>C55+F55</f>
        <v>0</v>
      </c>
    </row>
    <row r="56" spans="1:7" s="33" customFormat="1" ht="15.75" thickBot="1">
      <c r="A56" s="23" t="s">
        <v>93</v>
      </c>
      <c r="B56" s="19" t="s">
        <v>177</v>
      </c>
      <c r="C56" s="121">
        <f>SUM(C57:C59)</f>
        <v>733000</v>
      </c>
      <c r="D56" s="188">
        <f>SUM(D57:D59)</f>
        <v>5000</v>
      </c>
      <c r="E56" s="121">
        <f>SUM(E57:E59)</f>
        <v>0</v>
      </c>
      <c r="F56" s="121">
        <f>SUM(F57:F59)</f>
        <v>5000</v>
      </c>
      <c r="G56" s="260">
        <f>SUM(G57:G59)</f>
        <v>738000</v>
      </c>
    </row>
    <row r="57" spans="1:7" s="33" customFormat="1" ht="15">
      <c r="A57" s="151" t="s">
        <v>49</v>
      </c>
      <c r="B57" s="135" t="s">
        <v>178</v>
      </c>
      <c r="C57" s="123">
        <f>'1.1.sz.mell.'!C58</f>
        <v>0</v>
      </c>
      <c r="D57" s="123">
        <f>'1.1.sz.mell.'!D58</f>
        <v>0</v>
      </c>
      <c r="E57" s="123">
        <f>'1.1.sz.mell.'!E58</f>
        <v>0</v>
      </c>
      <c r="F57" s="123">
        <f>'1.1.sz.mell.'!F58</f>
        <v>0</v>
      </c>
      <c r="G57" s="261">
        <f>C57+F57</f>
        <v>0</v>
      </c>
    </row>
    <row r="58" spans="1:7" s="33" customFormat="1" ht="22.5">
      <c r="A58" s="152" t="s">
        <v>50</v>
      </c>
      <c r="B58" s="136" t="s">
        <v>288</v>
      </c>
      <c r="C58" s="123">
        <f>'1.1.sz.mell.'!C59</f>
        <v>0</v>
      </c>
      <c r="D58" s="123">
        <f>'1.1.sz.mell.'!D59</f>
        <v>0</v>
      </c>
      <c r="E58" s="123">
        <f>'1.1.sz.mell.'!E59</f>
        <v>0</v>
      </c>
      <c r="F58" s="123">
        <f>'1.1.sz.mell.'!F59</f>
        <v>0</v>
      </c>
      <c r="G58" s="262">
        <f>C58+F58</f>
        <v>0</v>
      </c>
    </row>
    <row r="59" spans="1:7" s="33" customFormat="1" ht="15">
      <c r="A59" s="152" t="s">
        <v>181</v>
      </c>
      <c r="B59" s="136" t="s">
        <v>179</v>
      </c>
      <c r="C59" s="123">
        <f>'1.1.sz.mell.'!C60</f>
        <v>733000</v>
      </c>
      <c r="D59" s="123">
        <f>'1.1.sz.mell.'!D60</f>
        <v>5000</v>
      </c>
      <c r="E59" s="123">
        <f>'1.1.sz.mell.'!E60</f>
        <v>0</v>
      </c>
      <c r="F59" s="123">
        <f>'1.1.sz.mell.'!F60</f>
        <v>5000</v>
      </c>
      <c r="G59" s="262">
        <f>C59+F59</f>
        <v>738000</v>
      </c>
    </row>
    <row r="60" spans="1:7" s="33" customFormat="1" ht="15.75" thickBot="1">
      <c r="A60" s="153" t="s">
        <v>182</v>
      </c>
      <c r="B60" s="137" t="s">
        <v>180</v>
      </c>
      <c r="C60" s="123">
        <f>'1.1.sz.mell.'!C61</f>
        <v>0</v>
      </c>
      <c r="D60" s="123">
        <f>'1.1.sz.mell.'!D61</f>
        <v>0</v>
      </c>
      <c r="E60" s="123">
        <f>'1.1.sz.mell.'!E61</f>
        <v>0</v>
      </c>
      <c r="F60" s="123">
        <f>'1.1.sz.mell.'!F61</f>
        <v>0</v>
      </c>
      <c r="G60" s="263">
        <f>C60+F60</f>
        <v>0</v>
      </c>
    </row>
    <row r="61" spans="1:7" s="33" customFormat="1" ht="15.75" thickBot="1">
      <c r="A61" s="23" t="s">
        <v>10</v>
      </c>
      <c r="B61" s="62" t="s">
        <v>183</v>
      </c>
      <c r="C61" s="121">
        <f>SUM(C62:C64)</f>
        <v>0</v>
      </c>
      <c r="D61" s="188">
        <f>SUM(D62:D64)</f>
        <v>0</v>
      </c>
      <c r="E61" s="121">
        <f>SUM(E62:E64)</f>
        <v>0</v>
      </c>
      <c r="F61" s="121">
        <f>SUM(F62:F64)</f>
        <v>0</v>
      </c>
      <c r="G61" s="260">
        <f>SUM(G62:G64)</f>
        <v>0</v>
      </c>
    </row>
    <row r="62" spans="1:7" s="33" customFormat="1" ht="15">
      <c r="A62" s="151" t="s">
        <v>94</v>
      </c>
      <c r="B62" s="135" t="s">
        <v>185</v>
      </c>
      <c r="C62" s="123">
        <f>'1.1.sz.mell.'!C63</f>
        <v>0</v>
      </c>
      <c r="D62" s="123">
        <f>'1.1.sz.mell.'!D63</f>
        <v>0</v>
      </c>
      <c r="E62" s="123">
        <f>'1.1.sz.mell.'!E63</f>
        <v>0</v>
      </c>
      <c r="F62" s="123">
        <f>'1.1.sz.mell.'!F63</f>
        <v>0</v>
      </c>
      <c r="G62" s="265">
        <f>C62+F62</f>
        <v>0</v>
      </c>
    </row>
    <row r="63" spans="1:7" s="33" customFormat="1" ht="22.5">
      <c r="A63" s="152" t="s">
        <v>95</v>
      </c>
      <c r="B63" s="136" t="s">
        <v>289</v>
      </c>
      <c r="C63" s="123">
        <f>'1.1.sz.mell.'!C64</f>
        <v>0</v>
      </c>
      <c r="D63" s="123">
        <f>'1.1.sz.mell.'!D64</f>
        <v>0</v>
      </c>
      <c r="E63" s="123">
        <f>'1.1.sz.mell.'!E64</f>
        <v>0</v>
      </c>
      <c r="F63" s="123">
        <f>'1.1.sz.mell.'!F64</f>
        <v>0</v>
      </c>
      <c r="G63" s="265">
        <f>C63+F63</f>
        <v>0</v>
      </c>
    </row>
    <row r="64" spans="1:7" s="33" customFormat="1" ht="15">
      <c r="A64" s="152" t="s">
        <v>116</v>
      </c>
      <c r="B64" s="136" t="s">
        <v>186</v>
      </c>
      <c r="C64" s="123">
        <f>'1.1.sz.mell.'!C65</f>
        <v>0</v>
      </c>
      <c r="D64" s="123">
        <f>'1.1.sz.mell.'!D65</f>
        <v>0</v>
      </c>
      <c r="E64" s="123">
        <f>'1.1.sz.mell.'!E65</f>
        <v>0</v>
      </c>
      <c r="F64" s="123">
        <f>'1.1.sz.mell.'!F65</f>
        <v>0</v>
      </c>
      <c r="G64" s="265">
        <f>C64+F64</f>
        <v>0</v>
      </c>
    </row>
    <row r="65" spans="1:7" s="33" customFormat="1" ht="15.75" thickBot="1">
      <c r="A65" s="153" t="s">
        <v>184</v>
      </c>
      <c r="B65" s="137" t="s">
        <v>187</v>
      </c>
      <c r="C65" s="123">
        <f>'1.1.sz.mell.'!C66</f>
        <v>0</v>
      </c>
      <c r="D65" s="123">
        <f>'1.1.sz.mell.'!D66</f>
        <v>0</v>
      </c>
      <c r="E65" s="123">
        <f>'1.1.sz.mell.'!E66</f>
        <v>0</v>
      </c>
      <c r="F65" s="123">
        <f>'1.1.sz.mell.'!F66</f>
        <v>0</v>
      </c>
      <c r="G65" s="265">
        <f>C65+F65</f>
        <v>0</v>
      </c>
    </row>
    <row r="66" spans="1:7" s="33" customFormat="1" ht="15.75" thickBot="1">
      <c r="A66" s="23" t="s">
        <v>11</v>
      </c>
      <c r="B66" s="19" t="s">
        <v>188</v>
      </c>
      <c r="C66" s="127">
        <f>+C9+C16+C23+C30+C38+C50+C56+C61</f>
        <v>52673676</v>
      </c>
      <c r="D66" s="192">
        <f>+D9+D16+D23+D30+D38+D50+D56+D61</f>
        <v>5000</v>
      </c>
      <c r="E66" s="127">
        <f>+E9+E16+E23+E30+E38+E50+E56+E61</f>
        <v>3252220</v>
      </c>
      <c r="F66" s="127">
        <f>+F9+F16+F23+F30+F38+F50+F56+F61</f>
        <v>3257220</v>
      </c>
      <c r="G66" s="264">
        <f>+G9+G16+G23+G30+G38+G50+G56+G61</f>
        <v>55930896</v>
      </c>
    </row>
    <row r="67" spans="1:7" s="33" customFormat="1" ht="15.75" thickBot="1">
      <c r="A67" s="154" t="s">
        <v>276</v>
      </c>
      <c r="B67" s="62" t="s">
        <v>190</v>
      </c>
      <c r="C67" s="121">
        <f>SUM(C68:C70)</f>
        <v>0</v>
      </c>
      <c r="D67" s="188">
        <f>SUM(D68:D70)</f>
        <v>0</v>
      </c>
      <c r="E67" s="121">
        <f>SUM(E68:E70)</f>
        <v>0</v>
      </c>
      <c r="F67" s="121">
        <f>SUM(F68:F70)</f>
        <v>0</v>
      </c>
      <c r="G67" s="260">
        <f>SUM(G68:G70)</f>
        <v>0</v>
      </c>
    </row>
    <row r="68" spans="1:7" s="33" customFormat="1" ht="15">
      <c r="A68" s="151" t="s">
        <v>218</v>
      </c>
      <c r="B68" s="135" t="s">
        <v>191</v>
      </c>
      <c r="C68" s="123">
        <f>'1.1.sz.mell.'!C69</f>
        <v>0</v>
      </c>
      <c r="D68" s="123">
        <f>'1.1.sz.mell.'!D69</f>
        <v>0</v>
      </c>
      <c r="E68" s="123">
        <f>'1.1.sz.mell.'!E69</f>
        <v>0</v>
      </c>
      <c r="F68" s="123">
        <f>'1.1.sz.mell.'!F69</f>
        <v>0</v>
      </c>
      <c r="G68" s="265">
        <f>C68+F68</f>
        <v>0</v>
      </c>
    </row>
    <row r="69" spans="1:7" s="33" customFormat="1" ht="15">
      <c r="A69" s="152" t="s">
        <v>227</v>
      </c>
      <c r="B69" s="136" t="s">
        <v>192</v>
      </c>
      <c r="C69" s="123">
        <f>'1.1.sz.mell.'!C70</f>
        <v>0</v>
      </c>
      <c r="D69" s="123">
        <f>'1.1.sz.mell.'!D70</f>
        <v>0</v>
      </c>
      <c r="E69" s="123">
        <f>'1.1.sz.mell.'!E70</f>
        <v>0</v>
      </c>
      <c r="F69" s="123">
        <f>'1.1.sz.mell.'!F70</f>
        <v>0</v>
      </c>
      <c r="G69" s="265">
        <f>C69+F69</f>
        <v>0</v>
      </c>
    </row>
    <row r="70" spans="1:7" s="33" customFormat="1" ht="15.75" thickBot="1">
      <c r="A70" s="161" t="s">
        <v>228</v>
      </c>
      <c r="B70" s="281" t="s">
        <v>193</v>
      </c>
      <c r="C70" s="123">
        <f>'1.1.sz.mell.'!C71</f>
        <v>0</v>
      </c>
      <c r="D70" s="123">
        <f>'1.1.sz.mell.'!D71</f>
        <v>0</v>
      </c>
      <c r="E70" s="123">
        <f>'1.1.sz.mell.'!E71</f>
        <v>0</v>
      </c>
      <c r="F70" s="123">
        <f>'1.1.sz.mell.'!F71</f>
        <v>0</v>
      </c>
      <c r="G70" s="282">
        <f>C70+F70</f>
        <v>0</v>
      </c>
    </row>
    <row r="71" spans="1:7" s="33" customFormat="1" ht="15.75" thickBot="1">
      <c r="A71" s="154" t="s">
        <v>194</v>
      </c>
      <c r="B71" s="62" t="s">
        <v>195</v>
      </c>
      <c r="C71" s="121">
        <f>SUM(C72:C75)</f>
        <v>20000000</v>
      </c>
      <c r="D71" s="121">
        <f>SUM(D72:D75)</f>
        <v>0</v>
      </c>
      <c r="E71" s="121">
        <f>SUM(E72:E75)</f>
        <v>0</v>
      </c>
      <c r="F71" s="121">
        <f>SUM(F72:F75)</f>
        <v>0</v>
      </c>
      <c r="G71" s="260">
        <f>SUM(G72:G75)</f>
        <v>20000000</v>
      </c>
    </row>
    <row r="72" spans="1:7" s="33" customFormat="1" ht="15">
      <c r="A72" s="151" t="s">
        <v>72</v>
      </c>
      <c r="B72" s="242" t="s">
        <v>196</v>
      </c>
      <c r="C72" s="123">
        <f>'1.1.sz.mell.'!C73</f>
        <v>20000000</v>
      </c>
      <c r="D72" s="123">
        <f>'1.1.sz.mell.'!D73</f>
        <v>0</v>
      </c>
      <c r="E72" s="123">
        <f>'1.1.sz.mell.'!E73</f>
        <v>0</v>
      </c>
      <c r="F72" s="123">
        <f>'1.1.sz.mell.'!F73</f>
        <v>0</v>
      </c>
      <c r="G72" s="265">
        <f>C72+F72</f>
        <v>20000000</v>
      </c>
    </row>
    <row r="73" spans="1:7" s="33" customFormat="1" ht="15">
      <c r="A73" s="152" t="s">
        <v>73</v>
      </c>
      <c r="B73" s="242" t="s">
        <v>434</v>
      </c>
      <c r="C73" s="123">
        <f>'1.1.sz.mell.'!C74</f>
        <v>0</v>
      </c>
      <c r="D73" s="123">
        <f>'1.1.sz.mell.'!D74</f>
        <v>0</v>
      </c>
      <c r="E73" s="123">
        <f>'1.1.sz.mell.'!E74</f>
        <v>0</v>
      </c>
      <c r="F73" s="123">
        <f>'1.1.sz.mell.'!F74</f>
        <v>0</v>
      </c>
      <c r="G73" s="265">
        <f>C73+F73</f>
        <v>0</v>
      </c>
    </row>
    <row r="74" spans="1:7" s="33" customFormat="1" ht="15">
      <c r="A74" s="152" t="s">
        <v>219</v>
      </c>
      <c r="B74" s="242" t="s">
        <v>197</v>
      </c>
      <c r="C74" s="123">
        <f>'1.1.sz.mell.'!C75</f>
        <v>0</v>
      </c>
      <c r="D74" s="123">
        <f>'1.1.sz.mell.'!D75</f>
        <v>0</v>
      </c>
      <c r="E74" s="123">
        <f>'1.1.sz.mell.'!E75</f>
        <v>0</v>
      </c>
      <c r="F74" s="123">
        <f>'1.1.sz.mell.'!F75</f>
        <v>0</v>
      </c>
      <c r="G74" s="265">
        <f>C74+F74</f>
        <v>0</v>
      </c>
    </row>
    <row r="75" spans="1:7" s="33" customFormat="1" ht="15.75" thickBot="1">
      <c r="A75" s="153" t="s">
        <v>220</v>
      </c>
      <c r="B75" s="243" t="s">
        <v>435</v>
      </c>
      <c r="C75" s="123">
        <f>'1.1.sz.mell.'!C76</f>
        <v>0</v>
      </c>
      <c r="D75" s="123">
        <f>'1.1.sz.mell.'!D76</f>
        <v>0</v>
      </c>
      <c r="E75" s="123">
        <f>'1.1.sz.mell.'!E76</f>
        <v>0</v>
      </c>
      <c r="F75" s="123">
        <f>'1.1.sz.mell.'!F76</f>
        <v>0</v>
      </c>
      <c r="G75" s="265">
        <f>C75+F75</f>
        <v>0</v>
      </c>
    </row>
    <row r="76" spans="1:7" s="33" customFormat="1" ht="15.75" thickBot="1">
      <c r="A76" s="154" t="s">
        <v>198</v>
      </c>
      <c r="B76" s="62" t="s">
        <v>199</v>
      </c>
      <c r="C76" s="121">
        <f>SUM(C77:C78)</f>
        <v>206993990</v>
      </c>
      <c r="D76" s="121">
        <f>SUM(D77:D78)</f>
        <v>0</v>
      </c>
      <c r="E76" s="121">
        <f>SUM(E77:E78)</f>
        <v>0</v>
      </c>
      <c r="F76" s="121">
        <f>SUM(F77:F78)</f>
        <v>0</v>
      </c>
      <c r="G76" s="260">
        <f>SUM(G77:G78)</f>
        <v>206993990</v>
      </c>
    </row>
    <row r="77" spans="1:7" s="33" customFormat="1" ht="15">
      <c r="A77" s="151" t="s">
        <v>221</v>
      </c>
      <c r="B77" s="135" t="s">
        <v>200</v>
      </c>
      <c r="C77" s="123">
        <f>'1.1.sz.mell.'!C78</f>
        <v>206993990</v>
      </c>
      <c r="D77" s="123">
        <f>'1.1.sz.mell.'!D78</f>
        <v>0</v>
      </c>
      <c r="E77" s="123">
        <f>'1.1.sz.mell.'!E78</f>
        <v>0</v>
      </c>
      <c r="F77" s="123">
        <f>'1.1.sz.mell.'!F78</f>
        <v>0</v>
      </c>
      <c r="G77" s="265">
        <f>C77+F77</f>
        <v>206993990</v>
      </c>
    </row>
    <row r="78" spans="1:7" s="33" customFormat="1" ht="15.75" thickBot="1">
      <c r="A78" s="153" t="s">
        <v>222</v>
      </c>
      <c r="B78" s="137" t="s">
        <v>201</v>
      </c>
      <c r="C78" s="123">
        <f>'1.1.sz.mell.'!C79</f>
        <v>0</v>
      </c>
      <c r="D78" s="123">
        <f>'1.1.sz.mell.'!D79</f>
        <v>0</v>
      </c>
      <c r="E78" s="123">
        <f>'1.1.sz.mell.'!E79</f>
        <v>0</v>
      </c>
      <c r="F78" s="123">
        <f>'1.1.sz.mell.'!F79</f>
        <v>0</v>
      </c>
      <c r="G78" s="265">
        <f>C78+F78</f>
        <v>0</v>
      </c>
    </row>
    <row r="79" spans="1:7" s="32" customFormat="1" ht="15.75" thickBot="1">
      <c r="A79" s="154" t="s">
        <v>202</v>
      </c>
      <c r="B79" s="62" t="s">
        <v>203</v>
      </c>
      <c r="C79" s="121">
        <f>SUM(C80:C82)</f>
        <v>0</v>
      </c>
      <c r="D79" s="121">
        <f>SUM(D80:D82)</f>
        <v>0</v>
      </c>
      <c r="E79" s="121">
        <f>SUM(E80:E82)</f>
        <v>0</v>
      </c>
      <c r="F79" s="121">
        <f>SUM(F80:F82)</f>
        <v>0</v>
      </c>
      <c r="G79" s="260">
        <f>SUM(G80:G82)</f>
        <v>0</v>
      </c>
    </row>
    <row r="80" spans="1:7" s="33" customFormat="1" ht="15">
      <c r="A80" s="151" t="s">
        <v>223</v>
      </c>
      <c r="B80" s="135" t="s">
        <v>204</v>
      </c>
      <c r="C80" s="123">
        <f>'1.1.sz.mell.'!C81</f>
        <v>0</v>
      </c>
      <c r="D80" s="123">
        <f>'1.1.sz.mell.'!D81</f>
        <v>0</v>
      </c>
      <c r="E80" s="123">
        <f>'1.1.sz.mell.'!E81</f>
        <v>0</v>
      </c>
      <c r="F80" s="123">
        <f>'1.1.sz.mell.'!F81</f>
        <v>0</v>
      </c>
      <c r="G80" s="265">
        <f>C80+F80</f>
        <v>0</v>
      </c>
    </row>
    <row r="81" spans="1:7" s="33" customFormat="1" ht="15">
      <c r="A81" s="152" t="s">
        <v>224</v>
      </c>
      <c r="B81" s="136" t="s">
        <v>205</v>
      </c>
      <c r="C81" s="123">
        <f>'1.1.sz.mell.'!C82</f>
        <v>0</v>
      </c>
      <c r="D81" s="123">
        <f>'1.1.sz.mell.'!D82</f>
        <v>0</v>
      </c>
      <c r="E81" s="123">
        <f>'1.1.sz.mell.'!E82</f>
        <v>0</v>
      </c>
      <c r="F81" s="123">
        <f>'1.1.sz.mell.'!F82</f>
        <v>0</v>
      </c>
      <c r="G81" s="265">
        <f>C81+F81</f>
        <v>0</v>
      </c>
    </row>
    <row r="82" spans="1:7" s="33" customFormat="1" ht="15.75" thickBot="1">
      <c r="A82" s="153" t="s">
        <v>225</v>
      </c>
      <c r="B82" s="244" t="s">
        <v>436</v>
      </c>
      <c r="C82" s="123">
        <f>'1.1.sz.mell.'!C83</f>
        <v>0</v>
      </c>
      <c r="D82" s="123">
        <f>'1.1.sz.mell.'!D83</f>
        <v>0</v>
      </c>
      <c r="E82" s="123">
        <f>'1.1.sz.mell.'!E83</f>
        <v>0</v>
      </c>
      <c r="F82" s="123">
        <f>'1.1.sz.mell.'!F83</f>
        <v>0</v>
      </c>
      <c r="G82" s="265">
        <f>C82+F82</f>
        <v>0</v>
      </c>
    </row>
    <row r="83" spans="1:7" s="33" customFormat="1" ht="15.75" thickBot="1">
      <c r="A83" s="154" t="s">
        <v>206</v>
      </c>
      <c r="B83" s="62" t="s">
        <v>226</v>
      </c>
      <c r="C83" s="121">
        <f>SUM(C84:C87)</f>
        <v>0</v>
      </c>
      <c r="D83" s="121">
        <f>SUM(D84:D87)</f>
        <v>0</v>
      </c>
      <c r="E83" s="121">
        <f>SUM(E84:E87)</f>
        <v>0</v>
      </c>
      <c r="F83" s="121">
        <f>SUM(F84:F87)</f>
        <v>0</v>
      </c>
      <c r="G83" s="260">
        <f>SUM(G84:G87)</f>
        <v>0</v>
      </c>
    </row>
    <row r="84" spans="1:7" s="33" customFormat="1" ht="15">
      <c r="A84" s="155" t="s">
        <v>207</v>
      </c>
      <c r="B84" s="135" t="s">
        <v>208</v>
      </c>
      <c r="C84" s="123">
        <f>'1.1.sz.mell.'!C85</f>
        <v>0</v>
      </c>
      <c r="D84" s="123">
        <f>'1.1.sz.mell.'!D85</f>
        <v>0</v>
      </c>
      <c r="E84" s="123">
        <f>'1.1.sz.mell.'!E85</f>
        <v>0</v>
      </c>
      <c r="F84" s="123">
        <f>'1.1.sz.mell.'!F85</f>
        <v>0</v>
      </c>
      <c r="G84" s="265">
        <f t="shared" ref="G84:G89" si="5">C84+F84</f>
        <v>0</v>
      </c>
    </row>
    <row r="85" spans="1:7" s="33" customFormat="1" ht="15">
      <c r="A85" s="156" t="s">
        <v>209</v>
      </c>
      <c r="B85" s="136" t="s">
        <v>210</v>
      </c>
      <c r="C85" s="123">
        <f>'1.1.sz.mell.'!C86</f>
        <v>0</v>
      </c>
      <c r="D85" s="123">
        <f>'1.1.sz.mell.'!D86</f>
        <v>0</v>
      </c>
      <c r="E85" s="123">
        <f>'1.1.sz.mell.'!E86</f>
        <v>0</v>
      </c>
      <c r="F85" s="123">
        <f>'1.1.sz.mell.'!F86</f>
        <v>0</v>
      </c>
      <c r="G85" s="265">
        <f t="shared" si="5"/>
        <v>0</v>
      </c>
    </row>
    <row r="86" spans="1:7" s="33" customFormat="1" ht="15">
      <c r="A86" s="156" t="s">
        <v>211</v>
      </c>
      <c r="B86" s="136" t="s">
        <v>212</v>
      </c>
      <c r="C86" s="123">
        <f>'1.1.sz.mell.'!C87</f>
        <v>0</v>
      </c>
      <c r="D86" s="123">
        <f>'1.1.sz.mell.'!D87</f>
        <v>0</v>
      </c>
      <c r="E86" s="123">
        <f>'1.1.sz.mell.'!E87</f>
        <v>0</v>
      </c>
      <c r="F86" s="123">
        <f>'1.1.sz.mell.'!F87</f>
        <v>0</v>
      </c>
      <c r="G86" s="265">
        <f t="shared" si="5"/>
        <v>0</v>
      </c>
    </row>
    <row r="87" spans="1:7" s="32" customFormat="1" ht="15.75" thickBot="1">
      <c r="A87" s="157" t="s">
        <v>213</v>
      </c>
      <c r="B87" s="137" t="s">
        <v>214</v>
      </c>
      <c r="C87" s="123">
        <f>'1.1.sz.mell.'!C88</f>
        <v>0</v>
      </c>
      <c r="D87" s="123">
        <f>'1.1.sz.mell.'!D88</f>
        <v>0</v>
      </c>
      <c r="E87" s="123">
        <f>'1.1.sz.mell.'!E88</f>
        <v>0</v>
      </c>
      <c r="F87" s="123">
        <f>'1.1.sz.mell.'!F88</f>
        <v>0</v>
      </c>
      <c r="G87" s="265">
        <f t="shared" si="5"/>
        <v>0</v>
      </c>
    </row>
    <row r="88" spans="1:7" s="32" customFormat="1" ht="15.75" thickBot="1">
      <c r="A88" s="154" t="s">
        <v>215</v>
      </c>
      <c r="B88" s="62" t="s">
        <v>334</v>
      </c>
      <c r="C88" s="169"/>
      <c r="D88" s="169"/>
      <c r="E88" s="169"/>
      <c r="F88" s="121">
        <f>D88+E88</f>
        <v>0</v>
      </c>
      <c r="G88" s="260">
        <f t="shared" si="5"/>
        <v>0</v>
      </c>
    </row>
    <row r="89" spans="1:7" s="32" customFormat="1" ht="15.75" thickBot="1">
      <c r="A89" s="154" t="s">
        <v>354</v>
      </c>
      <c r="B89" s="62" t="s">
        <v>216</v>
      </c>
      <c r="C89" s="169"/>
      <c r="D89" s="169"/>
      <c r="E89" s="169"/>
      <c r="F89" s="121">
        <f>D89+E89</f>
        <v>0</v>
      </c>
      <c r="G89" s="260">
        <f t="shared" si="5"/>
        <v>0</v>
      </c>
    </row>
    <row r="90" spans="1:7" s="32" customFormat="1" ht="15.75" thickBot="1">
      <c r="A90" s="154" t="s">
        <v>355</v>
      </c>
      <c r="B90" s="141" t="s">
        <v>337</v>
      </c>
      <c r="C90" s="127">
        <f>+C67+C71+C76+C79+C83+C89+C88</f>
        <v>226993990</v>
      </c>
      <c r="D90" s="127">
        <f>+D67+D71+D76+D79+D83+D89+D88</f>
        <v>0</v>
      </c>
      <c r="E90" s="127">
        <f>+E67+E71+E76+E79+E83+E89+E88</f>
        <v>0</v>
      </c>
      <c r="F90" s="127">
        <f>+F67+F71+F76+F79+F83+F89+F88</f>
        <v>0</v>
      </c>
      <c r="G90" s="264">
        <f>+G67+G71+G76+G79+G83+G89+G88</f>
        <v>226993990</v>
      </c>
    </row>
    <row r="91" spans="1:7" s="32" customFormat="1" ht="15.75" thickBot="1">
      <c r="A91" s="158" t="s">
        <v>356</v>
      </c>
      <c r="B91" s="142" t="s">
        <v>357</v>
      </c>
      <c r="C91" s="127">
        <f>+C66+C90</f>
        <v>279667666</v>
      </c>
      <c r="D91" s="127">
        <f>+D66+D90</f>
        <v>5000</v>
      </c>
      <c r="E91" s="127">
        <f>+E66+E90</f>
        <v>3252220</v>
      </c>
      <c r="F91" s="127">
        <f>+F66+F90</f>
        <v>3257220</v>
      </c>
      <c r="G91" s="264">
        <f>+G66+G90</f>
        <v>282924886</v>
      </c>
    </row>
    <row r="92" spans="1:7" s="33" customFormat="1" ht="15.75" thickBot="1">
      <c r="A92" s="56"/>
      <c r="B92" s="57"/>
      <c r="C92" s="107"/>
    </row>
    <row r="93" spans="1:7" s="28" customFormat="1" ht="16.5" customHeight="1" thickBot="1">
      <c r="A93" s="400" t="s">
        <v>36</v>
      </c>
      <c r="B93" s="401"/>
      <c r="C93" s="401"/>
      <c r="D93" s="401"/>
      <c r="E93" s="401"/>
      <c r="F93" s="401"/>
      <c r="G93" s="402"/>
    </row>
    <row r="94" spans="1:7" s="34" customFormat="1" ht="13.5" thickBot="1">
      <c r="A94" s="129" t="s">
        <v>3</v>
      </c>
      <c r="B94" s="22" t="s">
        <v>361</v>
      </c>
      <c r="C94" s="120">
        <f>+C95+C96+C97+C98+C99+C112</f>
        <v>59839666</v>
      </c>
      <c r="D94" s="269">
        <f>+D95+D96+D97+D98+D99+D112</f>
        <v>4505000</v>
      </c>
      <c r="E94" s="120">
        <f>+E95+E96+E97+E98+E99+E112</f>
        <v>-145847</v>
      </c>
      <c r="F94" s="120">
        <f>+F95+F96+F97+F98+F99+F112</f>
        <v>4359153</v>
      </c>
      <c r="G94" s="273">
        <f>+G95+G96+G97+G98+G99+G112</f>
        <v>64198819</v>
      </c>
    </row>
    <row r="95" spans="1:7" ht="13.5" thickBot="1">
      <c r="A95" s="159" t="s">
        <v>51</v>
      </c>
      <c r="B95" s="8" t="s">
        <v>32</v>
      </c>
      <c r="C95" s="180">
        <f>'1.1.sz.mell.'!C100</f>
        <v>14591200</v>
      </c>
      <c r="D95" s="180">
        <f>'1.1.sz.mell.'!D100</f>
        <v>1191000</v>
      </c>
      <c r="E95" s="180">
        <f>'1.1.sz.mell.'!E100</f>
        <v>1118000</v>
      </c>
      <c r="F95" s="180">
        <f>'1.1.sz.mell.'!F100</f>
        <v>2309000</v>
      </c>
      <c r="G95" s="274">
        <f t="shared" ref="G95:G114" si="6">C95+F95</f>
        <v>16900200</v>
      </c>
    </row>
    <row r="96" spans="1:7" ht="13.5" thickBot="1">
      <c r="A96" s="152" t="s">
        <v>52</v>
      </c>
      <c r="B96" s="6" t="s">
        <v>96</v>
      </c>
      <c r="C96" s="180">
        <f>'1.1.sz.mell.'!C101</f>
        <v>2442000</v>
      </c>
      <c r="D96" s="180">
        <f>'1.1.sz.mell.'!D101</f>
        <v>168000</v>
      </c>
      <c r="E96" s="180">
        <f>'1.1.sz.mell.'!E101</f>
        <v>36000</v>
      </c>
      <c r="F96" s="180">
        <f>'1.1.sz.mell.'!F101</f>
        <v>204000</v>
      </c>
      <c r="G96" s="262">
        <f t="shared" si="6"/>
        <v>2646000</v>
      </c>
    </row>
    <row r="97" spans="1:7" ht="13.5" thickBot="1">
      <c r="A97" s="152" t="s">
        <v>53</v>
      </c>
      <c r="B97" s="6" t="s">
        <v>70</v>
      </c>
      <c r="C97" s="180">
        <f>'1.1.sz.mell.'!C102</f>
        <v>11458000</v>
      </c>
      <c r="D97" s="180">
        <f>'1.1.sz.mell.'!D102</f>
        <v>2946000</v>
      </c>
      <c r="E97" s="180">
        <f>'1.1.sz.mell.'!E102</f>
        <v>290830</v>
      </c>
      <c r="F97" s="180">
        <f>'1.1.sz.mell.'!F102</f>
        <v>3236830</v>
      </c>
      <c r="G97" s="263">
        <f t="shared" si="6"/>
        <v>14694830</v>
      </c>
    </row>
    <row r="98" spans="1:7" ht="13.5" thickBot="1">
      <c r="A98" s="152" t="s">
        <v>54</v>
      </c>
      <c r="B98" s="9" t="s">
        <v>97</v>
      </c>
      <c r="C98" s="180">
        <f>'1.1.sz.mell.'!C103</f>
        <v>7972000</v>
      </c>
      <c r="D98" s="180">
        <f>'1.1.sz.mell.'!D103</f>
        <v>0</v>
      </c>
      <c r="E98" s="180">
        <f>'1.1.sz.mell.'!E103</f>
        <v>-37000</v>
      </c>
      <c r="F98" s="180">
        <f>'1.1.sz.mell.'!F103</f>
        <v>-37000</v>
      </c>
      <c r="G98" s="263">
        <f t="shared" si="6"/>
        <v>7935000</v>
      </c>
    </row>
    <row r="99" spans="1:7" ht="13.5" thickBot="1">
      <c r="A99" s="152" t="s">
        <v>62</v>
      </c>
      <c r="B99" s="17" t="s">
        <v>98</v>
      </c>
      <c r="C99" s="180">
        <f>'1.1.sz.mell.'!C104</f>
        <v>16952000</v>
      </c>
      <c r="D99" s="180">
        <f>'1.1.sz.mell.'!D104</f>
        <v>200000</v>
      </c>
      <c r="E99" s="180">
        <f>'1.1.sz.mell.'!E104</f>
        <v>-2838000</v>
      </c>
      <c r="F99" s="180">
        <f>'1.1.sz.mell.'!F104</f>
        <v>-2638000</v>
      </c>
      <c r="G99" s="263">
        <f t="shared" si="6"/>
        <v>14314000</v>
      </c>
    </row>
    <row r="100" spans="1:7" ht="13.5" thickBot="1">
      <c r="A100" s="152" t="s">
        <v>55</v>
      </c>
      <c r="B100" s="6" t="s">
        <v>358</v>
      </c>
      <c r="C100" s="180">
        <f>'1.1.sz.mell.'!C105</f>
        <v>0</v>
      </c>
      <c r="D100" s="180">
        <f>'1.1.sz.mell.'!D105</f>
        <v>0</v>
      </c>
      <c r="E100" s="180">
        <f>'1.1.sz.mell.'!E105</f>
        <v>0</v>
      </c>
      <c r="F100" s="180">
        <f>'1.1.sz.mell.'!F105</f>
        <v>0</v>
      </c>
      <c r="G100" s="263">
        <f t="shared" si="6"/>
        <v>0</v>
      </c>
    </row>
    <row r="101" spans="1:7" ht="13.5" thickBot="1">
      <c r="A101" s="152" t="s">
        <v>56</v>
      </c>
      <c r="B101" s="39" t="s">
        <v>300</v>
      </c>
      <c r="C101" s="180">
        <f>'1.1.sz.mell.'!C106</f>
        <v>0</v>
      </c>
      <c r="D101" s="180">
        <f>'1.1.sz.mell.'!D106</f>
        <v>0</v>
      </c>
      <c r="E101" s="180">
        <f>'1.1.sz.mell.'!E106</f>
        <v>0</v>
      </c>
      <c r="F101" s="180">
        <f>'1.1.sz.mell.'!F106</f>
        <v>0</v>
      </c>
      <c r="G101" s="263">
        <f t="shared" si="6"/>
        <v>0</v>
      </c>
    </row>
    <row r="102" spans="1:7" ht="13.5" thickBot="1">
      <c r="A102" s="152" t="s">
        <v>63</v>
      </c>
      <c r="B102" s="39" t="s">
        <v>299</v>
      </c>
      <c r="C102" s="180">
        <f>'1.1.sz.mell.'!C107</f>
        <v>0</v>
      </c>
      <c r="D102" s="180">
        <f>'1.1.sz.mell.'!D107</f>
        <v>0</v>
      </c>
      <c r="E102" s="180">
        <f>'1.1.sz.mell.'!E107</f>
        <v>0</v>
      </c>
      <c r="F102" s="180">
        <f>'1.1.sz.mell.'!F107</f>
        <v>0</v>
      </c>
      <c r="G102" s="263">
        <f t="shared" si="6"/>
        <v>0</v>
      </c>
    </row>
    <row r="103" spans="1:7" ht="13.5" thickBot="1">
      <c r="A103" s="152" t="s">
        <v>64</v>
      </c>
      <c r="B103" s="39" t="s">
        <v>232</v>
      </c>
      <c r="C103" s="180">
        <f>'1.1.sz.mell.'!C108</f>
        <v>0</v>
      </c>
      <c r="D103" s="180">
        <f>'1.1.sz.mell.'!D108</f>
        <v>0</v>
      </c>
      <c r="E103" s="180">
        <f>'1.1.sz.mell.'!E108</f>
        <v>0</v>
      </c>
      <c r="F103" s="180">
        <f>'1.1.sz.mell.'!F108</f>
        <v>0</v>
      </c>
      <c r="G103" s="263">
        <f t="shared" si="6"/>
        <v>0</v>
      </c>
    </row>
    <row r="104" spans="1:7" ht="23.25" thickBot="1">
      <c r="A104" s="152" t="s">
        <v>65</v>
      </c>
      <c r="B104" s="40" t="s">
        <v>233</v>
      </c>
      <c r="C104" s="180">
        <f>'1.1.sz.mell.'!C109</f>
        <v>0</v>
      </c>
      <c r="D104" s="180">
        <f>'1.1.sz.mell.'!D109</f>
        <v>0</v>
      </c>
      <c r="E104" s="180">
        <f>'1.1.sz.mell.'!E109</f>
        <v>0</v>
      </c>
      <c r="F104" s="180">
        <f>'1.1.sz.mell.'!F109</f>
        <v>0</v>
      </c>
      <c r="G104" s="263">
        <f t="shared" si="6"/>
        <v>0</v>
      </c>
    </row>
    <row r="105" spans="1:7" ht="23.25" thickBot="1">
      <c r="A105" s="152" t="s">
        <v>66</v>
      </c>
      <c r="B105" s="40" t="s">
        <v>234</v>
      </c>
      <c r="C105" s="180">
        <f>'1.1.sz.mell.'!C110</f>
        <v>0</v>
      </c>
      <c r="D105" s="180">
        <f>'1.1.sz.mell.'!D110</f>
        <v>0</v>
      </c>
      <c r="E105" s="180">
        <f>'1.1.sz.mell.'!E110</f>
        <v>0</v>
      </c>
      <c r="F105" s="180">
        <f>'1.1.sz.mell.'!F110</f>
        <v>0</v>
      </c>
      <c r="G105" s="263">
        <f t="shared" si="6"/>
        <v>0</v>
      </c>
    </row>
    <row r="106" spans="1:7" ht="13.5" thickBot="1">
      <c r="A106" s="152" t="s">
        <v>68</v>
      </c>
      <c r="B106" s="39" t="s">
        <v>235</v>
      </c>
      <c r="C106" s="180">
        <f>'1.1.sz.mell.'!C111</f>
        <v>16302000</v>
      </c>
      <c r="D106" s="180">
        <f>'1.1.sz.mell.'!D111</f>
        <v>0</v>
      </c>
      <c r="E106" s="180">
        <f>'1.1.sz.mell.'!E111</f>
        <v>-2838000</v>
      </c>
      <c r="F106" s="180">
        <f>'1.1.sz.mell.'!F111</f>
        <v>-2838000</v>
      </c>
      <c r="G106" s="263">
        <f t="shared" si="6"/>
        <v>13464000</v>
      </c>
    </row>
    <row r="107" spans="1:7" ht="13.5" thickBot="1">
      <c r="A107" s="152" t="s">
        <v>99</v>
      </c>
      <c r="B107" s="39" t="s">
        <v>236</v>
      </c>
      <c r="C107" s="180">
        <f>'1.1.sz.mell.'!C112</f>
        <v>0</v>
      </c>
      <c r="D107" s="180">
        <f>'1.1.sz.mell.'!D112</f>
        <v>0</v>
      </c>
      <c r="E107" s="180">
        <f>'1.1.sz.mell.'!E112</f>
        <v>0</v>
      </c>
      <c r="F107" s="180">
        <f>'1.1.sz.mell.'!F112</f>
        <v>0</v>
      </c>
      <c r="G107" s="263">
        <f t="shared" si="6"/>
        <v>0</v>
      </c>
    </row>
    <row r="108" spans="1:7" ht="23.25" thickBot="1">
      <c r="A108" s="152" t="s">
        <v>230</v>
      </c>
      <c r="B108" s="40" t="s">
        <v>237</v>
      </c>
      <c r="C108" s="180">
        <f>'1.1.sz.mell.'!C113</f>
        <v>0</v>
      </c>
      <c r="D108" s="180">
        <f>'1.1.sz.mell.'!D113</f>
        <v>0</v>
      </c>
      <c r="E108" s="180">
        <f>'1.1.sz.mell.'!E113</f>
        <v>0</v>
      </c>
      <c r="F108" s="180">
        <f>'1.1.sz.mell.'!F113</f>
        <v>0</v>
      </c>
      <c r="G108" s="263">
        <f t="shared" si="6"/>
        <v>0</v>
      </c>
    </row>
    <row r="109" spans="1:7" ht="13.5" thickBot="1">
      <c r="A109" s="160" t="s">
        <v>231</v>
      </c>
      <c r="B109" s="41" t="s">
        <v>238</v>
      </c>
      <c r="C109" s="180">
        <f>'1.1.sz.mell.'!C114</f>
        <v>0</v>
      </c>
      <c r="D109" s="180">
        <f>'1.1.sz.mell.'!D114</f>
        <v>0</v>
      </c>
      <c r="E109" s="180">
        <f>'1.1.sz.mell.'!E114</f>
        <v>0</v>
      </c>
      <c r="F109" s="180">
        <f>'1.1.sz.mell.'!F114</f>
        <v>0</v>
      </c>
      <c r="G109" s="263">
        <f t="shared" si="6"/>
        <v>0</v>
      </c>
    </row>
    <row r="110" spans="1:7" ht="13.5" thickBot="1">
      <c r="A110" s="152" t="s">
        <v>297</v>
      </c>
      <c r="B110" s="41" t="s">
        <v>239</v>
      </c>
      <c r="C110" s="180">
        <f>'1.1.sz.mell.'!C115</f>
        <v>0</v>
      </c>
      <c r="D110" s="180">
        <f>'1.1.sz.mell.'!D115</f>
        <v>0</v>
      </c>
      <c r="E110" s="180">
        <f>'1.1.sz.mell.'!E115</f>
        <v>0</v>
      </c>
      <c r="F110" s="180">
        <f>'1.1.sz.mell.'!F115</f>
        <v>0</v>
      </c>
      <c r="G110" s="263">
        <f t="shared" si="6"/>
        <v>0</v>
      </c>
    </row>
    <row r="111" spans="1:7" ht="13.5" thickBot="1">
      <c r="A111" s="152" t="s">
        <v>298</v>
      </c>
      <c r="B111" s="40" t="s">
        <v>240</v>
      </c>
      <c r="C111" s="180">
        <f>'1.1.sz.mell.'!C116</f>
        <v>650000</v>
      </c>
      <c r="D111" s="180">
        <f>'1.1.sz.mell.'!D116</f>
        <v>200000</v>
      </c>
      <c r="E111" s="180">
        <f>'1.1.sz.mell.'!E116</f>
        <v>0</v>
      </c>
      <c r="F111" s="180">
        <f>'1.1.sz.mell.'!F116</f>
        <v>200000</v>
      </c>
      <c r="G111" s="262">
        <f t="shared" si="6"/>
        <v>850000</v>
      </c>
    </row>
    <row r="112" spans="1:7" ht="13.5" thickBot="1">
      <c r="A112" s="152" t="s">
        <v>302</v>
      </c>
      <c r="B112" s="9" t="s">
        <v>33</v>
      </c>
      <c r="C112" s="180">
        <f>'1.1.sz.mell.'!C117</f>
        <v>6424466</v>
      </c>
      <c r="D112" s="180">
        <f>'1.1.sz.mell.'!D117</f>
        <v>0</v>
      </c>
      <c r="E112" s="180">
        <f>'1.1.sz.mell.'!E117</f>
        <v>1284323</v>
      </c>
      <c r="F112" s="180">
        <f>'1.1.sz.mell.'!F117</f>
        <v>1284323</v>
      </c>
      <c r="G112" s="262">
        <f t="shared" si="6"/>
        <v>7708789</v>
      </c>
    </row>
    <row r="113" spans="1:7" ht="13.5" thickBot="1">
      <c r="A113" s="153" t="s">
        <v>303</v>
      </c>
      <c r="B113" s="6" t="s">
        <v>359</v>
      </c>
      <c r="C113" s="180">
        <f>'1.1.sz.mell.'!C118</f>
        <v>1878560</v>
      </c>
      <c r="D113" s="180">
        <f>'1.1.sz.mell.'!D118</f>
        <v>0</v>
      </c>
      <c r="E113" s="180">
        <f>'1.1.sz.mell.'!E118</f>
        <v>1284323</v>
      </c>
      <c r="F113" s="180">
        <f>'1.1.sz.mell.'!F118</f>
        <v>1284323</v>
      </c>
      <c r="G113" s="263">
        <f t="shared" si="6"/>
        <v>3162883</v>
      </c>
    </row>
    <row r="114" spans="1:7" ht="13.5" thickBot="1">
      <c r="A114" s="161" t="s">
        <v>304</v>
      </c>
      <c r="B114" s="42" t="s">
        <v>360</v>
      </c>
      <c r="C114" s="180">
        <f>'1.1.sz.mell.'!C119</f>
        <v>4545906</v>
      </c>
      <c r="D114" s="180">
        <f>'1.1.sz.mell.'!D119</f>
        <v>0</v>
      </c>
      <c r="E114" s="180">
        <f>'1.1.sz.mell.'!E119</f>
        <v>0</v>
      </c>
      <c r="F114" s="180">
        <f>'1.1.sz.mell.'!F119</f>
        <v>0</v>
      </c>
      <c r="G114" s="275">
        <f t="shared" si="6"/>
        <v>4545906</v>
      </c>
    </row>
    <row r="115" spans="1:7" ht="13.5" thickBot="1">
      <c r="A115" s="23" t="s">
        <v>4</v>
      </c>
      <c r="B115" s="21" t="s">
        <v>241</v>
      </c>
      <c r="C115" s="121">
        <f>+C116+C118+C120</f>
        <v>220243000</v>
      </c>
      <c r="D115" s="246">
        <f>+D116+D118+D120</f>
        <v>0</v>
      </c>
      <c r="E115" s="121">
        <f>+E116+E118+E120</f>
        <v>398000</v>
      </c>
      <c r="F115" s="121">
        <f>+F116+F118+F120</f>
        <v>398000</v>
      </c>
      <c r="G115" s="260">
        <f>+G116+G118+G120</f>
        <v>220641000</v>
      </c>
    </row>
    <row r="116" spans="1:7" ht="13.5" thickBot="1">
      <c r="A116" s="151" t="s">
        <v>57</v>
      </c>
      <c r="B116" s="6" t="s">
        <v>115</v>
      </c>
      <c r="C116" s="180">
        <f>'1.1.sz.mell.'!C121</f>
        <v>216240000</v>
      </c>
      <c r="D116" s="180">
        <f>'1.1.sz.mell.'!D121</f>
        <v>0</v>
      </c>
      <c r="E116" s="180">
        <f>'1.1.sz.mell.'!E121</f>
        <v>398000</v>
      </c>
      <c r="F116" s="180">
        <f>'1.1.sz.mell.'!F121</f>
        <v>398000</v>
      </c>
      <c r="G116" s="261">
        <f t="shared" ref="G116:G128" si="7">C116+F116</f>
        <v>216638000</v>
      </c>
    </row>
    <row r="117" spans="1:7" ht="13.5" thickBot="1">
      <c r="A117" s="151" t="s">
        <v>58</v>
      </c>
      <c r="B117" s="10" t="s">
        <v>245</v>
      </c>
      <c r="C117" s="180">
        <f>'1.1.sz.mell.'!C122</f>
        <v>200000000</v>
      </c>
      <c r="D117" s="180">
        <f>'1.1.sz.mell.'!D122</f>
        <v>0</v>
      </c>
      <c r="E117" s="180">
        <f>'1.1.sz.mell.'!E122</f>
        <v>0</v>
      </c>
      <c r="F117" s="180">
        <f>'1.1.sz.mell.'!F122</f>
        <v>0</v>
      </c>
      <c r="G117" s="261">
        <f t="shared" si="7"/>
        <v>200000000</v>
      </c>
    </row>
    <row r="118" spans="1:7" ht="13.5" thickBot="1">
      <c r="A118" s="151" t="s">
        <v>59</v>
      </c>
      <c r="B118" s="10" t="s">
        <v>100</v>
      </c>
      <c r="C118" s="180">
        <f>'1.1.sz.mell.'!C123</f>
        <v>4003000</v>
      </c>
      <c r="D118" s="180">
        <f>'1.1.sz.mell.'!D123</f>
        <v>0</v>
      </c>
      <c r="E118" s="180">
        <f>'1.1.sz.mell.'!E123</f>
        <v>0</v>
      </c>
      <c r="F118" s="180">
        <f>'1.1.sz.mell.'!F123</f>
        <v>0</v>
      </c>
      <c r="G118" s="262">
        <f t="shared" si="7"/>
        <v>4003000</v>
      </c>
    </row>
    <row r="119" spans="1:7" ht="13.5" thickBot="1">
      <c r="A119" s="151" t="s">
        <v>60</v>
      </c>
      <c r="B119" s="10" t="s">
        <v>246</v>
      </c>
      <c r="C119" s="180">
        <f>'1.1.sz.mell.'!C124</f>
        <v>0</v>
      </c>
      <c r="D119" s="180">
        <f>'1.1.sz.mell.'!D124</f>
        <v>0</v>
      </c>
      <c r="E119" s="180">
        <f>'1.1.sz.mell.'!E124</f>
        <v>0</v>
      </c>
      <c r="F119" s="180">
        <f>'1.1.sz.mell.'!F124</f>
        <v>0</v>
      </c>
      <c r="G119" s="262">
        <f t="shared" si="7"/>
        <v>0</v>
      </c>
    </row>
    <row r="120" spans="1:7" ht="13.5" thickBot="1">
      <c r="A120" s="151" t="s">
        <v>61</v>
      </c>
      <c r="B120" s="64" t="s">
        <v>117</v>
      </c>
      <c r="C120" s="180">
        <f>'1.1.sz.mell.'!C125</f>
        <v>0</v>
      </c>
      <c r="D120" s="180">
        <f>'1.1.sz.mell.'!D125</f>
        <v>0</v>
      </c>
      <c r="E120" s="180">
        <f>'1.1.sz.mell.'!E125</f>
        <v>0</v>
      </c>
      <c r="F120" s="180">
        <f>'1.1.sz.mell.'!F125</f>
        <v>0</v>
      </c>
      <c r="G120" s="262">
        <f t="shared" si="7"/>
        <v>0</v>
      </c>
    </row>
    <row r="121" spans="1:7" ht="13.5" thickBot="1">
      <c r="A121" s="151" t="s">
        <v>67</v>
      </c>
      <c r="B121" s="63" t="s">
        <v>290</v>
      </c>
      <c r="C121" s="180">
        <f>'1.1.sz.mell.'!C126</f>
        <v>0</v>
      </c>
      <c r="D121" s="180">
        <f>'1.1.sz.mell.'!D126</f>
        <v>0</v>
      </c>
      <c r="E121" s="180">
        <f>'1.1.sz.mell.'!E126</f>
        <v>0</v>
      </c>
      <c r="F121" s="180">
        <f>'1.1.sz.mell.'!F126</f>
        <v>0</v>
      </c>
      <c r="G121" s="262">
        <f t="shared" si="7"/>
        <v>0</v>
      </c>
    </row>
    <row r="122" spans="1:7" ht="23.25" thickBot="1">
      <c r="A122" s="151" t="s">
        <v>69</v>
      </c>
      <c r="B122" s="131" t="s">
        <v>251</v>
      </c>
      <c r="C122" s="180">
        <f>'1.1.sz.mell.'!C127</f>
        <v>0</v>
      </c>
      <c r="D122" s="180">
        <f>'1.1.sz.mell.'!D127</f>
        <v>0</v>
      </c>
      <c r="E122" s="180">
        <f>'1.1.sz.mell.'!E127</f>
        <v>0</v>
      </c>
      <c r="F122" s="180">
        <f>'1.1.sz.mell.'!F127</f>
        <v>0</v>
      </c>
      <c r="G122" s="262">
        <f t="shared" si="7"/>
        <v>0</v>
      </c>
    </row>
    <row r="123" spans="1:7" ht="23.25" thickBot="1">
      <c r="A123" s="151" t="s">
        <v>101</v>
      </c>
      <c r="B123" s="40" t="s">
        <v>234</v>
      </c>
      <c r="C123" s="180">
        <f>'1.1.sz.mell.'!C128</f>
        <v>0</v>
      </c>
      <c r="D123" s="180">
        <f>'1.1.sz.mell.'!D128</f>
        <v>0</v>
      </c>
      <c r="E123" s="180">
        <f>'1.1.sz.mell.'!E128</f>
        <v>0</v>
      </c>
      <c r="F123" s="180">
        <f>'1.1.sz.mell.'!F128</f>
        <v>0</v>
      </c>
      <c r="G123" s="262">
        <f t="shared" si="7"/>
        <v>0</v>
      </c>
    </row>
    <row r="124" spans="1:7" ht="13.5" thickBot="1">
      <c r="A124" s="151" t="s">
        <v>102</v>
      </c>
      <c r="B124" s="40" t="s">
        <v>250</v>
      </c>
      <c r="C124" s="180">
        <f>'1.1.sz.mell.'!C129</f>
        <v>0</v>
      </c>
      <c r="D124" s="180">
        <f>'1.1.sz.mell.'!D129</f>
        <v>0</v>
      </c>
      <c r="E124" s="180">
        <f>'1.1.sz.mell.'!E129</f>
        <v>0</v>
      </c>
      <c r="F124" s="180">
        <f>'1.1.sz.mell.'!F129</f>
        <v>0</v>
      </c>
      <c r="G124" s="262">
        <f t="shared" si="7"/>
        <v>0</v>
      </c>
    </row>
    <row r="125" spans="1:7" ht="13.5" thickBot="1">
      <c r="A125" s="151" t="s">
        <v>103</v>
      </c>
      <c r="B125" s="40" t="s">
        <v>249</v>
      </c>
      <c r="C125" s="180">
        <f>'1.1.sz.mell.'!C130</f>
        <v>0</v>
      </c>
      <c r="D125" s="180">
        <f>'1.1.sz.mell.'!D130</f>
        <v>0</v>
      </c>
      <c r="E125" s="180">
        <f>'1.1.sz.mell.'!E130</f>
        <v>0</v>
      </c>
      <c r="F125" s="180">
        <f>'1.1.sz.mell.'!F130</f>
        <v>0</v>
      </c>
      <c r="G125" s="262">
        <f t="shared" si="7"/>
        <v>0</v>
      </c>
    </row>
    <row r="126" spans="1:7" ht="23.25" thickBot="1">
      <c r="A126" s="151" t="s">
        <v>242</v>
      </c>
      <c r="B126" s="40" t="s">
        <v>237</v>
      </c>
      <c r="C126" s="180">
        <f>'1.1.sz.mell.'!C131</f>
        <v>0</v>
      </c>
      <c r="D126" s="180">
        <f>'1.1.sz.mell.'!D131</f>
        <v>0</v>
      </c>
      <c r="E126" s="180">
        <f>'1.1.sz.mell.'!E131</f>
        <v>0</v>
      </c>
      <c r="F126" s="180">
        <f>'1.1.sz.mell.'!F131</f>
        <v>0</v>
      </c>
      <c r="G126" s="262">
        <f t="shared" si="7"/>
        <v>0</v>
      </c>
    </row>
    <row r="127" spans="1:7" ht="13.5" thickBot="1">
      <c r="A127" s="151" t="s">
        <v>243</v>
      </c>
      <c r="B127" s="40" t="s">
        <v>248</v>
      </c>
      <c r="C127" s="180">
        <f>'1.1.sz.mell.'!C132</f>
        <v>0</v>
      </c>
      <c r="D127" s="180">
        <f>'1.1.sz.mell.'!D132</f>
        <v>0</v>
      </c>
      <c r="E127" s="180">
        <f>'1.1.sz.mell.'!E132</f>
        <v>0</v>
      </c>
      <c r="F127" s="180">
        <f>'1.1.sz.mell.'!F132</f>
        <v>0</v>
      </c>
      <c r="G127" s="262">
        <f t="shared" si="7"/>
        <v>0</v>
      </c>
    </row>
    <row r="128" spans="1:7" ht="23.25" thickBot="1">
      <c r="A128" s="160" t="s">
        <v>244</v>
      </c>
      <c r="B128" s="40" t="s">
        <v>247</v>
      </c>
      <c r="C128" s="180">
        <f>'1.1.sz.mell.'!C133</f>
        <v>0</v>
      </c>
      <c r="D128" s="180">
        <f>'1.1.sz.mell.'!D133</f>
        <v>0</v>
      </c>
      <c r="E128" s="180">
        <f>'1.1.sz.mell.'!E133</f>
        <v>0</v>
      </c>
      <c r="F128" s="180">
        <f>'1.1.sz.mell.'!F133</f>
        <v>0</v>
      </c>
      <c r="G128" s="263">
        <f t="shared" si="7"/>
        <v>0</v>
      </c>
    </row>
    <row r="129" spans="1:13" ht="13.5" thickBot="1">
      <c r="A129" s="23" t="s">
        <v>5</v>
      </c>
      <c r="B129" s="36" t="s">
        <v>307</v>
      </c>
      <c r="C129" s="121">
        <f>+C94+C115</f>
        <v>280082666</v>
      </c>
      <c r="D129" s="246">
        <f>+D94+D115</f>
        <v>4505000</v>
      </c>
      <c r="E129" s="121">
        <f>+E94+E115</f>
        <v>252153</v>
      </c>
      <c r="F129" s="121">
        <f>+F94+F115</f>
        <v>4757153</v>
      </c>
      <c r="G129" s="260">
        <f>+G94+G115</f>
        <v>284839819</v>
      </c>
    </row>
    <row r="130" spans="1:13" ht="21.75" thickBot="1">
      <c r="A130" s="23" t="s">
        <v>6</v>
      </c>
      <c r="B130" s="36" t="s">
        <v>308</v>
      </c>
      <c r="C130" s="121">
        <f>+C131+C132+C133</f>
        <v>1500000</v>
      </c>
      <c r="D130" s="246">
        <f>+D131+D132+D133</f>
        <v>0</v>
      </c>
      <c r="E130" s="121">
        <f>+E131+E132+E133</f>
        <v>-1500000</v>
      </c>
      <c r="F130" s="121">
        <f>+F131+F132+F133</f>
        <v>-1500000</v>
      </c>
      <c r="G130" s="260">
        <f>+G131+G132+G133</f>
        <v>0</v>
      </c>
    </row>
    <row r="131" spans="1:13" s="34" customFormat="1" ht="13.5" thickBot="1">
      <c r="A131" s="151" t="s">
        <v>149</v>
      </c>
      <c r="B131" s="7" t="s">
        <v>364</v>
      </c>
      <c r="C131" s="180">
        <f>'1.1.sz.mell.'!C136</f>
        <v>1500000</v>
      </c>
      <c r="D131" s="180">
        <f>'1.1.sz.mell.'!D136</f>
        <v>0</v>
      </c>
      <c r="E131" s="180">
        <f>'1.1.sz.mell.'!E136</f>
        <v>-1500000</v>
      </c>
      <c r="F131" s="180">
        <f>'1.1.sz.mell.'!F136</f>
        <v>-1500000</v>
      </c>
      <c r="G131" s="262">
        <f>C131+F131</f>
        <v>0</v>
      </c>
    </row>
    <row r="132" spans="1:13" ht="13.5" thickBot="1">
      <c r="A132" s="151" t="s">
        <v>150</v>
      </c>
      <c r="B132" s="7" t="s">
        <v>316</v>
      </c>
      <c r="C132" s="180">
        <f>'1.1.sz.mell.'!C137</f>
        <v>0</v>
      </c>
      <c r="D132" s="180">
        <f>'1.1.sz.mell.'!D137</f>
        <v>0</v>
      </c>
      <c r="E132" s="180">
        <f>'1.1.sz.mell.'!E137</f>
        <v>0</v>
      </c>
      <c r="F132" s="180">
        <f>'1.1.sz.mell.'!F137</f>
        <v>0</v>
      </c>
      <c r="G132" s="262">
        <f>C132+F132</f>
        <v>0</v>
      </c>
    </row>
    <row r="133" spans="1:13" ht="13.5" thickBot="1">
      <c r="A133" s="160" t="s">
        <v>151</v>
      </c>
      <c r="B133" s="5" t="s">
        <v>363</v>
      </c>
      <c r="C133" s="180">
        <f>'1.1.sz.mell.'!C138</f>
        <v>0</v>
      </c>
      <c r="D133" s="180">
        <f>'1.1.sz.mell.'!D138</f>
        <v>0</v>
      </c>
      <c r="E133" s="180">
        <f>'1.1.sz.mell.'!E138</f>
        <v>0</v>
      </c>
      <c r="F133" s="180">
        <f>'1.1.sz.mell.'!F138</f>
        <v>0</v>
      </c>
      <c r="G133" s="262">
        <f>C133+F133</f>
        <v>0</v>
      </c>
    </row>
    <row r="134" spans="1:13" ht="13.5" thickBot="1">
      <c r="A134" s="23" t="s">
        <v>7</v>
      </c>
      <c r="B134" s="36" t="s">
        <v>309</v>
      </c>
      <c r="C134" s="121">
        <f>+C135+C136+C137+C138+C139+C140</f>
        <v>0</v>
      </c>
      <c r="D134" s="246">
        <f>+D135+D136+D137+D138+D139+D140</f>
        <v>0</v>
      </c>
      <c r="E134" s="121">
        <f>+E135+E136+E137+E138+E139+E140</f>
        <v>0</v>
      </c>
      <c r="F134" s="121">
        <f>+F135+F136+F137+F138+F139+F140</f>
        <v>0</v>
      </c>
      <c r="G134" s="260">
        <f>+G135+G136+G137+G138+G139+G140</f>
        <v>0</v>
      </c>
    </row>
    <row r="135" spans="1:13" ht="13.5" thickBot="1">
      <c r="A135" s="151" t="s">
        <v>44</v>
      </c>
      <c r="B135" s="7" t="s">
        <v>318</v>
      </c>
      <c r="C135" s="180">
        <f>'1.1.sz.mell.'!C140</f>
        <v>0</v>
      </c>
      <c r="D135" s="180">
        <f>'1.1.sz.mell.'!D140</f>
        <v>0</v>
      </c>
      <c r="E135" s="180">
        <f>'1.1.sz.mell.'!E140</f>
        <v>0</v>
      </c>
      <c r="F135" s="180">
        <f>'1.1.sz.mell.'!F140</f>
        <v>0</v>
      </c>
      <c r="G135" s="262">
        <f t="shared" ref="G135:G140" si="8">C135+F135</f>
        <v>0</v>
      </c>
    </row>
    <row r="136" spans="1:13" ht="13.5" thickBot="1">
      <c r="A136" s="151" t="s">
        <v>45</v>
      </c>
      <c r="B136" s="7" t="s">
        <v>310</v>
      </c>
      <c r="C136" s="180">
        <f>'1.1.sz.mell.'!C141</f>
        <v>0</v>
      </c>
      <c r="D136" s="180">
        <f>'1.1.sz.mell.'!D141</f>
        <v>0</v>
      </c>
      <c r="E136" s="180">
        <f>'1.1.sz.mell.'!E141</f>
        <v>0</v>
      </c>
      <c r="F136" s="180">
        <f>'1.1.sz.mell.'!F141</f>
        <v>0</v>
      </c>
      <c r="G136" s="262">
        <f t="shared" si="8"/>
        <v>0</v>
      </c>
    </row>
    <row r="137" spans="1:13" ht="13.5" thickBot="1">
      <c r="A137" s="151" t="s">
        <v>46</v>
      </c>
      <c r="B137" s="7" t="s">
        <v>311</v>
      </c>
      <c r="C137" s="180">
        <f>'1.1.sz.mell.'!C142</f>
        <v>0</v>
      </c>
      <c r="D137" s="180">
        <f>'1.1.sz.mell.'!D142</f>
        <v>0</v>
      </c>
      <c r="E137" s="180">
        <f>'1.1.sz.mell.'!E142</f>
        <v>0</v>
      </c>
      <c r="F137" s="180">
        <f>'1.1.sz.mell.'!F142</f>
        <v>0</v>
      </c>
      <c r="G137" s="262">
        <f t="shared" si="8"/>
        <v>0</v>
      </c>
    </row>
    <row r="138" spans="1:13" ht="13.5" thickBot="1">
      <c r="A138" s="151" t="s">
        <v>88</v>
      </c>
      <c r="B138" s="7" t="s">
        <v>362</v>
      </c>
      <c r="C138" s="180">
        <f>'1.1.sz.mell.'!C143</f>
        <v>0</v>
      </c>
      <c r="D138" s="180">
        <f>'1.1.sz.mell.'!D143</f>
        <v>0</v>
      </c>
      <c r="E138" s="180">
        <f>'1.1.sz.mell.'!E143</f>
        <v>0</v>
      </c>
      <c r="F138" s="180">
        <f>'1.1.sz.mell.'!F143</f>
        <v>0</v>
      </c>
      <c r="G138" s="262">
        <f t="shared" si="8"/>
        <v>0</v>
      </c>
    </row>
    <row r="139" spans="1:13" ht="13.5" thickBot="1">
      <c r="A139" s="151" t="s">
        <v>89</v>
      </c>
      <c r="B139" s="7" t="s">
        <v>313</v>
      </c>
      <c r="C139" s="180">
        <f>'1.1.sz.mell.'!C144</f>
        <v>0</v>
      </c>
      <c r="D139" s="180">
        <f>'1.1.sz.mell.'!D144</f>
        <v>0</v>
      </c>
      <c r="E139" s="180">
        <f>'1.1.sz.mell.'!E144</f>
        <v>0</v>
      </c>
      <c r="F139" s="180">
        <f>'1.1.sz.mell.'!F144</f>
        <v>0</v>
      </c>
      <c r="G139" s="262">
        <f t="shared" si="8"/>
        <v>0</v>
      </c>
    </row>
    <row r="140" spans="1:13" s="34" customFormat="1" ht="13.5" thickBot="1">
      <c r="A140" s="160" t="s">
        <v>90</v>
      </c>
      <c r="B140" s="5" t="s">
        <v>314</v>
      </c>
      <c r="C140" s="180">
        <f>'1.1.sz.mell.'!C145</f>
        <v>0</v>
      </c>
      <c r="D140" s="180">
        <f>'1.1.sz.mell.'!D145</f>
        <v>0</v>
      </c>
      <c r="E140" s="180">
        <f>'1.1.sz.mell.'!E145</f>
        <v>0</v>
      </c>
      <c r="F140" s="180">
        <f>'1.1.sz.mell.'!F145</f>
        <v>0</v>
      </c>
      <c r="G140" s="262">
        <f t="shared" si="8"/>
        <v>0</v>
      </c>
    </row>
    <row r="141" spans="1:13" ht="13.5" thickBot="1">
      <c r="A141" s="23" t="s">
        <v>8</v>
      </c>
      <c r="B141" s="36" t="s">
        <v>369</v>
      </c>
      <c r="C141" s="127">
        <f>+C142+C143+C145+C146+C144</f>
        <v>1085000</v>
      </c>
      <c r="D141" s="248">
        <f>+D142+D143+D145+D146+D144</f>
        <v>0</v>
      </c>
      <c r="E141" s="127">
        <f>+E142+E143+E145+E146+E144</f>
        <v>-933</v>
      </c>
      <c r="F141" s="127">
        <f>+F142+F143+F145+F146+F144</f>
        <v>-933</v>
      </c>
      <c r="G141" s="264">
        <f>+G142+G143+G145+G146+G144</f>
        <v>1084067</v>
      </c>
      <c r="M141" s="60"/>
    </row>
    <row r="142" spans="1:13" ht="13.5" thickBot="1">
      <c r="A142" s="151" t="s">
        <v>47</v>
      </c>
      <c r="B142" s="7" t="s">
        <v>252</v>
      </c>
      <c r="C142" s="180">
        <f>'1.1.sz.mell.'!C147</f>
        <v>0</v>
      </c>
      <c r="D142" s="180">
        <f>'1.1.sz.mell.'!D147</f>
        <v>0</v>
      </c>
      <c r="E142" s="180">
        <f>'1.1.sz.mell.'!E147</f>
        <v>0</v>
      </c>
      <c r="F142" s="180">
        <f>'1.1.sz.mell.'!F147</f>
        <v>0</v>
      </c>
      <c r="G142" s="262">
        <f>C142+F142</f>
        <v>0</v>
      </c>
    </row>
    <row r="143" spans="1:13" ht="13.5" thickBot="1">
      <c r="A143" s="151" t="s">
        <v>48</v>
      </c>
      <c r="B143" s="7" t="s">
        <v>253</v>
      </c>
      <c r="C143" s="180">
        <f>'1.1.sz.mell.'!C148</f>
        <v>1085000</v>
      </c>
      <c r="D143" s="180">
        <f>'1.1.sz.mell.'!D148</f>
        <v>0</v>
      </c>
      <c r="E143" s="180">
        <f>'1.1.sz.mell.'!E148</f>
        <v>-933</v>
      </c>
      <c r="F143" s="180">
        <f>'1.1.sz.mell.'!F148</f>
        <v>-933</v>
      </c>
      <c r="G143" s="262">
        <f>C143+F143</f>
        <v>1084067</v>
      </c>
    </row>
    <row r="144" spans="1:13" ht="13.5" thickBot="1">
      <c r="A144" s="151" t="s">
        <v>169</v>
      </c>
      <c r="B144" s="7" t="s">
        <v>368</v>
      </c>
      <c r="C144" s="180">
        <f>'1.1.sz.mell.'!C149</f>
        <v>0</v>
      </c>
      <c r="D144" s="180">
        <f>'1.1.sz.mell.'!D149</f>
        <v>0</v>
      </c>
      <c r="E144" s="180">
        <f>'1.1.sz.mell.'!E149</f>
        <v>0</v>
      </c>
      <c r="F144" s="180">
        <f>'1.1.sz.mell.'!F149</f>
        <v>0</v>
      </c>
      <c r="G144" s="262">
        <f>C144+F144</f>
        <v>0</v>
      </c>
    </row>
    <row r="145" spans="1:7" s="34" customFormat="1" ht="13.5" thickBot="1">
      <c r="A145" s="151" t="s">
        <v>170</v>
      </c>
      <c r="B145" s="7" t="s">
        <v>323</v>
      </c>
      <c r="C145" s="180">
        <f>'1.1.sz.mell.'!C150</f>
        <v>0</v>
      </c>
      <c r="D145" s="180">
        <f>'1.1.sz.mell.'!D150</f>
        <v>0</v>
      </c>
      <c r="E145" s="180">
        <f>'1.1.sz.mell.'!E150</f>
        <v>0</v>
      </c>
      <c r="F145" s="180">
        <f>'1.1.sz.mell.'!F150</f>
        <v>0</v>
      </c>
      <c r="G145" s="262">
        <f>C145+F145</f>
        <v>0</v>
      </c>
    </row>
    <row r="146" spans="1:7" s="34" customFormat="1" ht="13.5" thickBot="1">
      <c r="A146" s="160" t="s">
        <v>171</v>
      </c>
      <c r="B146" s="5" t="s">
        <v>272</v>
      </c>
      <c r="C146" s="180">
        <f>'1.1.sz.mell.'!C151</f>
        <v>0</v>
      </c>
      <c r="D146" s="180">
        <f>'1.1.sz.mell.'!D151</f>
        <v>0</v>
      </c>
      <c r="E146" s="180">
        <f>'1.1.sz.mell.'!E151</f>
        <v>0</v>
      </c>
      <c r="F146" s="180">
        <f>'1.1.sz.mell.'!F151</f>
        <v>0</v>
      </c>
      <c r="G146" s="262">
        <f>C146+F146</f>
        <v>0</v>
      </c>
    </row>
    <row r="147" spans="1:7" s="34" customFormat="1" ht="13.5" thickBot="1">
      <c r="A147" s="23" t="s">
        <v>9</v>
      </c>
      <c r="B147" s="36" t="s">
        <v>324</v>
      </c>
      <c r="C147" s="183">
        <f>+C148+C149+C150+C151+C152</f>
        <v>0</v>
      </c>
      <c r="D147" s="252">
        <f>+D148+D149+D150+D151+D152</f>
        <v>0</v>
      </c>
      <c r="E147" s="183">
        <f>+E148+E149+E150+E151+E152</f>
        <v>0</v>
      </c>
      <c r="F147" s="183">
        <f>+F148+F149+F150+F151+F152</f>
        <v>0</v>
      </c>
      <c r="G147" s="276">
        <f>+G148+G149+G150+G151+G152</f>
        <v>0</v>
      </c>
    </row>
    <row r="148" spans="1:7" s="34" customFormat="1" ht="13.5" thickBot="1">
      <c r="A148" s="151" t="s">
        <v>49</v>
      </c>
      <c r="B148" s="7" t="s">
        <v>319</v>
      </c>
      <c r="C148" s="180">
        <f>'1.1.sz.mell.'!C153</f>
        <v>0</v>
      </c>
      <c r="D148" s="180">
        <f>'1.1.sz.mell.'!D153</f>
        <v>0</v>
      </c>
      <c r="E148" s="180">
        <f>'1.1.sz.mell.'!E153</f>
        <v>0</v>
      </c>
      <c r="F148" s="180">
        <f>'1.1.sz.mell.'!F153</f>
        <v>0</v>
      </c>
      <c r="G148" s="262">
        <f t="shared" ref="G148:G154" si="9">C148+F148</f>
        <v>0</v>
      </c>
    </row>
    <row r="149" spans="1:7" s="34" customFormat="1" ht="13.5" thickBot="1">
      <c r="A149" s="151" t="s">
        <v>50</v>
      </c>
      <c r="B149" s="7" t="s">
        <v>326</v>
      </c>
      <c r="C149" s="180">
        <f>'1.1.sz.mell.'!C154</f>
        <v>0</v>
      </c>
      <c r="D149" s="180">
        <f>'1.1.sz.mell.'!D154</f>
        <v>0</v>
      </c>
      <c r="E149" s="180">
        <f>'1.1.sz.mell.'!E154</f>
        <v>0</v>
      </c>
      <c r="F149" s="180">
        <f>'1.1.sz.mell.'!F154</f>
        <v>0</v>
      </c>
      <c r="G149" s="262">
        <f t="shared" si="9"/>
        <v>0</v>
      </c>
    </row>
    <row r="150" spans="1:7" s="34" customFormat="1" ht="13.5" thickBot="1">
      <c r="A150" s="151" t="s">
        <v>181</v>
      </c>
      <c r="B150" s="7" t="s">
        <v>321</v>
      </c>
      <c r="C150" s="180">
        <f>'1.1.sz.mell.'!C155</f>
        <v>0</v>
      </c>
      <c r="D150" s="180">
        <f>'1.1.sz.mell.'!D155</f>
        <v>0</v>
      </c>
      <c r="E150" s="180">
        <f>'1.1.sz.mell.'!E155</f>
        <v>0</v>
      </c>
      <c r="F150" s="180">
        <f>'1.1.sz.mell.'!F155</f>
        <v>0</v>
      </c>
      <c r="G150" s="262">
        <f t="shared" si="9"/>
        <v>0</v>
      </c>
    </row>
    <row r="151" spans="1:7" s="34" customFormat="1" ht="23.25" thickBot="1">
      <c r="A151" s="151" t="s">
        <v>182</v>
      </c>
      <c r="B151" s="7" t="s">
        <v>365</v>
      </c>
      <c r="C151" s="180">
        <f>'1.1.sz.mell.'!C156</f>
        <v>0</v>
      </c>
      <c r="D151" s="180">
        <f>'1.1.sz.mell.'!D156</f>
        <v>0</v>
      </c>
      <c r="E151" s="180">
        <f>'1.1.sz.mell.'!E156</f>
        <v>0</v>
      </c>
      <c r="F151" s="180">
        <f>'1.1.sz.mell.'!F156</f>
        <v>0</v>
      </c>
      <c r="G151" s="262">
        <f t="shared" si="9"/>
        <v>0</v>
      </c>
    </row>
    <row r="152" spans="1:7" ht="13.5" thickBot="1">
      <c r="A152" s="160" t="s">
        <v>325</v>
      </c>
      <c r="B152" s="5" t="s">
        <v>328</v>
      </c>
      <c r="C152" s="180">
        <f>'1.1.sz.mell.'!C157</f>
        <v>0</v>
      </c>
      <c r="D152" s="180">
        <f>'1.1.sz.mell.'!D157</f>
        <v>0</v>
      </c>
      <c r="E152" s="180">
        <f>'1.1.sz.mell.'!E157</f>
        <v>0</v>
      </c>
      <c r="F152" s="180">
        <f>'1.1.sz.mell.'!F157</f>
        <v>0</v>
      </c>
      <c r="G152" s="263">
        <f t="shared" si="9"/>
        <v>0</v>
      </c>
    </row>
    <row r="153" spans="1:7" ht="13.5" thickBot="1">
      <c r="A153" s="175" t="s">
        <v>10</v>
      </c>
      <c r="B153" s="36" t="s">
        <v>329</v>
      </c>
      <c r="C153" s="184"/>
      <c r="D153" s="253"/>
      <c r="E153" s="184"/>
      <c r="F153" s="183">
        <f>D153+E153</f>
        <v>0</v>
      </c>
      <c r="G153" s="276">
        <f t="shared" si="9"/>
        <v>0</v>
      </c>
    </row>
    <row r="154" spans="1:7" ht="13.5" thickBot="1">
      <c r="A154" s="175" t="s">
        <v>11</v>
      </c>
      <c r="B154" s="36" t="s">
        <v>330</v>
      </c>
      <c r="C154" s="184"/>
      <c r="D154" s="253"/>
      <c r="E154" s="184"/>
      <c r="F154" s="183">
        <f>D154+E154</f>
        <v>0</v>
      </c>
      <c r="G154" s="276">
        <f t="shared" si="9"/>
        <v>0</v>
      </c>
    </row>
    <row r="155" spans="1:7" ht="13.5" thickBot="1">
      <c r="A155" s="23" t="s">
        <v>12</v>
      </c>
      <c r="B155" s="36" t="s">
        <v>332</v>
      </c>
      <c r="C155" s="185">
        <f>+C130+C134+C141+C147+C153+C154</f>
        <v>2585000</v>
      </c>
      <c r="D155" s="254">
        <f>+D130+D134+D141+D147+D153+D154</f>
        <v>0</v>
      </c>
      <c r="E155" s="185"/>
      <c r="F155" s="185"/>
      <c r="G155" s="277">
        <f>+G130+G134+G141+G147+G153+G154</f>
        <v>1084067</v>
      </c>
    </row>
    <row r="156" spans="1:7" ht="13.5" thickBot="1">
      <c r="A156" s="162" t="s">
        <v>13</v>
      </c>
      <c r="B156" s="108" t="s">
        <v>331</v>
      </c>
      <c r="C156" s="185">
        <f>+C129+C155</f>
        <v>282667666</v>
      </c>
      <c r="D156" s="254">
        <f>+D129+D155</f>
        <v>4505000</v>
      </c>
      <c r="E156" s="185">
        <f>+E129+E155</f>
        <v>252153</v>
      </c>
      <c r="F156" s="185">
        <f>+F129+F155</f>
        <v>4757153</v>
      </c>
      <c r="G156" s="277">
        <f>+G129+G155</f>
        <v>285923886</v>
      </c>
    </row>
    <row r="157" spans="1:7" ht="13.5" thickBot="1">
      <c r="A157" s="111"/>
      <c r="B157" s="112"/>
      <c r="C157" s="113"/>
      <c r="D157" s="113"/>
      <c r="E157" s="279"/>
      <c r="F157" s="279"/>
      <c r="G157" s="278"/>
    </row>
    <row r="158" spans="1:7" ht="13.5" thickBot="1">
      <c r="A158" s="58" t="s">
        <v>366</v>
      </c>
      <c r="B158" s="59"/>
      <c r="C158" s="219">
        <v>0</v>
      </c>
      <c r="D158" s="272"/>
      <c r="E158" s="219"/>
      <c r="F158" s="309">
        <f>D158+E158</f>
        <v>0</v>
      </c>
      <c r="G158" s="310">
        <v>0</v>
      </c>
    </row>
    <row r="159" spans="1:7" ht="13.5" thickBot="1">
      <c r="A159" s="58" t="s">
        <v>111</v>
      </c>
      <c r="B159" s="59"/>
      <c r="C159" s="219">
        <v>3</v>
      </c>
      <c r="D159" s="272"/>
      <c r="E159" s="219"/>
      <c r="F159" s="309">
        <v>3</v>
      </c>
      <c r="G159" s="310">
        <v>6</v>
      </c>
    </row>
  </sheetData>
  <sheetProtection formatCells="0"/>
  <mergeCells count="6">
    <mergeCell ref="A8:G8"/>
    <mergeCell ref="B3:D3"/>
    <mergeCell ref="B4:D4"/>
    <mergeCell ref="A93:G93"/>
    <mergeCell ref="C1:G1"/>
    <mergeCell ref="A2:G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70" max="16383" man="1"/>
    <brk id="9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M160"/>
  <sheetViews>
    <sheetView view="pageBreakPreview" zoomScaleSheetLayoutView="100" workbookViewId="0">
      <selection activeCell="C1" sqref="C1:G1"/>
    </sheetView>
  </sheetViews>
  <sheetFormatPr defaultRowHeight="12.75"/>
  <cols>
    <col min="1" max="1" width="12.5" style="114" customWidth="1"/>
    <col min="2" max="2" width="62" style="115" customWidth="1"/>
    <col min="3" max="3" width="14.83203125" style="116" customWidth="1"/>
    <col min="4" max="4" width="11.83203125" style="2" hidden="1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1" customFormat="1" ht="25.5" customHeight="1">
      <c r="A1" s="51"/>
      <c r="B1" s="52"/>
      <c r="C1" s="407" t="s">
        <v>515</v>
      </c>
      <c r="D1" s="407"/>
      <c r="E1" s="407"/>
      <c r="F1" s="407"/>
      <c r="G1" s="407"/>
    </row>
    <row r="2" spans="1:7" s="1" customFormat="1" ht="23.25" customHeight="1">
      <c r="A2" s="409" t="s">
        <v>492</v>
      </c>
      <c r="B2" s="409"/>
      <c r="C2" s="409"/>
      <c r="D2" s="409"/>
      <c r="E2" s="409"/>
      <c r="F2" s="409"/>
      <c r="G2" s="409"/>
    </row>
    <row r="3" spans="1:7" s="1" customFormat="1" ht="44.25" customHeight="1" thickBot="1">
      <c r="A3" s="51"/>
      <c r="B3" s="52"/>
      <c r="G3" s="328"/>
    </row>
    <row r="4" spans="1:7" s="30" customFormat="1" ht="12" customHeight="1" thickBot="1">
      <c r="A4" s="214" t="s">
        <v>37</v>
      </c>
      <c r="B4" s="403" t="s">
        <v>112</v>
      </c>
      <c r="C4" s="404"/>
      <c r="D4" s="404"/>
      <c r="E4" s="245"/>
      <c r="F4" s="268"/>
      <c r="G4" s="316"/>
    </row>
    <row r="5" spans="1:7" s="30" customFormat="1" ht="36.75" thickBot="1">
      <c r="A5" s="214" t="s">
        <v>109</v>
      </c>
      <c r="B5" s="405" t="s">
        <v>281</v>
      </c>
      <c r="C5" s="406"/>
      <c r="D5" s="406"/>
      <c r="E5" s="245"/>
      <c r="F5" s="268"/>
      <c r="G5" s="317"/>
    </row>
    <row r="6" spans="1:7" s="31" customFormat="1" ht="15.95" customHeight="1" thickBot="1">
      <c r="A6" s="53"/>
      <c r="B6" s="53"/>
      <c r="C6" s="54"/>
      <c r="G6" s="237" t="s">
        <v>431</v>
      </c>
    </row>
    <row r="7" spans="1:7" ht="26.25" customHeight="1" thickBot="1">
      <c r="A7" s="327" t="s">
        <v>110</v>
      </c>
      <c r="B7" s="55" t="s">
        <v>430</v>
      </c>
      <c r="C7" s="306" t="s">
        <v>370</v>
      </c>
      <c r="D7" s="307" t="s">
        <v>438</v>
      </c>
      <c r="E7" s="307" t="str">
        <f>'1.1.sz.mell.'!E7</f>
        <v xml:space="preserve">1. sz. módosítás </v>
      </c>
      <c r="F7" s="307" t="s">
        <v>437</v>
      </c>
      <c r="G7" s="308" t="str">
        <f>'1.1.sz.mell.'!G7</f>
        <v>Módosított előirányzat</v>
      </c>
    </row>
    <row r="8" spans="1:7" s="28" customFormat="1" ht="16.5" thickBot="1">
      <c r="A8" s="46" t="s">
        <v>346</v>
      </c>
      <c r="B8" s="47" t="s">
        <v>347</v>
      </c>
      <c r="C8" s="303" t="s">
        <v>348</v>
      </c>
      <c r="D8" s="304" t="s">
        <v>350</v>
      </c>
      <c r="E8" s="304" t="s">
        <v>349</v>
      </c>
      <c r="F8" s="304" t="s">
        <v>439</v>
      </c>
      <c r="G8" s="305" t="s">
        <v>440</v>
      </c>
    </row>
    <row r="9" spans="1:7" s="28" customFormat="1" ht="15.95" customHeight="1" thickBot="1">
      <c r="A9" s="400" t="s">
        <v>35</v>
      </c>
      <c r="B9" s="401"/>
      <c r="C9" s="401"/>
      <c r="D9" s="401"/>
      <c r="E9" s="401"/>
      <c r="F9" s="401"/>
      <c r="G9" s="402"/>
    </row>
    <row r="10" spans="1:7" s="28" customFormat="1" ht="15.95" customHeight="1" thickBot="1">
      <c r="A10" s="23" t="s">
        <v>3</v>
      </c>
      <c r="B10" s="19" t="s">
        <v>134</v>
      </c>
      <c r="C10" s="121">
        <f>+C11+C12+C13+C14+C15+C16</f>
        <v>27101676</v>
      </c>
      <c r="D10" s="188">
        <f>+D11+D12+D13+D14+D15+D16</f>
        <v>0</v>
      </c>
      <c r="E10" s="121">
        <f>+E11+E12+E13+E14+E15+E16</f>
        <v>1595720</v>
      </c>
      <c r="F10" s="121">
        <f>+F11+F12+F13+F14+F15+F16</f>
        <v>1595720</v>
      </c>
      <c r="G10" s="260">
        <f>+G11+G12+G13+G14+G15+G16</f>
        <v>28697396</v>
      </c>
    </row>
    <row r="11" spans="1:7" s="32" customFormat="1" ht="15.95" customHeight="1">
      <c r="A11" s="151" t="s">
        <v>51</v>
      </c>
      <c r="B11" s="135" t="s">
        <v>135</v>
      </c>
      <c r="C11" s="123">
        <f>'1.1.sz.mell.'!C10</f>
        <v>16890776</v>
      </c>
      <c r="D11" s="123">
        <f>'1.1.sz.mell.'!D10</f>
        <v>0</v>
      </c>
      <c r="E11" s="123">
        <f>'1.1.sz.mell.'!E10</f>
        <v>0</v>
      </c>
      <c r="F11" s="123">
        <f>'1.1.sz.mell.'!F10</f>
        <v>0</v>
      </c>
      <c r="G11" s="261">
        <f t="shared" ref="G11:G16" si="0">C11+F11</f>
        <v>16890776</v>
      </c>
    </row>
    <row r="12" spans="1:7" s="33" customFormat="1" ht="15.95" customHeight="1">
      <c r="A12" s="152" t="s">
        <v>52</v>
      </c>
      <c r="B12" s="136" t="s">
        <v>136</v>
      </c>
      <c r="C12" s="123">
        <f>'1.1.sz.mell.'!C11</f>
        <v>0</v>
      </c>
      <c r="D12" s="123">
        <f>'1.1.sz.mell.'!D11</f>
        <v>0</v>
      </c>
      <c r="E12" s="123">
        <f>'1.1.sz.mell.'!E11</f>
        <v>0</v>
      </c>
      <c r="F12" s="123">
        <f>'1.1.sz.mell.'!F11</f>
        <v>0</v>
      </c>
      <c r="G12" s="261">
        <f t="shared" si="0"/>
        <v>0</v>
      </c>
    </row>
    <row r="13" spans="1:7" s="33" customFormat="1" ht="15.95" customHeight="1">
      <c r="A13" s="152" t="s">
        <v>53</v>
      </c>
      <c r="B13" s="136" t="s">
        <v>137</v>
      </c>
      <c r="C13" s="123">
        <f>'1.1.sz.mell.'!C12</f>
        <v>8410900</v>
      </c>
      <c r="D13" s="123">
        <f>'1.1.sz.mell.'!D12</f>
        <v>0</v>
      </c>
      <c r="E13" s="123">
        <f>'1.1.sz.mell.'!E12</f>
        <v>-160170</v>
      </c>
      <c r="F13" s="123">
        <f>'1.1.sz.mell.'!F12</f>
        <v>-160170</v>
      </c>
      <c r="G13" s="261">
        <f t="shared" si="0"/>
        <v>8250730</v>
      </c>
    </row>
    <row r="14" spans="1:7" s="33" customFormat="1" ht="15.95" customHeight="1">
      <c r="A14" s="152" t="s">
        <v>54</v>
      </c>
      <c r="B14" s="136" t="s">
        <v>138</v>
      </c>
      <c r="C14" s="123">
        <f>'1.1.sz.mell.'!C13</f>
        <v>1800000</v>
      </c>
      <c r="D14" s="123">
        <f>'1.1.sz.mell.'!D13</f>
        <v>0</v>
      </c>
      <c r="E14" s="123">
        <f>'1.1.sz.mell.'!E13</f>
        <v>0</v>
      </c>
      <c r="F14" s="123">
        <f>'1.1.sz.mell.'!F13</f>
        <v>0</v>
      </c>
      <c r="G14" s="261">
        <f t="shared" si="0"/>
        <v>1800000</v>
      </c>
    </row>
    <row r="15" spans="1:7" s="33" customFormat="1" ht="15.95" customHeight="1">
      <c r="A15" s="152" t="s">
        <v>71</v>
      </c>
      <c r="B15" s="136" t="s">
        <v>353</v>
      </c>
      <c r="C15" s="123">
        <f>'1.1.sz.mell.'!C14</f>
        <v>0</v>
      </c>
      <c r="D15" s="123">
        <f>'1.1.sz.mell.'!D14</f>
        <v>0</v>
      </c>
      <c r="E15" s="123">
        <f>'1.1.sz.mell.'!E14</f>
        <v>1316990</v>
      </c>
      <c r="F15" s="123">
        <f>'1.1.sz.mell.'!F14</f>
        <v>1316990</v>
      </c>
      <c r="G15" s="261">
        <f t="shared" si="0"/>
        <v>1316990</v>
      </c>
    </row>
    <row r="16" spans="1:7" s="32" customFormat="1" ht="15.95" customHeight="1" thickBot="1">
      <c r="A16" s="153" t="s">
        <v>55</v>
      </c>
      <c r="B16" s="137" t="s">
        <v>292</v>
      </c>
      <c r="C16" s="123">
        <f>'1.1.sz.mell.'!C15</f>
        <v>0</v>
      </c>
      <c r="D16" s="123">
        <f>'1.1.sz.mell.'!D15</f>
        <v>0</v>
      </c>
      <c r="E16" s="123">
        <f>'1.1.sz.mell.'!E15</f>
        <v>438900</v>
      </c>
      <c r="F16" s="123">
        <f>'1.1.sz.mell.'!F15</f>
        <v>438900</v>
      </c>
      <c r="G16" s="261">
        <f t="shared" si="0"/>
        <v>438900</v>
      </c>
    </row>
    <row r="17" spans="1:7" s="32" customFormat="1" ht="15.95" customHeight="1" thickBot="1">
      <c r="A17" s="23" t="s">
        <v>4</v>
      </c>
      <c r="B17" s="62" t="s">
        <v>139</v>
      </c>
      <c r="C17" s="121">
        <f>+C18+C19+C20+C21+C22</f>
        <v>6133000</v>
      </c>
      <c r="D17" s="188">
        <f>+D18+D19+D20+D21+D22</f>
        <v>0</v>
      </c>
      <c r="E17" s="121">
        <f>+E18+E19+E20+E21+E22</f>
        <v>1182000</v>
      </c>
      <c r="F17" s="121">
        <f>+F18+F19+F20+F21+F22</f>
        <v>1182000</v>
      </c>
      <c r="G17" s="260">
        <f>+G18+G19+G20+G21+G22</f>
        <v>7315000</v>
      </c>
    </row>
    <row r="18" spans="1:7" s="32" customFormat="1" ht="15.95" customHeight="1">
      <c r="A18" s="151" t="s">
        <v>57</v>
      </c>
      <c r="B18" s="135" t="s">
        <v>140</v>
      </c>
      <c r="C18" s="123">
        <f>'1.1.sz.mell.'!C17</f>
        <v>0</v>
      </c>
      <c r="D18" s="123">
        <f>'1.1.sz.mell.'!D17</f>
        <v>0</v>
      </c>
      <c r="E18" s="123">
        <f>'1.1.sz.mell.'!E17</f>
        <v>0</v>
      </c>
      <c r="F18" s="123">
        <f>'1.1.sz.mell.'!F17</f>
        <v>0</v>
      </c>
      <c r="G18" s="261">
        <f t="shared" ref="G18:G23" si="1">C18+F18</f>
        <v>0</v>
      </c>
    </row>
    <row r="19" spans="1:7" s="32" customFormat="1" ht="15.95" customHeight="1">
      <c r="A19" s="152" t="s">
        <v>58</v>
      </c>
      <c r="B19" s="136" t="s">
        <v>141</v>
      </c>
      <c r="C19" s="123">
        <f>'1.1.sz.mell.'!C18</f>
        <v>0</v>
      </c>
      <c r="D19" s="123">
        <f>'1.1.sz.mell.'!D18</f>
        <v>0</v>
      </c>
      <c r="E19" s="123">
        <f>'1.1.sz.mell.'!E18</f>
        <v>0</v>
      </c>
      <c r="F19" s="123">
        <f>'1.1.sz.mell.'!F18</f>
        <v>0</v>
      </c>
      <c r="G19" s="262">
        <f t="shared" si="1"/>
        <v>0</v>
      </c>
    </row>
    <row r="20" spans="1:7" s="32" customFormat="1" ht="15.95" customHeight="1">
      <c r="A20" s="152" t="s">
        <v>59</v>
      </c>
      <c r="B20" s="136" t="s">
        <v>284</v>
      </c>
      <c r="C20" s="123">
        <f>'1.1.sz.mell.'!C19</f>
        <v>0</v>
      </c>
      <c r="D20" s="123">
        <f>'1.1.sz.mell.'!D19</f>
        <v>0</v>
      </c>
      <c r="E20" s="123">
        <f>'1.1.sz.mell.'!E19</f>
        <v>0</v>
      </c>
      <c r="F20" s="123">
        <f>'1.1.sz.mell.'!F19</f>
        <v>0</v>
      </c>
      <c r="G20" s="262">
        <f t="shared" si="1"/>
        <v>0</v>
      </c>
    </row>
    <row r="21" spans="1:7" s="32" customFormat="1" ht="15.95" customHeight="1">
      <c r="A21" s="152" t="s">
        <v>60</v>
      </c>
      <c r="B21" s="136" t="s">
        <v>285</v>
      </c>
      <c r="C21" s="123">
        <f>'1.1.sz.mell.'!C20</f>
        <v>0</v>
      </c>
      <c r="D21" s="123">
        <f>'1.1.sz.mell.'!D20</f>
        <v>0</v>
      </c>
      <c r="E21" s="123">
        <f>'1.1.sz.mell.'!E20</f>
        <v>0</v>
      </c>
      <c r="F21" s="123">
        <f>'1.1.sz.mell.'!F20</f>
        <v>0</v>
      </c>
      <c r="G21" s="262">
        <f t="shared" si="1"/>
        <v>0</v>
      </c>
    </row>
    <row r="22" spans="1:7" s="32" customFormat="1" ht="15.95" customHeight="1">
      <c r="A22" s="152" t="s">
        <v>61</v>
      </c>
      <c r="B22" s="136" t="s">
        <v>142</v>
      </c>
      <c r="C22" s="123">
        <f>'1.1.sz.mell.'!C21</f>
        <v>6133000</v>
      </c>
      <c r="D22" s="123">
        <f>'1.1.sz.mell.'!D21</f>
        <v>0</v>
      </c>
      <c r="E22" s="123">
        <f>'1.1.sz.mell.'!E21</f>
        <v>1182000</v>
      </c>
      <c r="F22" s="123">
        <f>'1.1.sz.mell.'!F21</f>
        <v>1182000</v>
      </c>
      <c r="G22" s="262">
        <f t="shared" si="1"/>
        <v>7315000</v>
      </c>
    </row>
    <row r="23" spans="1:7" s="33" customFormat="1" ht="18" customHeight="1" thickBot="1">
      <c r="A23" s="153" t="s">
        <v>67</v>
      </c>
      <c r="B23" s="137" t="s">
        <v>143</v>
      </c>
      <c r="C23" s="123">
        <f>'1.1.sz.mell.'!C22</f>
        <v>0</v>
      </c>
      <c r="D23" s="123">
        <f>'1.1.sz.mell.'!D22</f>
        <v>0</v>
      </c>
      <c r="E23" s="123">
        <f>'1.1.sz.mell.'!E22</f>
        <v>0</v>
      </c>
      <c r="F23" s="123">
        <f>'1.1.sz.mell.'!F22</f>
        <v>0</v>
      </c>
      <c r="G23" s="263">
        <f t="shared" si="1"/>
        <v>0</v>
      </c>
    </row>
    <row r="24" spans="1:7" s="33" customFormat="1" ht="21.75" thickBot="1">
      <c r="A24" s="23" t="s">
        <v>5</v>
      </c>
      <c r="B24" s="19" t="s">
        <v>144</v>
      </c>
      <c r="C24" s="121">
        <f>+C25+C26+C27+C28+C29</f>
        <v>0</v>
      </c>
      <c r="D24" s="188">
        <f>+D25+D26+D27+D28+D29</f>
        <v>0</v>
      </c>
      <c r="E24" s="121">
        <f>+E25+E26+E27+E28+E29</f>
        <v>457000</v>
      </c>
      <c r="F24" s="121">
        <f>+F25+F26+F27+F28+F29</f>
        <v>457000</v>
      </c>
      <c r="G24" s="260">
        <f>+G25+G26+G27+G28+G29</f>
        <v>457000</v>
      </c>
    </row>
    <row r="25" spans="1:7" s="33" customFormat="1" ht="15">
      <c r="A25" s="151" t="s">
        <v>40</v>
      </c>
      <c r="B25" s="135" t="s">
        <v>145</v>
      </c>
      <c r="C25" s="123">
        <f>'1.1.sz.mell.'!C24</f>
        <v>0</v>
      </c>
      <c r="D25" s="123">
        <f>'1.1.sz.mell.'!D24</f>
        <v>0</v>
      </c>
      <c r="E25" s="123">
        <f>'1.1.sz.mell.'!E24</f>
        <v>0</v>
      </c>
      <c r="F25" s="123">
        <f>'1.1.sz.mell.'!F24</f>
        <v>0</v>
      </c>
      <c r="G25" s="261">
        <f t="shared" ref="G25:G30" si="2">C25+F25</f>
        <v>0</v>
      </c>
    </row>
    <row r="26" spans="1:7" s="32" customFormat="1" ht="15">
      <c r="A26" s="152" t="s">
        <v>41</v>
      </c>
      <c r="B26" s="136" t="s">
        <v>146</v>
      </c>
      <c r="C26" s="123">
        <f>'1.1.sz.mell.'!C25</f>
        <v>0</v>
      </c>
      <c r="D26" s="123">
        <f>'1.1.sz.mell.'!D25</f>
        <v>0</v>
      </c>
      <c r="E26" s="123">
        <f>'1.1.sz.mell.'!E25</f>
        <v>0</v>
      </c>
      <c r="F26" s="123">
        <f>'1.1.sz.mell.'!F25</f>
        <v>0</v>
      </c>
      <c r="G26" s="262">
        <f t="shared" si="2"/>
        <v>0</v>
      </c>
    </row>
    <row r="27" spans="1:7" s="33" customFormat="1" ht="15">
      <c r="A27" s="152" t="s">
        <v>42</v>
      </c>
      <c r="B27" s="136" t="s">
        <v>286</v>
      </c>
      <c r="C27" s="123">
        <f>'1.1.sz.mell.'!C26</f>
        <v>0</v>
      </c>
      <c r="D27" s="123">
        <f>'1.1.sz.mell.'!D26</f>
        <v>0</v>
      </c>
      <c r="E27" s="123">
        <f>'1.1.sz.mell.'!E26</f>
        <v>0</v>
      </c>
      <c r="F27" s="123">
        <f>'1.1.sz.mell.'!F26</f>
        <v>0</v>
      </c>
      <c r="G27" s="262">
        <f t="shared" si="2"/>
        <v>0</v>
      </c>
    </row>
    <row r="28" spans="1:7" s="33" customFormat="1" ht="15">
      <c r="A28" s="152" t="s">
        <v>43</v>
      </c>
      <c r="B28" s="136" t="s">
        <v>287</v>
      </c>
      <c r="C28" s="123">
        <f>'1.1.sz.mell.'!C27</f>
        <v>0</v>
      </c>
      <c r="D28" s="123">
        <f>'1.1.sz.mell.'!D27</f>
        <v>0</v>
      </c>
      <c r="E28" s="123">
        <f>'1.1.sz.mell.'!E27</f>
        <v>0</v>
      </c>
      <c r="F28" s="123">
        <f>'1.1.sz.mell.'!F27</f>
        <v>0</v>
      </c>
      <c r="G28" s="262">
        <f t="shared" si="2"/>
        <v>0</v>
      </c>
    </row>
    <row r="29" spans="1:7" s="33" customFormat="1" ht="15">
      <c r="A29" s="152" t="s">
        <v>84</v>
      </c>
      <c r="B29" s="136" t="s">
        <v>147</v>
      </c>
      <c r="C29" s="123">
        <f>'1.1.sz.mell.'!C28</f>
        <v>0</v>
      </c>
      <c r="D29" s="123">
        <f>'1.1.sz.mell.'!D28</f>
        <v>0</v>
      </c>
      <c r="E29" s="123">
        <f>'1.1.sz.mell.'!E28</f>
        <v>457000</v>
      </c>
      <c r="F29" s="123">
        <f>'1.1.sz.mell.'!F28</f>
        <v>457000</v>
      </c>
      <c r="G29" s="262">
        <f t="shared" si="2"/>
        <v>457000</v>
      </c>
    </row>
    <row r="30" spans="1:7" s="33" customFormat="1" ht="15.75" thickBot="1">
      <c r="A30" s="153" t="s">
        <v>85</v>
      </c>
      <c r="B30" s="137" t="s">
        <v>148</v>
      </c>
      <c r="C30" s="123">
        <f>'1.1.sz.mell.'!C29</f>
        <v>0</v>
      </c>
      <c r="D30" s="123">
        <f>'1.1.sz.mell.'!D29</f>
        <v>0</v>
      </c>
      <c r="E30" s="123">
        <f>'1.1.sz.mell.'!E29</f>
        <v>0</v>
      </c>
      <c r="F30" s="123">
        <f>'1.1.sz.mell.'!F29</f>
        <v>0</v>
      </c>
      <c r="G30" s="263">
        <f t="shared" si="2"/>
        <v>0</v>
      </c>
    </row>
    <row r="31" spans="1:7" s="33" customFormat="1" ht="15.75" thickBot="1">
      <c r="A31" s="23" t="s">
        <v>86</v>
      </c>
      <c r="B31" s="19" t="s">
        <v>423</v>
      </c>
      <c r="C31" s="127">
        <f>+C32+C33+C34+C35+C36+C37+C38</f>
        <v>17527000</v>
      </c>
      <c r="D31" s="127">
        <f>+D32+D33+D34+D35+D36+D37+D38</f>
        <v>0</v>
      </c>
      <c r="E31" s="127">
        <f>+E32+E33+E34+E35+E36+E37+E38</f>
        <v>0</v>
      </c>
      <c r="F31" s="127">
        <f>+F32+F33+F34+F35+F36+F37+F38</f>
        <v>0</v>
      </c>
      <c r="G31" s="264">
        <f>+G32+G33+G34+G35+G36+G37+G38</f>
        <v>17527000</v>
      </c>
    </row>
    <row r="32" spans="1:7" s="33" customFormat="1" ht="15">
      <c r="A32" s="151" t="s">
        <v>149</v>
      </c>
      <c r="B32" s="135" t="s">
        <v>416</v>
      </c>
      <c r="C32" s="123">
        <f>'1.1.sz.mell.'!C31</f>
        <v>4000000</v>
      </c>
      <c r="D32" s="123">
        <f>'1.1.sz.mell.'!D31</f>
        <v>0</v>
      </c>
      <c r="E32" s="123">
        <f>'1.1.sz.mell.'!E31</f>
        <v>0</v>
      </c>
      <c r="F32" s="123">
        <f>'1.1.sz.mell.'!F31</f>
        <v>0</v>
      </c>
      <c r="G32" s="261">
        <f t="shared" ref="G32:G38" si="3">C32+F32</f>
        <v>4000000</v>
      </c>
    </row>
    <row r="33" spans="1:7" s="33" customFormat="1" ht="15">
      <c r="A33" s="152" t="s">
        <v>150</v>
      </c>
      <c r="B33" s="136" t="s">
        <v>417</v>
      </c>
      <c r="C33" s="123">
        <f>'1.1.sz.mell.'!C33</f>
        <v>3800000</v>
      </c>
      <c r="D33" s="123">
        <f>'1.1.sz.mell.'!D33</f>
        <v>0</v>
      </c>
      <c r="E33" s="123">
        <f>'1.1.sz.mell.'!E33</f>
        <v>0</v>
      </c>
      <c r="F33" s="123">
        <f>'1.1.sz.mell.'!F33</f>
        <v>0</v>
      </c>
      <c r="G33" s="262">
        <f t="shared" si="3"/>
        <v>3800000</v>
      </c>
    </row>
    <row r="34" spans="1:7" s="33" customFormat="1" ht="15">
      <c r="A34" s="152" t="s">
        <v>151</v>
      </c>
      <c r="B34" s="136" t="s">
        <v>418</v>
      </c>
      <c r="C34" s="123">
        <f>'1.1.sz.mell.'!C34</f>
        <v>7600000</v>
      </c>
      <c r="D34" s="123">
        <f>'1.1.sz.mell.'!D34</f>
        <v>0</v>
      </c>
      <c r="E34" s="123">
        <f>'1.1.sz.mell.'!E34</f>
        <v>0</v>
      </c>
      <c r="F34" s="123">
        <f>'1.1.sz.mell.'!F34</f>
        <v>0</v>
      </c>
      <c r="G34" s="262">
        <f t="shared" si="3"/>
        <v>7600000</v>
      </c>
    </row>
    <row r="35" spans="1:7" s="33" customFormat="1" ht="15">
      <c r="A35" s="152" t="s">
        <v>152</v>
      </c>
      <c r="B35" s="136" t="s">
        <v>419</v>
      </c>
      <c r="C35" s="123">
        <f>'1.1.sz.mell.'!C35</f>
        <v>0</v>
      </c>
      <c r="D35" s="123">
        <f>'1.1.sz.mell.'!D35</f>
        <v>0</v>
      </c>
      <c r="E35" s="123">
        <f>'1.1.sz.mell.'!E35</f>
        <v>0</v>
      </c>
      <c r="F35" s="123">
        <f>'1.1.sz.mell.'!F35</f>
        <v>0</v>
      </c>
      <c r="G35" s="262">
        <f t="shared" si="3"/>
        <v>0</v>
      </c>
    </row>
    <row r="36" spans="1:7" s="33" customFormat="1" ht="15">
      <c r="A36" s="152" t="s">
        <v>420</v>
      </c>
      <c r="B36" s="136" t="s">
        <v>153</v>
      </c>
      <c r="C36" s="123">
        <f>'1.1.sz.mell.'!C36</f>
        <v>1900000</v>
      </c>
      <c r="D36" s="123">
        <f>'1.1.sz.mell.'!D36</f>
        <v>0</v>
      </c>
      <c r="E36" s="123">
        <f>'1.1.sz.mell.'!E36</f>
        <v>0</v>
      </c>
      <c r="F36" s="123">
        <f>'1.1.sz.mell.'!F36</f>
        <v>0</v>
      </c>
      <c r="G36" s="262">
        <f t="shared" si="3"/>
        <v>1900000</v>
      </c>
    </row>
    <row r="37" spans="1:7" s="33" customFormat="1" ht="15">
      <c r="A37" s="152" t="s">
        <v>421</v>
      </c>
      <c r="B37" s="136" t="s">
        <v>154</v>
      </c>
      <c r="C37" s="123">
        <f>'1.1.sz.mell.'!C37</f>
        <v>0</v>
      </c>
      <c r="D37" s="123">
        <f>'1.1.sz.mell.'!D37</f>
        <v>0</v>
      </c>
      <c r="E37" s="123">
        <f>'1.1.sz.mell.'!E37</f>
        <v>0</v>
      </c>
      <c r="F37" s="123">
        <f>'1.1.sz.mell.'!F37</f>
        <v>0</v>
      </c>
      <c r="G37" s="262">
        <f t="shared" si="3"/>
        <v>0</v>
      </c>
    </row>
    <row r="38" spans="1:7" s="33" customFormat="1" ht="15.75" thickBot="1">
      <c r="A38" s="153" t="s">
        <v>422</v>
      </c>
      <c r="B38" s="137" t="s">
        <v>155</v>
      </c>
      <c r="C38" s="123">
        <f>'1.1.sz.mell.'!C38</f>
        <v>227000</v>
      </c>
      <c r="D38" s="123">
        <f>'1.1.sz.mell.'!D38</f>
        <v>0</v>
      </c>
      <c r="E38" s="123">
        <f>'1.1.sz.mell.'!E38</f>
        <v>0</v>
      </c>
      <c r="F38" s="123">
        <f>'1.1.sz.mell.'!F38</f>
        <v>0</v>
      </c>
      <c r="G38" s="263">
        <f t="shared" si="3"/>
        <v>227000</v>
      </c>
    </row>
    <row r="39" spans="1:7" s="33" customFormat="1" ht="15.75" thickBot="1">
      <c r="A39" s="23" t="s">
        <v>7</v>
      </c>
      <c r="B39" s="19" t="s">
        <v>293</v>
      </c>
      <c r="C39" s="121">
        <f>SUM(C40:C50)</f>
        <v>1179000</v>
      </c>
      <c r="D39" s="188">
        <f>SUM(D40:D50)</f>
        <v>0</v>
      </c>
      <c r="E39" s="121">
        <f>SUM(E40:E50)</f>
        <v>0</v>
      </c>
      <c r="F39" s="121">
        <f>SUM(F40:F50)</f>
        <v>0</v>
      </c>
      <c r="G39" s="260">
        <f>SUM(G40:G50)</f>
        <v>1179000</v>
      </c>
    </row>
    <row r="40" spans="1:7" s="33" customFormat="1" ht="15">
      <c r="A40" s="151" t="s">
        <v>44</v>
      </c>
      <c r="B40" s="135" t="s">
        <v>158</v>
      </c>
      <c r="C40" s="123">
        <f>'1.1.sz.mell.'!C40</f>
        <v>0</v>
      </c>
      <c r="D40" s="123">
        <f>'1.1.sz.mell.'!D40</f>
        <v>0</v>
      </c>
      <c r="E40" s="123">
        <f>'1.1.sz.mell.'!E40</f>
        <v>0</v>
      </c>
      <c r="F40" s="123">
        <f>'1.1.sz.mell.'!F40</f>
        <v>0</v>
      </c>
      <c r="G40" s="261">
        <f t="shared" ref="G40:G50" si="4">C40+F40</f>
        <v>0</v>
      </c>
    </row>
    <row r="41" spans="1:7" s="33" customFormat="1" ht="15">
      <c r="A41" s="152" t="s">
        <v>45</v>
      </c>
      <c r="B41" s="136" t="s">
        <v>159</v>
      </c>
      <c r="C41" s="123">
        <f>'1.1.sz.mell.'!C41</f>
        <v>210000</v>
      </c>
      <c r="D41" s="123">
        <f>'1.1.sz.mell.'!D41</f>
        <v>0</v>
      </c>
      <c r="E41" s="123">
        <f>'1.1.sz.mell.'!E41</f>
        <v>0</v>
      </c>
      <c r="F41" s="123">
        <f>'1.1.sz.mell.'!F41</f>
        <v>0</v>
      </c>
      <c r="G41" s="262">
        <f t="shared" si="4"/>
        <v>210000</v>
      </c>
    </row>
    <row r="42" spans="1:7" s="33" customFormat="1" ht="15">
      <c r="A42" s="152" t="s">
        <v>46</v>
      </c>
      <c r="B42" s="136" t="s">
        <v>160</v>
      </c>
      <c r="C42" s="123">
        <f>'1.1.sz.mell.'!C42</f>
        <v>211000</v>
      </c>
      <c r="D42" s="123">
        <f>'1.1.sz.mell.'!D42</f>
        <v>0</v>
      </c>
      <c r="E42" s="123">
        <f>'1.1.sz.mell.'!E42</f>
        <v>0</v>
      </c>
      <c r="F42" s="123">
        <f>'1.1.sz.mell.'!F42</f>
        <v>0</v>
      </c>
      <c r="G42" s="262">
        <f t="shared" si="4"/>
        <v>211000</v>
      </c>
    </row>
    <row r="43" spans="1:7" s="33" customFormat="1" ht="15">
      <c r="A43" s="152" t="s">
        <v>88</v>
      </c>
      <c r="B43" s="136" t="s">
        <v>161</v>
      </c>
      <c r="C43" s="123">
        <f>'1.1.sz.mell.'!C43</f>
        <v>732000</v>
      </c>
      <c r="D43" s="123">
        <f>'1.1.sz.mell.'!D43</f>
        <v>0</v>
      </c>
      <c r="E43" s="123">
        <f>'1.1.sz.mell.'!E43</f>
        <v>0</v>
      </c>
      <c r="F43" s="123">
        <f>'1.1.sz.mell.'!F43</f>
        <v>0</v>
      </c>
      <c r="G43" s="262">
        <f t="shared" si="4"/>
        <v>732000</v>
      </c>
    </row>
    <row r="44" spans="1:7" s="33" customFormat="1" ht="15">
      <c r="A44" s="152" t="s">
        <v>89</v>
      </c>
      <c r="B44" s="136" t="s">
        <v>162</v>
      </c>
      <c r="C44" s="123">
        <f>'1.1.sz.mell.'!C44</f>
        <v>0</v>
      </c>
      <c r="D44" s="123">
        <f>'1.1.sz.mell.'!D44</f>
        <v>0</v>
      </c>
      <c r="E44" s="123">
        <f>'1.1.sz.mell.'!E44</f>
        <v>0</v>
      </c>
      <c r="F44" s="123">
        <f>'1.1.sz.mell.'!F44</f>
        <v>0</v>
      </c>
      <c r="G44" s="262">
        <f t="shared" si="4"/>
        <v>0</v>
      </c>
    </row>
    <row r="45" spans="1:7" s="33" customFormat="1" ht="15">
      <c r="A45" s="152" t="s">
        <v>90</v>
      </c>
      <c r="B45" s="136" t="s">
        <v>163</v>
      </c>
      <c r="C45" s="123">
        <f>'1.1.sz.mell.'!C45</f>
        <v>0</v>
      </c>
      <c r="D45" s="123">
        <f>'1.1.sz.mell.'!D45</f>
        <v>0</v>
      </c>
      <c r="E45" s="123">
        <f>'1.1.sz.mell.'!E45</f>
        <v>0</v>
      </c>
      <c r="F45" s="123">
        <f>'1.1.sz.mell.'!F45</f>
        <v>0</v>
      </c>
      <c r="G45" s="262">
        <f t="shared" si="4"/>
        <v>0</v>
      </c>
    </row>
    <row r="46" spans="1:7" s="33" customFormat="1" ht="15">
      <c r="A46" s="152" t="s">
        <v>91</v>
      </c>
      <c r="B46" s="136" t="s">
        <v>164</v>
      </c>
      <c r="C46" s="123">
        <f>'1.1.sz.mell.'!C46</f>
        <v>0</v>
      </c>
      <c r="D46" s="123">
        <f>'1.1.sz.mell.'!D46</f>
        <v>0</v>
      </c>
      <c r="E46" s="123">
        <f>'1.1.sz.mell.'!E46</f>
        <v>0</v>
      </c>
      <c r="F46" s="123">
        <f>'1.1.sz.mell.'!F46</f>
        <v>0</v>
      </c>
      <c r="G46" s="262">
        <f t="shared" si="4"/>
        <v>0</v>
      </c>
    </row>
    <row r="47" spans="1:7" s="33" customFormat="1" ht="15">
      <c r="A47" s="152" t="s">
        <v>92</v>
      </c>
      <c r="B47" s="136" t="s">
        <v>165</v>
      </c>
      <c r="C47" s="123">
        <f>'1.1.sz.mell.'!C47</f>
        <v>16000</v>
      </c>
      <c r="D47" s="123">
        <f>'1.1.sz.mell.'!D47</f>
        <v>0</v>
      </c>
      <c r="E47" s="123">
        <f>'1.1.sz.mell.'!E47</f>
        <v>0</v>
      </c>
      <c r="F47" s="123">
        <f>'1.1.sz.mell.'!F47</f>
        <v>0</v>
      </c>
      <c r="G47" s="262">
        <f t="shared" si="4"/>
        <v>16000</v>
      </c>
    </row>
    <row r="48" spans="1:7" s="33" customFormat="1" ht="15">
      <c r="A48" s="152" t="s">
        <v>156</v>
      </c>
      <c r="B48" s="136" t="s">
        <v>166</v>
      </c>
      <c r="C48" s="123">
        <f>'1.1.sz.mell.'!C48</f>
        <v>0</v>
      </c>
      <c r="D48" s="123">
        <f>'1.1.sz.mell.'!D48</f>
        <v>0</v>
      </c>
      <c r="E48" s="123">
        <f>'1.1.sz.mell.'!E48</f>
        <v>0</v>
      </c>
      <c r="F48" s="123">
        <f>'1.1.sz.mell.'!F48</f>
        <v>0</v>
      </c>
      <c r="G48" s="265">
        <f t="shared" si="4"/>
        <v>0</v>
      </c>
    </row>
    <row r="49" spans="1:7" s="33" customFormat="1" ht="15">
      <c r="A49" s="153" t="s">
        <v>157</v>
      </c>
      <c r="B49" s="137" t="s">
        <v>295</v>
      </c>
      <c r="C49" s="123">
        <f>'1.1.sz.mell.'!C49</f>
        <v>0</v>
      </c>
      <c r="D49" s="123">
        <f>'1.1.sz.mell.'!D49</f>
        <v>0</v>
      </c>
      <c r="E49" s="123">
        <f>'1.1.sz.mell.'!E49</f>
        <v>0</v>
      </c>
      <c r="F49" s="123">
        <f>'1.1.sz.mell.'!F49</f>
        <v>0</v>
      </c>
      <c r="G49" s="266">
        <f t="shared" si="4"/>
        <v>0</v>
      </c>
    </row>
    <row r="50" spans="1:7" s="33" customFormat="1" ht="15.75" thickBot="1">
      <c r="A50" s="153" t="s">
        <v>294</v>
      </c>
      <c r="B50" s="137" t="s">
        <v>167</v>
      </c>
      <c r="C50" s="123">
        <f>'1.1.sz.mell.'!C50</f>
        <v>10000</v>
      </c>
      <c r="D50" s="123">
        <f>'1.1.sz.mell.'!D50</f>
        <v>0</v>
      </c>
      <c r="E50" s="123">
        <f>'1.1.sz.mell.'!E50</f>
        <v>0</v>
      </c>
      <c r="F50" s="123">
        <f>'1.1.sz.mell.'!F50</f>
        <v>0</v>
      </c>
      <c r="G50" s="266">
        <f t="shared" si="4"/>
        <v>10000</v>
      </c>
    </row>
    <row r="51" spans="1:7" s="33" customFormat="1" ht="15.75" thickBot="1">
      <c r="A51" s="23" t="s">
        <v>8</v>
      </c>
      <c r="B51" s="19" t="s">
        <v>168</v>
      </c>
      <c r="C51" s="121">
        <f>SUM(C52:C56)</f>
        <v>0</v>
      </c>
      <c r="D51" s="188">
        <f>SUM(D52:D56)</f>
        <v>0</v>
      </c>
      <c r="E51" s="121">
        <f>SUM(E52:E56)</f>
        <v>17500</v>
      </c>
      <c r="F51" s="121">
        <f>SUM(F52:F56)</f>
        <v>17500</v>
      </c>
      <c r="G51" s="260">
        <f>SUM(G52:G56)</f>
        <v>17500</v>
      </c>
    </row>
    <row r="52" spans="1:7" s="33" customFormat="1" ht="15">
      <c r="A52" s="151" t="s">
        <v>47</v>
      </c>
      <c r="B52" s="135" t="s">
        <v>172</v>
      </c>
      <c r="C52" s="123">
        <f>'1.1.sz.mell.'!C52</f>
        <v>0</v>
      </c>
      <c r="D52" s="123">
        <f>'1.1.sz.mell.'!D52</f>
        <v>0</v>
      </c>
      <c r="E52" s="123">
        <f>'1.1.sz.mell.'!E52</f>
        <v>0</v>
      </c>
      <c r="F52" s="123">
        <f>'1.1.sz.mell.'!F52</f>
        <v>0</v>
      </c>
      <c r="G52" s="267">
        <f>C52+F52</f>
        <v>0</v>
      </c>
    </row>
    <row r="53" spans="1:7" s="33" customFormat="1" ht="15">
      <c r="A53" s="152" t="s">
        <v>48</v>
      </c>
      <c r="B53" s="136" t="s">
        <v>173</v>
      </c>
      <c r="C53" s="123">
        <f>'1.1.sz.mell.'!C53</f>
        <v>0</v>
      </c>
      <c r="D53" s="123">
        <f>'1.1.sz.mell.'!D53</f>
        <v>0</v>
      </c>
      <c r="E53" s="123">
        <f>'1.1.sz.mell.'!E53</f>
        <v>0</v>
      </c>
      <c r="F53" s="123">
        <f>'1.1.sz.mell.'!F53</f>
        <v>0</v>
      </c>
      <c r="G53" s="265">
        <f>C53+F53</f>
        <v>0</v>
      </c>
    </row>
    <row r="54" spans="1:7" s="33" customFormat="1" ht="15">
      <c r="A54" s="152" t="s">
        <v>169</v>
      </c>
      <c r="B54" s="136" t="s">
        <v>174</v>
      </c>
      <c r="C54" s="123">
        <f>'1.1.sz.mell.'!C54</f>
        <v>0</v>
      </c>
      <c r="D54" s="123">
        <f>'1.1.sz.mell.'!D54</f>
        <v>0</v>
      </c>
      <c r="E54" s="123">
        <f>'1.1.sz.mell.'!E54</f>
        <v>17500</v>
      </c>
      <c r="F54" s="123">
        <f>'1.1.sz.mell.'!F54</f>
        <v>17500</v>
      </c>
      <c r="G54" s="265">
        <f>C54+F54</f>
        <v>17500</v>
      </c>
    </row>
    <row r="55" spans="1:7" s="33" customFormat="1" ht="15">
      <c r="A55" s="152" t="s">
        <v>170</v>
      </c>
      <c r="B55" s="136" t="s">
        <v>175</v>
      </c>
      <c r="C55" s="123">
        <f>'1.1.sz.mell.'!C55</f>
        <v>0</v>
      </c>
      <c r="D55" s="123">
        <f>'1.1.sz.mell.'!D55</f>
        <v>0</v>
      </c>
      <c r="E55" s="123">
        <f>'1.1.sz.mell.'!E55</f>
        <v>0</v>
      </c>
      <c r="F55" s="123">
        <f>'1.1.sz.mell.'!F55</f>
        <v>0</v>
      </c>
      <c r="G55" s="265">
        <f>C55+F55</f>
        <v>0</v>
      </c>
    </row>
    <row r="56" spans="1:7" s="33" customFormat="1" ht="15.75" thickBot="1">
      <c r="A56" s="153" t="s">
        <v>171</v>
      </c>
      <c r="B56" s="137" t="s">
        <v>176</v>
      </c>
      <c r="C56" s="123">
        <f>'1.1.sz.mell.'!C56</f>
        <v>0</v>
      </c>
      <c r="D56" s="123">
        <f>'1.1.sz.mell.'!D56</f>
        <v>0</v>
      </c>
      <c r="E56" s="123">
        <f>'1.1.sz.mell.'!E56</f>
        <v>0</v>
      </c>
      <c r="F56" s="123">
        <f>'1.1.sz.mell.'!F56</f>
        <v>0</v>
      </c>
      <c r="G56" s="266">
        <f>C56+F56</f>
        <v>0</v>
      </c>
    </row>
    <row r="57" spans="1:7" s="33" customFormat="1" ht="15.75" thickBot="1">
      <c r="A57" s="23" t="s">
        <v>93</v>
      </c>
      <c r="B57" s="19" t="s">
        <v>177</v>
      </c>
      <c r="C57" s="121">
        <f>SUM(C58:C60)</f>
        <v>658000</v>
      </c>
      <c r="D57" s="188">
        <f>SUM(D58:D60)</f>
        <v>0</v>
      </c>
      <c r="E57" s="121">
        <f>SUM(E58:E60)</f>
        <v>0</v>
      </c>
      <c r="F57" s="121">
        <f>SUM(F58:F60)</f>
        <v>0</v>
      </c>
      <c r="G57" s="260">
        <f>SUM(G58:G60)</f>
        <v>658000</v>
      </c>
    </row>
    <row r="58" spans="1:7" s="33" customFormat="1" ht="15">
      <c r="A58" s="151" t="s">
        <v>49</v>
      </c>
      <c r="B58" s="135" t="s">
        <v>178</v>
      </c>
      <c r="C58" s="123">
        <f>'1.2.sz.mell. '!C58</f>
        <v>0</v>
      </c>
      <c r="D58" s="123">
        <f>'1.2.sz.mell. '!D58</f>
        <v>0</v>
      </c>
      <c r="E58" s="123">
        <f>'1.2.sz.mell. '!E58</f>
        <v>0</v>
      </c>
      <c r="F58" s="123">
        <f>'1.2.sz.mell. '!F58</f>
        <v>0</v>
      </c>
      <c r="G58" s="261">
        <f>C58+F58</f>
        <v>0</v>
      </c>
    </row>
    <row r="59" spans="1:7" s="33" customFormat="1" ht="22.5">
      <c r="A59" s="152" t="s">
        <v>50</v>
      </c>
      <c r="B59" s="136" t="s">
        <v>288</v>
      </c>
      <c r="C59" s="123">
        <f>'1.2.sz.mell. '!C59</f>
        <v>0</v>
      </c>
      <c r="D59" s="123">
        <f>'1.2.sz.mell. '!D59</f>
        <v>0</v>
      </c>
      <c r="E59" s="123">
        <f>'1.2.sz.mell. '!E59</f>
        <v>0</v>
      </c>
      <c r="F59" s="123">
        <f>'1.2.sz.mell. '!F59</f>
        <v>0</v>
      </c>
      <c r="G59" s="262">
        <f>C59+F59</f>
        <v>0</v>
      </c>
    </row>
    <row r="60" spans="1:7" s="33" customFormat="1" ht="15">
      <c r="A60" s="152" t="s">
        <v>181</v>
      </c>
      <c r="B60" s="136" t="s">
        <v>179</v>
      </c>
      <c r="C60" s="123">
        <f>'1.2.sz.mell. '!C60</f>
        <v>658000</v>
      </c>
      <c r="D60" s="123">
        <f>'1.2.sz.mell. '!D60</f>
        <v>0</v>
      </c>
      <c r="E60" s="123">
        <f>'1.2.sz.mell. '!E60</f>
        <v>0</v>
      </c>
      <c r="F60" s="123">
        <f>'1.2.sz.mell. '!F60</f>
        <v>0</v>
      </c>
      <c r="G60" s="262">
        <f>C60+F60</f>
        <v>658000</v>
      </c>
    </row>
    <row r="61" spans="1:7" s="33" customFormat="1" ht="15.75" thickBot="1">
      <c r="A61" s="153" t="s">
        <v>182</v>
      </c>
      <c r="B61" s="137" t="s">
        <v>180</v>
      </c>
      <c r="C61" s="123">
        <f>'1.2.sz.mell. '!C61</f>
        <v>0</v>
      </c>
      <c r="D61" s="123">
        <f>'1.2.sz.mell. '!D61</f>
        <v>0</v>
      </c>
      <c r="E61" s="123">
        <f>'1.2.sz.mell. '!E61</f>
        <v>0</v>
      </c>
      <c r="F61" s="123">
        <f>'1.2.sz.mell. '!F61</f>
        <v>0</v>
      </c>
      <c r="G61" s="263">
        <f>C61+F61</f>
        <v>0</v>
      </c>
    </row>
    <row r="62" spans="1:7" s="33" customFormat="1" ht="15.75" thickBot="1">
      <c r="A62" s="23" t="s">
        <v>10</v>
      </c>
      <c r="B62" s="62" t="s">
        <v>183</v>
      </c>
      <c r="C62" s="121">
        <f>SUM(C63:C65)</f>
        <v>0</v>
      </c>
      <c r="D62" s="188">
        <f>SUM(D63:D65)</f>
        <v>0</v>
      </c>
      <c r="E62" s="121">
        <f>SUM(E63:E65)</f>
        <v>0</v>
      </c>
      <c r="F62" s="121">
        <f>SUM(F63:F65)</f>
        <v>0</v>
      </c>
      <c r="G62" s="260">
        <f>SUM(G63:G65)</f>
        <v>0</v>
      </c>
    </row>
    <row r="63" spans="1:7" s="33" customFormat="1" ht="15">
      <c r="A63" s="151" t="s">
        <v>94</v>
      </c>
      <c r="B63" s="135" t="s">
        <v>185</v>
      </c>
      <c r="C63" s="123">
        <f>'1.1.sz.mell.'!C63</f>
        <v>0</v>
      </c>
      <c r="D63" s="123">
        <f>'1.1.sz.mell.'!D63</f>
        <v>0</v>
      </c>
      <c r="E63" s="123">
        <f>'1.1.sz.mell.'!E63</f>
        <v>0</v>
      </c>
      <c r="F63" s="123">
        <f>'1.1.sz.mell.'!F63</f>
        <v>0</v>
      </c>
      <c r="G63" s="265">
        <f>C63+F63</f>
        <v>0</v>
      </c>
    </row>
    <row r="64" spans="1:7" s="33" customFormat="1" ht="22.5">
      <c r="A64" s="152" t="s">
        <v>95</v>
      </c>
      <c r="B64" s="136" t="s">
        <v>289</v>
      </c>
      <c r="C64" s="123">
        <f>'1.1.sz.mell.'!C64</f>
        <v>0</v>
      </c>
      <c r="D64" s="123">
        <f>'1.1.sz.mell.'!D64</f>
        <v>0</v>
      </c>
      <c r="E64" s="123">
        <f>'1.1.sz.mell.'!E64</f>
        <v>0</v>
      </c>
      <c r="F64" s="123">
        <f>'1.1.sz.mell.'!F64</f>
        <v>0</v>
      </c>
      <c r="G64" s="265">
        <f>C64+F64</f>
        <v>0</v>
      </c>
    </row>
    <row r="65" spans="1:7" s="33" customFormat="1" ht="15">
      <c r="A65" s="152" t="s">
        <v>116</v>
      </c>
      <c r="B65" s="136" t="s">
        <v>186</v>
      </c>
      <c r="C65" s="123">
        <f>'1.1.sz.mell.'!C65</f>
        <v>0</v>
      </c>
      <c r="D65" s="123">
        <f>'1.1.sz.mell.'!D65</f>
        <v>0</v>
      </c>
      <c r="E65" s="123">
        <f>'1.1.sz.mell.'!E65</f>
        <v>0</v>
      </c>
      <c r="F65" s="123">
        <f>'1.1.sz.mell.'!F65</f>
        <v>0</v>
      </c>
      <c r="G65" s="265">
        <f>C65+F65</f>
        <v>0</v>
      </c>
    </row>
    <row r="66" spans="1:7" s="33" customFormat="1" ht="15.75" thickBot="1">
      <c r="A66" s="153" t="s">
        <v>184</v>
      </c>
      <c r="B66" s="137" t="s">
        <v>187</v>
      </c>
      <c r="C66" s="123">
        <f>'1.1.sz.mell.'!C66</f>
        <v>0</v>
      </c>
      <c r="D66" s="123">
        <f>'1.1.sz.mell.'!D66</f>
        <v>0</v>
      </c>
      <c r="E66" s="123">
        <f>'1.1.sz.mell.'!E66</f>
        <v>0</v>
      </c>
      <c r="F66" s="123">
        <f>'1.1.sz.mell.'!F66</f>
        <v>0</v>
      </c>
      <c r="G66" s="265">
        <f>C66+F66</f>
        <v>0</v>
      </c>
    </row>
    <row r="67" spans="1:7" s="33" customFormat="1" ht="15.75" thickBot="1">
      <c r="A67" s="23" t="s">
        <v>11</v>
      </c>
      <c r="B67" s="19" t="s">
        <v>188</v>
      </c>
      <c r="C67" s="127">
        <f>+C10+C17+C24+C31+C39+C51+C57+C62</f>
        <v>52598676</v>
      </c>
      <c r="D67" s="192">
        <f>+D10+D17+D24+D31+D39+D51+D57+D62</f>
        <v>0</v>
      </c>
      <c r="E67" s="127">
        <f>+E10+E17+E24+E31+E39+E51+E57+E62</f>
        <v>3252220</v>
      </c>
      <c r="F67" s="127">
        <f>+F10+F17+F24+F31+F39+F51+F57+F62</f>
        <v>3252220</v>
      </c>
      <c r="G67" s="264">
        <f>+G10+G17+G24+G31+G39+G51+G57+G62</f>
        <v>55850896</v>
      </c>
    </row>
    <row r="68" spans="1:7" s="33" customFormat="1" ht="15.75" thickBot="1">
      <c r="A68" s="154" t="s">
        <v>276</v>
      </c>
      <c r="B68" s="62" t="s">
        <v>190</v>
      </c>
      <c r="C68" s="121">
        <f>SUM(C69:C71)</f>
        <v>0</v>
      </c>
      <c r="D68" s="188">
        <f>SUM(D69:D71)</f>
        <v>0</v>
      </c>
      <c r="E68" s="121">
        <f>SUM(E69:E71)</f>
        <v>0</v>
      </c>
      <c r="F68" s="121">
        <f>SUM(F69:F71)</f>
        <v>0</v>
      </c>
      <c r="G68" s="260">
        <f>SUM(G69:G71)</f>
        <v>0</v>
      </c>
    </row>
    <row r="69" spans="1:7" s="33" customFormat="1" ht="15">
      <c r="A69" s="151" t="s">
        <v>218</v>
      </c>
      <c r="B69" s="135" t="s">
        <v>191</v>
      </c>
      <c r="C69" s="123">
        <f>'1.1.sz.mell.'!C69</f>
        <v>0</v>
      </c>
      <c r="D69" s="123">
        <f>'1.1.sz.mell.'!D69</f>
        <v>0</v>
      </c>
      <c r="E69" s="123">
        <f>'1.1.sz.mell.'!E69</f>
        <v>0</v>
      </c>
      <c r="F69" s="123">
        <f>'1.1.sz.mell.'!F69</f>
        <v>0</v>
      </c>
      <c r="G69" s="265">
        <f>C69+F69</f>
        <v>0</v>
      </c>
    </row>
    <row r="70" spans="1:7" s="33" customFormat="1" ht="15">
      <c r="A70" s="152" t="s">
        <v>227</v>
      </c>
      <c r="B70" s="136" t="s">
        <v>192</v>
      </c>
      <c r="C70" s="123">
        <f>'1.1.sz.mell.'!C70</f>
        <v>0</v>
      </c>
      <c r="D70" s="123">
        <f>'1.1.sz.mell.'!D70</f>
        <v>0</v>
      </c>
      <c r="E70" s="123">
        <f>'1.1.sz.mell.'!E70</f>
        <v>0</v>
      </c>
      <c r="F70" s="123">
        <f>'1.1.sz.mell.'!F70</f>
        <v>0</v>
      </c>
      <c r="G70" s="265">
        <f>C70+F70</f>
        <v>0</v>
      </c>
    </row>
    <row r="71" spans="1:7" s="33" customFormat="1" ht="15.75" thickBot="1">
      <c r="A71" s="161" t="s">
        <v>228</v>
      </c>
      <c r="B71" s="281" t="s">
        <v>193</v>
      </c>
      <c r="C71" s="123">
        <f>'1.1.sz.mell.'!C71</f>
        <v>0</v>
      </c>
      <c r="D71" s="123">
        <f>'1.1.sz.mell.'!D71</f>
        <v>0</v>
      </c>
      <c r="E71" s="123">
        <f>'1.1.sz.mell.'!E71</f>
        <v>0</v>
      </c>
      <c r="F71" s="123">
        <f>'1.1.sz.mell.'!F71</f>
        <v>0</v>
      </c>
      <c r="G71" s="282">
        <f>C71+F71</f>
        <v>0</v>
      </c>
    </row>
    <row r="72" spans="1:7" s="33" customFormat="1" ht="15.75" thickBot="1">
      <c r="A72" s="154" t="s">
        <v>194</v>
      </c>
      <c r="B72" s="62" t="s">
        <v>195</v>
      </c>
      <c r="C72" s="121">
        <f>SUM(C73:C76)</f>
        <v>20000000</v>
      </c>
      <c r="D72" s="121">
        <f>SUM(D73:D76)</f>
        <v>0</v>
      </c>
      <c r="E72" s="121">
        <f>SUM(E73:E76)</f>
        <v>0</v>
      </c>
      <c r="F72" s="121">
        <f>SUM(F73:F76)</f>
        <v>0</v>
      </c>
      <c r="G72" s="260">
        <f>SUM(G73:G76)</f>
        <v>20000000</v>
      </c>
    </row>
    <row r="73" spans="1:7" s="33" customFormat="1" ht="15">
      <c r="A73" s="151" t="s">
        <v>72</v>
      </c>
      <c r="B73" s="242" t="s">
        <v>196</v>
      </c>
      <c r="C73" s="123">
        <f>'1.1.sz.mell.'!C73</f>
        <v>20000000</v>
      </c>
      <c r="D73" s="123">
        <f>'1.1.sz.mell.'!D73</f>
        <v>0</v>
      </c>
      <c r="E73" s="123">
        <f>'1.1.sz.mell.'!E73</f>
        <v>0</v>
      </c>
      <c r="F73" s="123">
        <f>'1.1.sz.mell.'!F73</f>
        <v>0</v>
      </c>
      <c r="G73" s="265">
        <f>C73+F73</f>
        <v>20000000</v>
      </c>
    </row>
    <row r="74" spans="1:7" s="33" customFormat="1" ht="15">
      <c r="A74" s="152" t="s">
        <v>73</v>
      </c>
      <c r="B74" s="242" t="s">
        <v>434</v>
      </c>
      <c r="C74" s="123">
        <f>'1.1.sz.mell.'!C74</f>
        <v>0</v>
      </c>
      <c r="D74" s="123">
        <f>'1.1.sz.mell.'!D74</f>
        <v>0</v>
      </c>
      <c r="E74" s="123">
        <f>'1.1.sz.mell.'!E74</f>
        <v>0</v>
      </c>
      <c r="F74" s="123">
        <f>'1.1.sz.mell.'!F74</f>
        <v>0</v>
      </c>
      <c r="G74" s="265">
        <f>C74+F74</f>
        <v>0</v>
      </c>
    </row>
    <row r="75" spans="1:7" s="33" customFormat="1" ht="15">
      <c r="A75" s="152" t="s">
        <v>219</v>
      </c>
      <c r="B75" s="242" t="s">
        <v>197</v>
      </c>
      <c r="C75" s="123">
        <f>'1.1.sz.mell.'!C75</f>
        <v>0</v>
      </c>
      <c r="D75" s="123">
        <f>'1.1.sz.mell.'!D75</f>
        <v>0</v>
      </c>
      <c r="E75" s="123">
        <f>'1.1.sz.mell.'!E75</f>
        <v>0</v>
      </c>
      <c r="F75" s="123">
        <f>'1.1.sz.mell.'!F75</f>
        <v>0</v>
      </c>
      <c r="G75" s="265">
        <f>C75+F75</f>
        <v>0</v>
      </c>
    </row>
    <row r="76" spans="1:7" s="33" customFormat="1" ht="15.75" thickBot="1">
      <c r="A76" s="153" t="s">
        <v>220</v>
      </c>
      <c r="B76" s="243" t="s">
        <v>435</v>
      </c>
      <c r="C76" s="123">
        <f>'1.1.sz.mell.'!C76</f>
        <v>0</v>
      </c>
      <c r="D76" s="123">
        <f>'1.1.sz.mell.'!D76</f>
        <v>0</v>
      </c>
      <c r="E76" s="123">
        <f>'1.1.sz.mell.'!E76</f>
        <v>0</v>
      </c>
      <c r="F76" s="123">
        <f>'1.1.sz.mell.'!F76</f>
        <v>0</v>
      </c>
      <c r="G76" s="265">
        <f>C76+F76</f>
        <v>0</v>
      </c>
    </row>
    <row r="77" spans="1:7" s="33" customFormat="1" ht="15.75" thickBot="1">
      <c r="A77" s="154" t="s">
        <v>198</v>
      </c>
      <c r="B77" s="62" t="s">
        <v>199</v>
      </c>
      <c r="C77" s="121">
        <f>SUM(C78:C79)</f>
        <v>206993990</v>
      </c>
      <c r="D77" s="121">
        <f>SUM(D78:D79)</f>
        <v>0</v>
      </c>
      <c r="E77" s="121">
        <f>SUM(E78:E79)</f>
        <v>0</v>
      </c>
      <c r="F77" s="121">
        <f>SUM(F78:F79)</f>
        <v>0</v>
      </c>
      <c r="G77" s="260">
        <f>SUM(G78:G79)</f>
        <v>206993990</v>
      </c>
    </row>
    <row r="78" spans="1:7" s="33" customFormat="1" ht="15">
      <c r="A78" s="151" t="s">
        <v>221</v>
      </c>
      <c r="B78" s="135" t="s">
        <v>200</v>
      </c>
      <c r="C78" s="123">
        <f>'1.1.sz.mell.'!C78</f>
        <v>206993990</v>
      </c>
      <c r="D78" s="123">
        <f>'1.1.sz.mell.'!D78</f>
        <v>0</v>
      </c>
      <c r="E78" s="123">
        <f>'1.1.sz.mell.'!E78</f>
        <v>0</v>
      </c>
      <c r="F78" s="123">
        <f>'1.1.sz.mell.'!F78</f>
        <v>0</v>
      </c>
      <c r="G78" s="265">
        <f>C78+F78</f>
        <v>206993990</v>
      </c>
    </row>
    <row r="79" spans="1:7" s="33" customFormat="1" ht="15.75" thickBot="1">
      <c r="A79" s="153" t="s">
        <v>222</v>
      </c>
      <c r="B79" s="137" t="s">
        <v>201</v>
      </c>
      <c r="C79" s="123">
        <f>'1.1.sz.mell.'!C79</f>
        <v>0</v>
      </c>
      <c r="D79" s="123">
        <f>'1.1.sz.mell.'!D79</f>
        <v>0</v>
      </c>
      <c r="E79" s="123">
        <f>'1.1.sz.mell.'!E79</f>
        <v>0</v>
      </c>
      <c r="F79" s="123">
        <f>'1.1.sz.mell.'!F79</f>
        <v>0</v>
      </c>
      <c r="G79" s="265">
        <f>C79+F79</f>
        <v>0</v>
      </c>
    </row>
    <row r="80" spans="1:7" s="32" customFormat="1" ht="15.75" thickBot="1">
      <c r="A80" s="154" t="s">
        <v>202</v>
      </c>
      <c r="B80" s="62" t="s">
        <v>203</v>
      </c>
      <c r="C80" s="121">
        <f>SUM(C81:C83)</f>
        <v>0</v>
      </c>
      <c r="D80" s="121">
        <f>SUM(D81:D83)</f>
        <v>0</v>
      </c>
      <c r="E80" s="121">
        <f>SUM(E81:E83)</f>
        <v>0</v>
      </c>
      <c r="F80" s="121">
        <f>SUM(F81:F83)</f>
        <v>0</v>
      </c>
      <c r="G80" s="260">
        <f>SUM(G81:G83)</f>
        <v>0</v>
      </c>
    </row>
    <row r="81" spans="1:7" s="33" customFormat="1" ht="15">
      <c r="A81" s="151" t="s">
        <v>223</v>
      </c>
      <c r="B81" s="135" t="s">
        <v>204</v>
      </c>
      <c r="C81" s="123">
        <f>'1.1.sz.mell.'!C81</f>
        <v>0</v>
      </c>
      <c r="D81" s="123">
        <f>'1.1.sz.mell.'!D81</f>
        <v>0</v>
      </c>
      <c r="E81" s="123">
        <f>'1.1.sz.mell.'!E81</f>
        <v>0</v>
      </c>
      <c r="F81" s="123">
        <f>'1.1.sz.mell.'!F81</f>
        <v>0</v>
      </c>
      <c r="G81" s="265">
        <f>C81+F81</f>
        <v>0</v>
      </c>
    </row>
    <row r="82" spans="1:7" s="33" customFormat="1" ht="15">
      <c r="A82" s="152" t="s">
        <v>224</v>
      </c>
      <c r="B82" s="136" t="s">
        <v>205</v>
      </c>
      <c r="C82" s="123">
        <f>'1.1.sz.mell.'!C82</f>
        <v>0</v>
      </c>
      <c r="D82" s="123">
        <f>'1.1.sz.mell.'!D82</f>
        <v>0</v>
      </c>
      <c r="E82" s="123">
        <f>'1.1.sz.mell.'!E82</f>
        <v>0</v>
      </c>
      <c r="F82" s="123">
        <f>'1.1.sz.mell.'!F82</f>
        <v>0</v>
      </c>
      <c r="G82" s="265">
        <f>C82+F82</f>
        <v>0</v>
      </c>
    </row>
    <row r="83" spans="1:7" s="33" customFormat="1" ht="15.75" thickBot="1">
      <c r="A83" s="153" t="s">
        <v>225</v>
      </c>
      <c r="B83" s="244" t="s">
        <v>436</v>
      </c>
      <c r="C83" s="123">
        <f>'1.1.sz.mell.'!C83</f>
        <v>0</v>
      </c>
      <c r="D83" s="123">
        <f>'1.1.sz.mell.'!D83</f>
        <v>0</v>
      </c>
      <c r="E83" s="123">
        <f>'1.1.sz.mell.'!E83</f>
        <v>0</v>
      </c>
      <c r="F83" s="123">
        <f>'1.1.sz.mell.'!F83</f>
        <v>0</v>
      </c>
      <c r="G83" s="265">
        <f>C83+F83</f>
        <v>0</v>
      </c>
    </row>
    <row r="84" spans="1:7" s="33" customFormat="1" ht="15.75" thickBot="1">
      <c r="A84" s="154" t="s">
        <v>206</v>
      </c>
      <c r="B84" s="62" t="s">
        <v>226</v>
      </c>
      <c r="C84" s="121">
        <f>SUM(C85:C88)</f>
        <v>0</v>
      </c>
      <c r="D84" s="121">
        <f>SUM(D85:D88)</f>
        <v>0</v>
      </c>
      <c r="E84" s="121">
        <f>SUM(E85:E88)</f>
        <v>0</v>
      </c>
      <c r="F84" s="121">
        <f>SUM(F85:F88)</f>
        <v>0</v>
      </c>
      <c r="G84" s="260">
        <f>SUM(G85:G88)</f>
        <v>0</v>
      </c>
    </row>
    <row r="85" spans="1:7" s="33" customFormat="1" ht="15">
      <c r="A85" s="155" t="s">
        <v>207</v>
      </c>
      <c r="B85" s="135" t="s">
        <v>208</v>
      </c>
      <c r="C85" s="123">
        <f>'1.1.sz.mell.'!C85</f>
        <v>0</v>
      </c>
      <c r="D85" s="123">
        <f>'1.1.sz.mell.'!D85</f>
        <v>0</v>
      </c>
      <c r="E85" s="123">
        <f>'1.1.sz.mell.'!E85</f>
        <v>0</v>
      </c>
      <c r="F85" s="123">
        <f>'1.1.sz.mell.'!F85</f>
        <v>0</v>
      </c>
      <c r="G85" s="265">
        <f t="shared" ref="G85:G90" si="5">C85+F85</f>
        <v>0</v>
      </c>
    </row>
    <row r="86" spans="1:7" s="33" customFormat="1" ht="15">
      <c r="A86" s="156" t="s">
        <v>209</v>
      </c>
      <c r="B86" s="136" t="s">
        <v>210</v>
      </c>
      <c r="C86" s="123">
        <f>'1.1.sz.mell.'!C86</f>
        <v>0</v>
      </c>
      <c r="D86" s="123">
        <f>'1.1.sz.mell.'!D86</f>
        <v>0</v>
      </c>
      <c r="E86" s="123">
        <f>'1.1.sz.mell.'!E86</f>
        <v>0</v>
      </c>
      <c r="F86" s="123">
        <f>'1.1.sz.mell.'!F86</f>
        <v>0</v>
      </c>
      <c r="G86" s="265">
        <f t="shared" si="5"/>
        <v>0</v>
      </c>
    </row>
    <row r="87" spans="1:7" s="33" customFormat="1" ht="15">
      <c r="A87" s="156" t="s">
        <v>211</v>
      </c>
      <c r="B87" s="136" t="s">
        <v>212</v>
      </c>
      <c r="C87" s="123">
        <f>'1.1.sz.mell.'!C87</f>
        <v>0</v>
      </c>
      <c r="D87" s="123">
        <f>'1.1.sz.mell.'!D87</f>
        <v>0</v>
      </c>
      <c r="E87" s="123">
        <f>'1.1.sz.mell.'!E87</f>
        <v>0</v>
      </c>
      <c r="F87" s="123">
        <f>'1.1.sz.mell.'!F87</f>
        <v>0</v>
      </c>
      <c r="G87" s="265">
        <f t="shared" si="5"/>
        <v>0</v>
      </c>
    </row>
    <row r="88" spans="1:7" s="32" customFormat="1" ht="15.75" thickBot="1">
      <c r="A88" s="157" t="s">
        <v>213</v>
      </c>
      <c r="B88" s="137" t="s">
        <v>214</v>
      </c>
      <c r="C88" s="123">
        <f>'1.1.sz.mell.'!C88</f>
        <v>0</v>
      </c>
      <c r="D88" s="123">
        <f>'1.1.sz.mell.'!D88</f>
        <v>0</v>
      </c>
      <c r="E88" s="123">
        <f>'1.1.sz.mell.'!E88</f>
        <v>0</v>
      </c>
      <c r="F88" s="123">
        <f>'1.1.sz.mell.'!F88</f>
        <v>0</v>
      </c>
      <c r="G88" s="265">
        <f t="shared" si="5"/>
        <v>0</v>
      </c>
    </row>
    <row r="89" spans="1:7" s="32" customFormat="1" ht="15.75" thickBot="1">
      <c r="A89" s="154" t="s">
        <v>215</v>
      </c>
      <c r="B89" s="62" t="s">
        <v>334</v>
      </c>
      <c r="C89" s="169"/>
      <c r="D89" s="169"/>
      <c r="E89" s="169"/>
      <c r="F89" s="121">
        <f t="shared" ref="F89:F90" si="6">D89+E89</f>
        <v>0</v>
      </c>
      <c r="G89" s="260">
        <f t="shared" si="5"/>
        <v>0</v>
      </c>
    </row>
    <row r="90" spans="1:7" s="32" customFormat="1" ht="15.75" thickBot="1">
      <c r="A90" s="154" t="s">
        <v>354</v>
      </c>
      <c r="B90" s="62" t="s">
        <v>216</v>
      </c>
      <c r="C90" s="169"/>
      <c r="D90" s="169"/>
      <c r="E90" s="169"/>
      <c r="F90" s="121">
        <f t="shared" si="6"/>
        <v>0</v>
      </c>
      <c r="G90" s="260">
        <f t="shared" si="5"/>
        <v>0</v>
      </c>
    </row>
    <row r="91" spans="1:7" s="32" customFormat="1" ht="15.75" thickBot="1">
      <c r="A91" s="154" t="s">
        <v>355</v>
      </c>
      <c r="B91" s="141" t="s">
        <v>337</v>
      </c>
      <c r="C91" s="127">
        <f>+C68+C72+C77+C80+C84+C90+C89</f>
        <v>226993990</v>
      </c>
      <c r="D91" s="127">
        <f>+D68+D72+D77+D80+D84+D90+D89</f>
        <v>0</v>
      </c>
      <c r="E91" s="127">
        <f>+E68+E72+E77+E80+E84+E90+E89</f>
        <v>0</v>
      </c>
      <c r="F91" s="127">
        <f>+F68+F72+F77+F80+F84+F90+F89</f>
        <v>0</v>
      </c>
      <c r="G91" s="264">
        <f>+G68+G72+G77+G80+G84+G90+G89</f>
        <v>226993990</v>
      </c>
    </row>
    <row r="92" spans="1:7" s="32" customFormat="1" ht="15.75" thickBot="1">
      <c r="A92" s="158" t="s">
        <v>356</v>
      </c>
      <c r="B92" s="142" t="s">
        <v>357</v>
      </c>
      <c r="C92" s="127">
        <f>+C67+C91</f>
        <v>279592666</v>
      </c>
      <c r="D92" s="127">
        <f>+D67+D91</f>
        <v>0</v>
      </c>
      <c r="E92" s="127">
        <f>+E67+E91</f>
        <v>3252220</v>
      </c>
      <c r="F92" s="127">
        <f>+F67+F91</f>
        <v>3252220</v>
      </c>
      <c r="G92" s="264">
        <f>+G67+G91</f>
        <v>282844886</v>
      </c>
    </row>
    <row r="93" spans="1:7" s="33" customFormat="1" ht="15.75" thickBot="1">
      <c r="A93" s="56"/>
      <c r="B93" s="57"/>
      <c r="C93" s="107"/>
    </row>
    <row r="94" spans="1:7" s="28" customFormat="1" ht="16.5" customHeight="1" thickBot="1">
      <c r="A94" s="400" t="s">
        <v>36</v>
      </c>
      <c r="B94" s="401"/>
      <c r="C94" s="401"/>
      <c r="D94" s="401"/>
      <c r="E94" s="401"/>
      <c r="F94" s="401"/>
      <c r="G94" s="402"/>
    </row>
    <row r="95" spans="1:7" s="34" customFormat="1" ht="13.5" thickBot="1">
      <c r="A95" s="129" t="s">
        <v>3</v>
      </c>
      <c r="B95" s="22" t="s">
        <v>361</v>
      </c>
      <c r="C95" s="120">
        <f>+C96+C97+C98+C99+C100+C113</f>
        <v>59189666</v>
      </c>
      <c r="D95" s="269">
        <f>+D96+D97+D98+D99+D100+D113</f>
        <v>0</v>
      </c>
      <c r="E95" s="120">
        <f>+E96+E97+E98+E99+E100+E113</f>
        <v>-145847</v>
      </c>
      <c r="F95" s="120">
        <f>+F96+F97+F98+F99+F100+F113</f>
        <v>-145847</v>
      </c>
      <c r="G95" s="273">
        <f>+G96+G97+G98+G99+G100+G113</f>
        <v>59043819</v>
      </c>
    </row>
    <row r="96" spans="1:7" ht="13.5" thickBot="1">
      <c r="A96" s="159" t="s">
        <v>51</v>
      </c>
      <c r="B96" s="8" t="s">
        <v>32</v>
      </c>
      <c r="C96" s="180">
        <f>'1.2.sz.mell. '!C100</f>
        <v>14591200</v>
      </c>
      <c r="D96" s="180">
        <f>'1.2.sz.mell. '!D100</f>
        <v>0</v>
      </c>
      <c r="E96" s="180">
        <f>'1.2.sz.mell. '!E100</f>
        <v>1118000</v>
      </c>
      <c r="F96" s="180">
        <f>'1.2.sz.mell. '!F100</f>
        <v>1118000</v>
      </c>
      <c r="G96" s="274">
        <f t="shared" ref="G96:G115" si="7">C96+F96</f>
        <v>15709200</v>
      </c>
    </row>
    <row r="97" spans="1:7" ht="13.5" thickBot="1">
      <c r="A97" s="152" t="s">
        <v>52</v>
      </c>
      <c r="B97" s="6" t="s">
        <v>96</v>
      </c>
      <c r="C97" s="180">
        <f>'1.2.sz.mell. '!C101</f>
        <v>2442000</v>
      </c>
      <c r="D97" s="180">
        <f>'1.2.sz.mell. '!D101</f>
        <v>0</v>
      </c>
      <c r="E97" s="180">
        <f>'1.2.sz.mell. '!E101</f>
        <v>36000</v>
      </c>
      <c r="F97" s="180">
        <f>'1.2.sz.mell. '!F101</f>
        <v>36000</v>
      </c>
      <c r="G97" s="262">
        <f t="shared" si="7"/>
        <v>2478000</v>
      </c>
    </row>
    <row r="98" spans="1:7" ht="13.5" thickBot="1">
      <c r="A98" s="152" t="s">
        <v>53</v>
      </c>
      <c r="B98" s="6" t="s">
        <v>70</v>
      </c>
      <c r="C98" s="180">
        <f>'1.2.sz.mell. '!C102</f>
        <v>11458000</v>
      </c>
      <c r="D98" s="180">
        <f>'1.2.sz.mell. '!D102</f>
        <v>0</v>
      </c>
      <c r="E98" s="180">
        <f>'1.2.sz.mell. '!E102</f>
        <v>290830</v>
      </c>
      <c r="F98" s="180">
        <f>'1.2.sz.mell. '!F102</f>
        <v>290830</v>
      </c>
      <c r="G98" s="263">
        <f t="shared" si="7"/>
        <v>11748830</v>
      </c>
    </row>
    <row r="99" spans="1:7" ht="13.5" thickBot="1">
      <c r="A99" s="152" t="s">
        <v>54</v>
      </c>
      <c r="B99" s="9" t="s">
        <v>97</v>
      </c>
      <c r="C99" s="180">
        <f>'1.2.sz.mell. '!C103</f>
        <v>7972000</v>
      </c>
      <c r="D99" s="180">
        <f>'1.2.sz.mell. '!D103</f>
        <v>0</v>
      </c>
      <c r="E99" s="180">
        <f>'1.2.sz.mell. '!E103</f>
        <v>-37000</v>
      </c>
      <c r="F99" s="180">
        <f>'1.2.sz.mell. '!F103</f>
        <v>-37000</v>
      </c>
      <c r="G99" s="263">
        <f t="shared" si="7"/>
        <v>7935000</v>
      </c>
    </row>
    <row r="100" spans="1:7" ht="13.5" thickBot="1">
      <c r="A100" s="152" t="s">
        <v>62</v>
      </c>
      <c r="B100" s="17" t="s">
        <v>98</v>
      </c>
      <c r="C100" s="180">
        <f>'1.2.sz.mell. '!C104</f>
        <v>16302000</v>
      </c>
      <c r="D100" s="180">
        <f>'1.2.sz.mell. '!D104</f>
        <v>0</v>
      </c>
      <c r="E100" s="180">
        <f>'1.2.sz.mell. '!E104</f>
        <v>-2838000</v>
      </c>
      <c r="F100" s="180">
        <f>'1.2.sz.mell. '!F104</f>
        <v>-2838000</v>
      </c>
      <c r="G100" s="263">
        <f t="shared" si="7"/>
        <v>13464000</v>
      </c>
    </row>
    <row r="101" spans="1:7" ht="13.5" thickBot="1">
      <c r="A101" s="152" t="s">
        <v>55</v>
      </c>
      <c r="B101" s="6" t="s">
        <v>358</v>
      </c>
      <c r="C101" s="180">
        <f>'1.2.sz.mell. '!C105</f>
        <v>0</v>
      </c>
      <c r="D101" s="180">
        <f>'1.2.sz.mell. '!D105</f>
        <v>0</v>
      </c>
      <c r="E101" s="180">
        <f>'1.2.sz.mell. '!E105</f>
        <v>0</v>
      </c>
      <c r="F101" s="180">
        <f>'1.2.sz.mell. '!F105</f>
        <v>0</v>
      </c>
      <c r="G101" s="263">
        <f t="shared" si="7"/>
        <v>0</v>
      </c>
    </row>
    <row r="102" spans="1:7" ht="13.5" thickBot="1">
      <c r="A102" s="152" t="s">
        <v>56</v>
      </c>
      <c r="B102" s="39" t="s">
        <v>300</v>
      </c>
      <c r="C102" s="180">
        <f>'1.2.sz.mell. '!C106</f>
        <v>0</v>
      </c>
      <c r="D102" s="180">
        <f>'1.2.sz.mell. '!D106</f>
        <v>0</v>
      </c>
      <c r="E102" s="180">
        <f>'1.2.sz.mell. '!E106</f>
        <v>0</v>
      </c>
      <c r="F102" s="180">
        <f>'1.2.sz.mell. '!F106</f>
        <v>0</v>
      </c>
      <c r="G102" s="263">
        <f t="shared" si="7"/>
        <v>0</v>
      </c>
    </row>
    <row r="103" spans="1:7" ht="13.5" thickBot="1">
      <c r="A103" s="152" t="s">
        <v>63</v>
      </c>
      <c r="B103" s="39" t="s">
        <v>299</v>
      </c>
      <c r="C103" s="180">
        <f>'1.2.sz.mell. '!C107</f>
        <v>0</v>
      </c>
      <c r="D103" s="180">
        <f>'1.2.sz.mell. '!D107</f>
        <v>0</v>
      </c>
      <c r="E103" s="180">
        <f>'1.2.sz.mell. '!E107</f>
        <v>0</v>
      </c>
      <c r="F103" s="180">
        <f>'1.2.sz.mell. '!F107</f>
        <v>0</v>
      </c>
      <c r="G103" s="263">
        <f t="shared" si="7"/>
        <v>0</v>
      </c>
    </row>
    <row r="104" spans="1:7" ht="13.5" thickBot="1">
      <c r="A104" s="152" t="s">
        <v>64</v>
      </c>
      <c r="B104" s="39" t="s">
        <v>232</v>
      </c>
      <c r="C104" s="180">
        <f>'1.2.sz.mell. '!C108</f>
        <v>0</v>
      </c>
      <c r="D104" s="180">
        <f>'1.2.sz.mell. '!D108</f>
        <v>0</v>
      </c>
      <c r="E104" s="180">
        <f>'1.2.sz.mell. '!E108</f>
        <v>0</v>
      </c>
      <c r="F104" s="180">
        <f>'1.2.sz.mell. '!F108</f>
        <v>0</v>
      </c>
      <c r="G104" s="263">
        <f t="shared" si="7"/>
        <v>0</v>
      </c>
    </row>
    <row r="105" spans="1:7" ht="23.25" thickBot="1">
      <c r="A105" s="152" t="s">
        <v>65</v>
      </c>
      <c r="B105" s="40" t="s">
        <v>233</v>
      </c>
      <c r="C105" s="180">
        <f>'1.2.sz.mell. '!C109</f>
        <v>0</v>
      </c>
      <c r="D105" s="180">
        <f>'1.2.sz.mell. '!D109</f>
        <v>0</v>
      </c>
      <c r="E105" s="180">
        <f>'1.2.sz.mell. '!E109</f>
        <v>0</v>
      </c>
      <c r="F105" s="180">
        <f>'1.2.sz.mell. '!F109</f>
        <v>0</v>
      </c>
      <c r="G105" s="263">
        <f t="shared" si="7"/>
        <v>0</v>
      </c>
    </row>
    <row r="106" spans="1:7" ht="23.25" thickBot="1">
      <c r="A106" s="152" t="s">
        <v>66</v>
      </c>
      <c r="B106" s="40" t="s">
        <v>234</v>
      </c>
      <c r="C106" s="180">
        <f>'1.2.sz.mell. '!C110</f>
        <v>0</v>
      </c>
      <c r="D106" s="180">
        <f>'1.2.sz.mell. '!D110</f>
        <v>0</v>
      </c>
      <c r="E106" s="180">
        <f>'1.2.sz.mell. '!E110</f>
        <v>0</v>
      </c>
      <c r="F106" s="180">
        <f>'1.2.sz.mell. '!F110</f>
        <v>0</v>
      </c>
      <c r="G106" s="263">
        <f t="shared" si="7"/>
        <v>0</v>
      </c>
    </row>
    <row r="107" spans="1:7" ht="13.5" thickBot="1">
      <c r="A107" s="152" t="s">
        <v>68</v>
      </c>
      <c r="B107" s="39" t="s">
        <v>235</v>
      </c>
      <c r="C107" s="180">
        <f>'1.2.sz.mell. '!C111</f>
        <v>16302000</v>
      </c>
      <c r="D107" s="180">
        <f>'1.2.sz.mell. '!D111</f>
        <v>0</v>
      </c>
      <c r="E107" s="180">
        <f>'1.2.sz.mell. '!E111</f>
        <v>-2838000</v>
      </c>
      <c r="F107" s="180">
        <f>'1.2.sz.mell. '!F111</f>
        <v>-2838000</v>
      </c>
      <c r="G107" s="263">
        <f t="shared" si="7"/>
        <v>13464000</v>
      </c>
    </row>
    <row r="108" spans="1:7" ht="13.5" thickBot="1">
      <c r="A108" s="152" t="s">
        <v>99</v>
      </c>
      <c r="B108" s="39" t="s">
        <v>236</v>
      </c>
      <c r="C108" s="180">
        <f>'1.2.sz.mell. '!C112</f>
        <v>0</v>
      </c>
      <c r="D108" s="180">
        <f>'1.2.sz.mell. '!D112</f>
        <v>0</v>
      </c>
      <c r="E108" s="180">
        <f>'1.2.sz.mell. '!E112</f>
        <v>0</v>
      </c>
      <c r="F108" s="180">
        <f>'1.2.sz.mell. '!F112</f>
        <v>0</v>
      </c>
      <c r="G108" s="263">
        <f t="shared" si="7"/>
        <v>0</v>
      </c>
    </row>
    <row r="109" spans="1:7" ht="23.25" thickBot="1">
      <c r="A109" s="152" t="s">
        <v>230</v>
      </c>
      <c r="B109" s="40" t="s">
        <v>237</v>
      </c>
      <c r="C109" s="180">
        <f>'1.2.sz.mell. '!C113</f>
        <v>0</v>
      </c>
      <c r="D109" s="180">
        <f>'1.2.sz.mell. '!D113</f>
        <v>0</v>
      </c>
      <c r="E109" s="180">
        <f>'1.2.sz.mell. '!E113</f>
        <v>0</v>
      </c>
      <c r="F109" s="180">
        <f>'1.2.sz.mell. '!F113</f>
        <v>0</v>
      </c>
      <c r="G109" s="263">
        <f t="shared" si="7"/>
        <v>0</v>
      </c>
    </row>
    <row r="110" spans="1:7" ht="13.5" thickBot="1">
      <c r="A110" s="160" t="s">
        <v>231</v>
      </c>
      <c r="B110" s="41" t="s">
        <v>238</v>
      </c>
      <c r="C110" s="180">
        <f>'1.2.sz.mell. '!C114</f>
        <v>0</v>
      </c>
      <c r="D110" s="180">
        <f>'1.2.sz.mell. '!D114</f>
        <v>0</v>
      </c>
      <c r="E110" s="180">
        <f>'1.2.sz.mell. '!E114</f>
        <v>0</v>
      </c>
      <c r="F110" s="180">
        <f>'1.2.sz.mell. '!F114</f>
        <v>0</v>
      </c>
      <c r="G110" s="263">
        <f t="shared" si="7"/>
        <v>0</v>
      </c>
    </row>
    <row r="111" spans="1:7" ht="13.5" thickBot="1">
      <c r="A111" s="152" t="s">
        <v>297</v>
      </c>
      <c r="B111" s="41" t="s">
        <v>239</v>
      </c>
      <c r="C111" s="180">
        <f>'1.2.sz.mell. '!C115</f>
        <v>0</v>
      </c>
      <c r="D111" s="180">
        <f>'1.2.sz.mell. '!D115</f>
        <v>0</v>
      </c>
      <c r="E111" s="180">
        <f>'1.2.sz.mell. '!E115</f>
        <v>0</v>
      </c>
      <c r="F111" s="180">
        <f>'1.2.sz.mell. '!F115</f>
        <v>0</v>
      </c>
      <c r="G111" s="263">
        <f t="shared" si="7"/>
        <v>0</v>
      </c>
    </row>
    <row r="112" spans="1:7" ht="13.5" thickBot="1">
      <c r="A112" s="152" t="s">
        <v>298</v>
      </c>
      <c r="B112" s="40" t="s">
        <v>240</v>
      </c>
      <c r="C112" s="180">
        <f>'1.2.sz.mell. '!C116</f>
        <v>0</v>
      </c>
      <c r="D112" s="180">
        <f>'1.2.sz.mell. '!D116</f>
        <v>0</v>
      </c>
      <c r="E112" s="180">
        <f>'1.2.sz.mell. '!E116</f>
        <v>0</v>
      </c>
      <c r="F112" s="180">
        <f>'1.2.sz.mell. '!F116</f>
        <v>0</v>
      </c>
      <c r="G112" s="262">
        <f t="shared" si="7"/>
        <v>0</v>
      </c>
    </row>
    <row r="113" spans="1:7" ht="13.5" thickBot="1">
      <c r="A113" s="152" t="s">
        <v>302</v>
      </c>
      <c r="B113" s="9" t="s">
        <v>33</v>
      </c>
      <c r="C113" s="180">
        <f>'1.2.sz.mell. '!C117</f>
        <v>6424466</v>
      </c>
      <c r="D113" s="180">
        <f>'1.2.sz.mell. '!D117</f>
        <v>0</v>
      </c>
      <c r="E113" s="180">
        <f>'1.2.sz.mell. '!E117</f>
        <v>1284323</v>
      </c>
      <c r="F113" s="180">
        <f>'1.2.sz.mell. '!F117</f>
        <v>1284323</v>
      </c>
      <c r="G113" s="262">
        <f t="shared" si="7"/>
        <v>7708789</v>
      </c>
    </row>
    <row r="114" spans="1:7" ht="13.5" thickBot="1">
      <c r="A114" s="153" t="s">
        <v>303</v>
      </c>
      <c r="B114" s="6" t="s">
        <v>359</v>
      </c>
      <c r="C114" s="180">
        <f>'1.2.sz.mell. '!C118</f>
        <v>1878560</v>
      </c>
      <c r="D114" s="180">
        <f>'1.2.sz.mell. '!D118</f>
        <v>0</v>
      </c>
      <c r="E114" s="180">
        <f>'1.2.sz.mell. '!E118</f>
        <v>1284323</v>
      </c>
      <c r="F114" s="180">
        <f>'1.2.sz.mell. '!F118</f>
        <v>1284323</v>
      </c>
      <c r="G114" s="263">
        <f t="shared" si="7"/>
        <v>3162883</v>
      </c>
    </row>
    <row r="115" spans="1:7" ht="13.5" thickBot="1">
      <c r="A115" s="161" t="s">
        <v>304</v>
      </c>
      <c r="B115" s="42" t="s">
        <v>360</v>
      </c>
      <c r="C115" s="180">
        <f>'1.2.sz.mell. '!C119</f>
        <v>4545906</v>
      </c>
      <c r="D115" s="180">
        <f>'1.2.sz.mell. '!D119</f>
        <v>0</v>
      </c>
      <c r="E115" s="180">
        <f>'1.2.sz.mell. '!E119</f>
        <v>0</v>
      </c>
      <c r="F115" s="180">
        <f>'1.2.sz.mell. '!F119</f>
        <v>0</v>
      </c>
      <c r="G115" s="275">
        <f t="shared" si="7"/>
        <v>4545906</v>
      </c>
    </row>
    <row r="116" spans="1:7" ht="13.5" thickBot="1">
      <c r="A116" s="23" t="s">
        <v>4</v>
      </c>
      <c r="B116" s="21" t="s">
        <v>241</v>
      </c>
      <c r="C116" s="121">
        <f>+C117+C119+C121</f>
        <v>220243000</v>
      </c>
      <c r="D116" s="246">
        <f>+D117+D119+D121</f>
        <v>0</v>
      </c>
      <c r="E116" s="121">
        <f>+E117+E119+E121</f>
        <v>398000</v>
      </c>
      <c r="F116" s="121">
        <f>+F117+F119+F121</f>
        <v>398000</v>
      </c>
      <c r="G116" s="260">
        <f>+G117+G119+G121</f>
        <v>220641000</v>
      </c>
    </row>
    <row r="117" spans="1:7" ht="13.5" thickBot="1">
      <c r="A117" s="151" t="s">
        <v>57</v>
      </c>
      <c r="B117" s="6" t="s">
        <v>115</v>
      </c>
      <c r="C117" s="180">
        <f>'1.2.sz.mell. '!C121</f>
        <v>216240000</v>
      </c>
      <c r="D117" s="180">
        <f>'1.2.sz.mell. '!D121</f>
        <v>0</v>
      </c>
      <c r="E117" s="180">
        <f>'1.2.sz.mell. '!E121</f>
        <v>398000</v>
      </c>
      <c r="F117" s="180">
        <f>'1.2.sz.mell. '!F121</f>
        <v>398000</v>
      </c>
      <c r="G117" s="261">
        <f t="shared" ref="G117:G129" si="8">C117+F117</f>
        <v>216638000</v>
      </c>
    </row>
    <row r="118" spans="1:7" ht="13.5" thickBot="1">
      <c r="A118" s="151" t="s">
        <v>58</v>
      </c>
      <c r="B118" s="10" t="s">
        <v>245</v>
      </c>
      <c r="C118" s="180">
        <f>'1.2.sz.mell. '!C122</f>
        <v>200000000</v>
      </c>
      <c r="D118" s="180">
        <f>'1.2.sz.mell. '!D122</f>
        <v>0</v>
      </c>
      <c r="E118" s="180">
        <f>'1.2.sz.mell. '!E122</f>
        <v>0</v>
      </c>
      <c r="F118" s="180">
        <f>'1.2.sz.mell. '!F122</f>
        <v>0</v>
      </c>
      <c r="G118" s="261">
        <f t="shared" si="8"/>
        <v>200000000</v>
      </c>
    </row>
    <row r="119" spans="1:7" ht="13.5" thickBot="1">
      <c r="A119" s="151" t="s">
        <v>59</v>
      </c>
      <c r="B119" s="10" t="s">
        <v>100</v>
      </c>
      <c r="C119" s="180">
        <f>'1.2.sz.mell. '!C123</f>
        <v>4003000</v>
      </c>
      <c r="D119" s="180">
        <f>'1.2.sz.mell. '!D123</f>
        <v>0</v>
      </c>
      <c r="E119" s="180">
        <f>'1.2.sz.mell. '!E123</f>
        <v>0</v>
      </c>
      <c r="F119" s="180">
        <f>'1.2.sz.mell. '!F123</f>
        <v>0</v>
      </c>
      <c r="G119" s="262">
        <f t="shared" si="8"/>
        <v>4003000</v>
      </c>
    </row>
    <row r="120" spans="1:7" ht="13.5" thickBot="1">
      <c r="A120" s="151" t="s">
        <v>60</v>
      </c>
      <c r="B120" s="10" t="s">
        <v>246</v>
      </c>
      <c r="C120" s="180">
        <f>'1.2.sz.mell. '!C124</f>
        <v>0</v>
      </c>
      <c r="D120" s="180">
        <f>'1.2.sz.mell. '!D124</f>
        <v>0</v>
      </c>
      <c r="E120" s="180">
        <f>'1.2.sz.mell. '!E124</f>
        <v>0</v>
      </c>
      <c r="F120" s="180">
        <f>'1.2.sz.mell. '!F124</f>
        <v>0</v>
      </c>
      <c r="G120" s="262">
        <f t="shared" si="8"/>
        <v>0</v>
      </c>
    </row>
    <row r="121" spans="1:7" ht="13.5" thickBot="1">
      <c r="A121" s="151" t="s">
        <v>61</v>
      </c>
      <c r="B121" s="64" t="s">
        <v>117</v>
      </c>
      <c r="C121" s="180">
        <f>'1.2.sz.mell. '!C125</f>
        <v>0</v>
      </c>
      <c r="D121" s="180">
        <f>'1.2.sz.mell. '!D125</f>
        <v>0</v>
      </c>
      <c r="E121" s="180">
        <f>'1.2.sz.mell. '!E125</f>
        <v>0</v>
      </c>
      <c r="F121" s="180">
        <f>'1.2.sz.mell. '!F125</f>
        <v>0</v>
      </c>
      <c r="G121" s="262">
        <f t="shared" si="8"/>
        <v>0</v>
      </c>
    </row>
    <row r="122" spans="1:7" ht="13.5" thickBot="1">
      <c r="A122" s="151" t="s">
        <v>67</v>
      </c>
      <c r="B122" s="63" t="s">
        <v>290</v>
      </c>
      <c r="C122" s="180">
        <f>'1.2.sz.mell. '!C126</f>
        <v>0</v>
      </c>
      <c r="D122" s="180">
        <f>'1.2.sz.mell. '!D126</f>
        <v>0</v>
      </c>
      <c r="E122" s="180">
        <f>'1.2.sz.mell. '!E126</f>
        <v>0</v>
      </c>
      <c r="F122" s="180">
        <f>'1.2.sz.mell. '!F126</f>
        <v>0</v>
      </c>
      <c r="G122" s="262">
        <f t="shared" si="8"/>
        <v>0</v>
      </c>
    </row>
    <row r="123" spans="1:7" ht="23.25" thickBot="1">
      <c r="A123" s="151" t="s">
        <v>69</v>
      </c>
      <c r="B123" s="131" t="s">
        <v>251</v>
      </c>
      <c r="C123" s="180">
        <f>'1.2.sz.mell. '!C127</f>
        <v>0</v>
      </c>
      <c r="D123" s="180">
        <f>'1.2.sz.mell. '!D127</f>
        <v>0</v>
      </c>
      <c r="E123" s="180">
        <f>'1.2.sz.mell. '!E127</f>
        <v>0</v>
      </c>
      <c r="F123" s="180">
        <f>'1.2.sz.mell. '!F127</f>
        <v>0</v>
      </c>
      <c r="G123" s="262">
        <f t="shared" si="8"/>
        <v>0</v>
      </c>
    </row>
    <row r="124" spans="1:7" ht="23.25" thickBot="1">
      <c r="A124" s="151" t="s">
        <v>101</v>
      </c>
      <c r="B124" s="40" t="s">
        <v>234</v>
      </c>
      <c r="C124" s="180">
        <f>'1.2.sz.mell. '!C128</f>
        <v>0</v>
      </c>
      <c r="D124" s="180">
        <f>'1.2.sz.mell. '!D128</f>
        <v>0</v>
      </c>
      <c r="E124" s="180">
        <f>'1.2.sz.mell. '!E128</f>
        <v>0</v>
      </c>
      <c r="F124" s="180">
        <f>'1.2.sz.mell. '!F128</f>
        <v>0</v>
      </c>
      <c r="G124" s="262">
        <f t="shared" si="8"/>
        <v>0</v>
      </c>
    </row>
    <row r="125" spans="1:7" ht="13.5" thickBot="1">
      <c r="A125" s="151" t="s">
        <v>102</v>
      </c>
      <c r="B125" s="40" t="s">
        <v>250</v>
      </c>
      <c r="C125" s="180">
        <f>'1.2.sz.mell. '!C129</f>
        <v>0</v>
      </c>
      <c r="D125" s="180">
        <f>'1.2.sz.mell. '!D129</f>
        <v>0</v>
      </c>
      <c r="E125" s="180">
        <f>'1.2.sz.mell. '!E129</f>
        <v>0</v>
      </c>
      <c r="F125" s="180">
        <f>'1.2.sz.mell. '!F129</f>
        <v>0</v>
      </c>
      <c r="G125" s="262">
        <f t="shared" si="8"/>
        <v>0</v>
      </c>
    </row>
    <row r="126" spans="1:7" ht="13.5" thickBot="1">
      <c r="A126" s="151" t="s">
        <v>103</v>
      </c>
      <c r="B126" s="40" t="s">
        <v>249</v>
      </c>
      <c r="C126" s="180">
        <f>'1.2.sz.mell. '!C130</f>
        <v>0</v>
      </c>
      <c r="D126" s="180">
        <f>'1.2.sz.mell. '!D130</f>
        <v>0</v>
      </c>
      <c r="E126" s="180">
        <f>'1.2.sz.mell. '!E130</f>
        <v>0</v>
      </c>
      <c r="F126" s="180">
        <f>'1.2.sz.mell. '!F130</f>
        <v>0</v>
      </c>
      <c r="G126" s="262">
        <f t="shared" si="8"/>
        <v>0</v>
      </c>
    </row>
    <row r="127" spans="1:7" ht="23.25" thickBot="1">
      <c r="A127" s="151" t="s">
        <v>242</v>
      </c>
      <c r="B127" s="40" t="s">
        <v>237</v>
      </c>
      <c r="C127" s="180">
        <f>'1.2.sz.mell. '!C131</f>
        <v>0</v>
      </c>
      <c r="D127" s="180">
        <f>'1.2.sz.mell. '!D131</f>
        <v>0</v>
      </c>
      <c r="E127" s="180">
        <f>'1.2.sz.mell. '!E131</f>
        <v>0</v>
      </c>
      <c r="F127" s="180">
        <f>'1.2.sz.mell. '!F131</f>
        <v>0</v>
      </c>
      <c r="G127" s="262">
        <f t="shared" si="8"/>
        <v>0</v>
      </c>
    </row>
    <row r="128" spans="1:7" ht="13.5" thickBot="1">
      <c r="A128" s="151" t="s">
        <v>243</v>
      </c>
      <c r="B128" s="40" t="s">
        <v>248</v>
      </c>
      <c r="C128" s="180">
        <f>'1.2.sz.mell. '!C132</f>
        <v>0</v>
      </c>
      <c r="D128" s="180">
        <f>'1.2.sz.mell. '!D132</f>
        <v>0</v>
      </c>
      <c r="E128" s="180">
        <f>'1.2.sz.mell. '!E132</f>
        <v>0</v>
      </c>
      <c r="F128" s="180">
        <f>'1.2.sz.mell. '!F132</f>
        <v>0</v>
      </c>
      <c r="G128" s="262">
        <f t="shared" si="8"/>
        <v>0</v>
      </c>
    </row>
    <row r="129" spans="1:13" ht="23.25" thickBot="1">
      <c r="A129" s="160" t="s">
        <v>244</v>
      </c>
      <c r="B129" s="40" t="s">
        <v>247</v>
      </c>
      <c r="C129" s="180">
        <f>'1.2.sz.mell. '!C133</f>
        <v>0</v>
      </c>
      <c r="D129" s="180">
        <f>'1.2.sz.mell. '!D133</f>
        <v>0</v>
      </c>
      <c r="E129" s="180">
        <f>'1.2.sz.mell. '!E133</f>
        <v>0</v>
      </c>
      <c r="F129" s="180">
        <f>'1.2.sz.mell. '!F133</f>
        <v>0</v>
      </c>
      <c r="G129" s="263">
        <f t="shared" si="8"/>
        <v>0</v>
      </c>
    </row>
    <row r="130" spans="1:13" ht="13.5" thickBot="1">
      <c r="A130" s="23" t="s">
        <v>5</v>
      </c>
      <c r="B130" s="36" t="s">
        <v>307</v>
      </c>
      <c r="C130" s="121">
        <f>+C95+C116</f>
        <v>279432666</v>
      </c>
      <c r="D130" s="246">
        <f>+D95+D116</f>
        <v>0</v>
      </c>
      <c r="E130" s="121">
        <f>+E95+E116</f>
        <v>252153</v>
      </c>
      <c r="F130" s="121">
        <f>+F95+F116</f>
        <v>252153</v>
      </c>
      <c r="G130" s="260">
        <f>+G95+G116</f>
        <v>279684819</v>
      </c>
    </row>
    <row r="131" spans="1:13" ht="21.75" thickBot="1">
      <c r="A131" s="23" t="s">
        <v>6</v>
      </c>
      <c r="B131" s="36" t="s">
        <v>308</v>
      </c>
      <c r="C131" s="121">
        <f>+C132+C133+C134</f>
        <v>1500000</v>
      </c>
      <c r="D131" s="246">
        <f>+D132+D133+D134</f>
        <v>0</v>
      </c>
      <c r="E131" s="121">
        <f>+E132+E133+E134</f>
        <v>-1500000</v>
      </c>
      <c r="F131" s="121">
        <f>+F132+F133+F134</f>
        <v>-1500000</v>
      </c>
      <c r="G131" s="260">
        <f>+G132+G133+G134</f>
        <v>0</v>
      </c>
    </row>
    <row r="132" spans="1:13" s="34" customFormat="1" ht="13.5" thickBot="1">
      <c r="A132" s="151" t="s">
        <v>149</v>
      </c>
      <c r="B132" s="7" t="s">
        <v>364</v>
      </c>
      <c r="C132" s="180">
        <f>'1.2.sz.mell. '!C136</f>
        <v>1500000</v>
      </c>
      <c r="D132" s="180">
        <f>'1.2.sz.mell. '!D136</f>
        <v>0</v>
      </c>
      <c r="E132" s="180">
        <f>'1.2.sz.mell. '!E136</f>
        <v>-1500000</v>
      </c>
      <c r="F132" s="180">
        <f>'1.2.sz.mell. '!F136</f>
        <v>-1500000</v>
      </c>
      <c r="G132" s="262">
        <f>C132+F132</f>
        <v>0</v>
      </c>
    </row>
    <row r="133" spans="1:13" ht="13.5" thickBot="1">
      <c r="A133" s="151" t="s">
        <v>150</v>
      </c>
      <c r="B133" s="7" t="s">
        <v>316</v>
      </c>
      <c r="C133" s="180">
        <f>'1.2.sz.mell. '!C137</f>
        <v>0</v>
      </c>
      <c r="D133" s="180">
        <f>'1.2.sz.mell. '!D137</f>
        <v>0</v>
      </c>
      <c r="E133" s="180">
        <f>'1.2.sz.mell. '!E137</f>
        <v>0</v>
      </c>
      <c r="F133" s="180">
        <f>'1.2.sz.mell. '!F137</f>
        <v>0</v>
      </c>
      <c r="G133" s="262">
        <f>C133+F133</f>
        <v>0</v>
      </c>
    </row>
    <row r="134" spans="1:13" ht="13.5" thickBot="1">
      <c r="A134" s="160" t="s">
        <v>151</v>
      </c>
      <c r="B134" s="5" t="s">
        <v>363</v>
      </c>
      <c r="C134" s="180">
        <f>'1.2.sz.mell. '!C138</f>
        <v>0</v>
      </c>
      <c r="D134" s="180">
        <f>'1.2.sz.mell. '!D138</f>
        <v>0</v>
      </c>
      <c r="E134" s="180">
        <f>'1.2.sz.mell. '!E138</f>
        <v>0</v>
      </c>
      <c r="F134" s="180">
        <f>'1.2.sz.mell. '!F138</f>
        <v>0</v>
      </c>
      <c r="G134" s="262">
        <f>C134+F134</f>
        <v>0</v>
      </c>
    </row>
    <row r="135" spans="1:13" ht="13.5" thickBot="1">
      <c r="A135" s="23" t="s">
        <v>7</v>
      </c>
      <c r="B135" s="36" t="s">
        <v>309</v>
      </c>
      <c r="C135" s="121">
        <f>+C136+C137+C138+C139+C140+C141</f>
        <v>0</v>
      </c>
      <c r="D135" s="246">
        <f>+D136+D137+D138+D139+D140+D141</f>
        <v>0</v>
      </c>
      <c r="E135" s="121">
        <f>+E136+E137+E138+E139+E140+E141</f>
        <v>0</v>
      </c>
      <c r="F135" s="121">
        <f>+F136+F137+F138+F139+F140+F141</f>
        <v>0</v>
      </c>
      <c r="G135" s="260">
        <f>+G136+G137+G138+G139+G140+G141</f>
        <v>0</v>
      </c>
    </row>
    <row r="136" spans="1:13" ht="13.5" thickBot="1">
      <c r="A136" s="151" t="s">
        <v>44</v>
      </c>
      <c r="B136" s="7" t="s">
        <v>318</v>
      </c>
      <c r="C136" s="180">
        <f>'1.2.sz.mell. '!C140</f>
        <v>0</v>
      </c>
      <c r="D136" s="180">
        <f>'1.2.sz.mell. '!D140</f>
        <v>0</v>
      </c>
      <c r="E136" s="180">
        <f>'1.2.sz.mell. '!E140</f>
        <v>0</v>
      </c>
      <c r="F136" s="180">
        <f>'1.2.sz.mell. '!F140</f>
        <v>0</v>
      </c>
      <c r="G136" s="262">
        <f t="shared" ref="G136:G141" si="9">C136+F136</f>
        <v>0</v>
      </c>
    </row>
    <row r="137" spans="1:13" ht="13.5" thickBot="1">
      <c r="A137" s="151" t="s">
        <v>45</v>
      </c>
      <c r="B137" s="7" t="s">
        <v>310</v>
      </c>
      <c r="C137" s="180">
        <f>'1.2.sz.mell. '!C141</f>
        <v>0</v>
      </c>
      <c r="D137" s="180">
        <f>'1.2.sz.mell. '!D141</f>
        <v>0</v>
      </c>
      <c r="E137" s="180">
        <f>'1.2.sz.mell. '!E141</f>
        <v>0</v>
      </c>
      <c r="F137" s="180">
        <f>'1.2.sz.mell. '!F141</f>
        <v>0</v>
      </c>
      <c r="G137" s="262">
        <f t="shared" si="9"/>
        <v>0</v>
      </c>
    </row>
    <row r="138" spans="1:13" ht="13.5" thickBot="1">
      <c r="A138" s="151" t="s">
        <v>46</v>
      </c>
      <c r="B138" s="7" t="s">
        <v>311</v>
      </c>
      <c r="C138" s="180">
        <f>'1.2.sz.mell. '!C142</f>
        <v>0</v>
      </c>
      <c r="D138" s="180">
        <f>'1.2.sz.mell. '!D142</f>
        <v>0</v>
      </c>
      <c r="E138" s="180">
        <f>'1.2.sz.mell. '!E142</f>
        <v>0</v>
      </c>
      <c r="F138" s="180">
        <f>'1.2.sz.mell. '!F142</f>
        <v>0</v>
      </c>
      <c r="G138" s="262">
        <f t="shared" si="9"/>
        <v>0</v>
      </c>
    </row>
    <row r="139" spans="1:13" ht="13.5" thickBot="1">
      <c r="A139" s="151" t="s">
        <v>88</v>
      </c>
      <c r="B139" s="7" t="s">
        <v>362</v>
      </c>
      <c r="C139" s="180">
        <f>'1.2.sz.mell. '!C143</f>
        <v>0</v>
      </c>
      <c r="D139" s="180">
        <f>'1.2.sz.mell. '!D143</f>
        <v>0</v>
      </c>
      <c r="E139" s="180">
        <f>'1.2.sz.mell. '!E143</f>
        <v>0</v>
      </c>
      <c r="F139" s="180">
        <f>'1.2.sz.mell. '!F143</f>
        <v>0</v>
      </c>
      <c r="G139" s="262">
        <f t="shared" si="9"/>
        <v>0</v>
      </c>
    </row>
    <row r="140" spans="1:13" ht="13.5" thickBot="1">
      <c r="A140" s="151" t="s">
        <v>89</v>
      </c>
      <c r="B140" s="7" t="s">
        <v>313</v>
      </c>
      <c r="C140" s="180">
        <f>'1.2.sz.mell. '!C144</f>
        <v>0</v>
      </c>
      <c r="D140" s="180">
        <f>'1.2.sz.mell. '!D144</f>
        <v>0</v>
      </c>
      <c r="E140" s="180">
        <f>'1.2.sz.mell. '!E144</f>
        <v>0</v>
      </c>
      <c r="F140" s="180">
        <f>'1.2.sz.mell. '!F144</f>
        <v>0</v>
      </c>
      <c r="G140" s="262">
        <f t="shared" si="9"/>
        <v>0</v>
      </c>
    </row>
    <row r="141" spans="1:13" s="34" customFormat="1" ht="13.5" thickBot="1">
      <c r="A141" s="160" t="s">
        <v>90</v>
      </c>
      <c r="B141" s="5" t="s">
        <v>314</v>
      </c>
      <c r="C141" s="180">
        <f>'1.2.sz.mell. '!C145</f>
        <v>0</v>
      </c>
      <c r="D141" s="180">
        <f>'1.2.sz.mell. '!D145</f>
        <v>0</v>
      </c>
      <c r="E141" s="180">
        <f>'1.2.sz.mell. '!E145</f>
        <v>0</v>
      </c>
      <c r="F141" s="180">
        <f>'1.2.sz.mell. '!F145</f>
        <v>0</v>
      </c>
      <c r="G141" s="262">
        <f t="shared" si="9"/>
        <v>0</v>
      </c>
    </row>
    <row r="142" spans="1:13" ht="13.5" thickBot="1">
      <c r="A142" s="23" t="s">
        <v>8</v>
      </c>
      <c r="B142" s="36" t="s">
        <v>369</v>
      </c>
      <c r="C142" s="127">
        <f>+C143+C144+C146+C147+C145</f>
        <v>1085000</v>
      </c>
      <c r="D142" s="248">
        <f>+D143+D144+D146+D147+D145</f>
        <v>0</v>
      </c>
      <c r="E142" s="127">
        <f>+E143+E144+E146+E147+E145</f>
        <v>-933</v>
      </c>
      <c r="F142" s="127">
        <f>+F143+F144+F146+F147+F145</f>
        <v>-933</v>
      </c>
      <c r="G142" s="264">
        <f>+G143+G144+G146+G147+G145</f>
        <v>1084067</v>
      </c>
      <c r="M142" s="60"/>
    </row>
    <row r="143" spans="1:13" ht="13.5" thickBot="1">
      <c r="A143" s="151" t="s">
        <v>47</v>
      </c>
      <c r="B143" s="7" t="s">
        <v>252</v>
      </c>
      <c r="C143" s="180">
        <f>'1.2.sz.mell. '!C147</f>
        <v>0</v>
      </c>
      <c r="D143" s="180">
        <f>'1.2.sz.mell. '!D147</f>
        <v>0</v>
      </c>
      <c r="E143" s="180">
        <f>'1.2.sz.mell. '!E147</f>
        <v>0</v>
      </c>
      <c r="F143" s="180">
        <f>'1.2.sz.mell. '!F147</f>
        <v>0</v>
      </c>
      <c r="G143" s="262">
        <f>C143+F143</f>
        <v>0</v>
      </c>
    </row>
    <row r="144" spans="1:13" ht="13.5" thickBot="1">
      <c r="A144" s="151" t="s">
        <v>48</v>
      </c>
      <c r="B144" s="7" t="s">
        <v>253</v>
      </c>
      <c r="C144" s="180">
        <f>'1.2.sz.mell. '!C148</f>
        <v>1085000</v>
      </c>
      <c r="D144" s="180">
        <f>'1.2.sz.mell. '!D148</f>
        <v>0</v>
      </c>
      <c r="E144" s="180">
        <f>'1.2.sz.mell. '!E148</f>
        <v>-933</v>
      </c>
      <c r="F144" s="180">
        <f>'1.2.sz.mell. '!F148</f>
        <v>-933</v>
      </c>
      <c r="G144" s="262">
        <f>C144+F144</f>
        <v>1084067</v>
      </c>
    </row>
    <row r="145" spans="1:7" ht="13.5" thickBot="1">
      <c r="A145" s="151" t="s">
        <v>169</v>
      </c>
      <c r="B145" s="7" t="s">
        <v>368</v>
      </c>
      <c r="C145" s="180">
        <f>'1.2.sz.mell. '!C149</f>
        <v>0</v>
      </c>
      <c r="D145" s="180">
        <f>'1.2.sz.mell. '!D149</f>
        <v>0</v>
      </c>
      <c r="E145" s="180">
        <f>'1.2.sz.mell. '!E149</f>
        <v>0</v>
      </c>
      <c r="F145" s="180">
        <f>'1.2.sz.mell. '!F149</f>
        <v>0</v>
      </c>
      <c r="G145" s="262">
        <f>C145+F145</f>
        <v>0</v>
      </c>
    </row>
    <row r="146" spans="1:7" s="34" customFormat="1" ht="13.5" thickBot="1">
      <c r="A146" s="151" t="s">
        <v>170</v>
      </c>
      <c r="B146" s="7" t="s">
        <v>323</v>
      </c>
      <c r="C146" s="180">
        <f>'1.2.sz.mell. '!C150</f>
        <v>0</v>
      </c>
      <c r="D146" s="180">
        <f>'1.2.sz.mell. '!D150</f>
        <v>0</v>
      </c>
      <c r="E146" s="180">
        <f>'1.2.sz.mell. '!E150</f>
        <v>0</v>
      </c>
      <c r="F146" s="180">
        <f>'1.2.sz.mell. '!F150</f>
        <v>0</v>
      </c>
      <c r="G146" s="262">
        <f>C146+F146</f>
        <v>0</v>
      </c>
    </row>
    <row r="147" spans="1:7" s="34" customFormat="1" ht="13.5" thickBot="1">
      <c r="A147" s="160" t="s">
        <v>171</v>
      </c>
      <c r="B147" s="5" t="s">
        <v>272</v>
      </c>
      <c r="C147" s="180">
        <f>'1.2.sz.mell. '!C151</f>
        <v>0</v>
      </c>
      <c r="D147" s="180">
        <f>'1.2.sz.mell. '!D151</f>
        <v>0</v>
      </c>
      <c r="E147" s="180">
        <f>'1.2.sz.mell. '!E151</f>
        <v>0</v>
      </c>
      <c r="F147" s="180">
        <f>'1.2.sz.mell. '!F151</f>
        <v>0</v>
      </c>
      <c r="G147" s="262">
        <f>C147+F147</f>
        <v>0</v>
      </c>
    </row>
    <row r="148" spans="1:7" s="34" customFormat="1" ht="13.5" thickBot="1">
      <c r="A148" s="23" t="s">
        <v>9</v>
      </c>
      <c r="B148" s="36" t="s">
        <v>324</v>
      </c>
      <c r="C148" s="183">
        <f>+C149+C150+C151+C152+C153</f>
        <v>0</v>
      </c>
      <c r="D148" s="252">
        <f>+D149+D150+D151+D152+D153</f>
        <v>0</v>
      </c>
      <c r="E148" s="183">
        <f>+E149+E150+E151+E152+E153</f>
        <v>0</v>
      </c>
      <c r="F148" s="183">
        <f>+F149+F150+F151+F152+F153</f>
        <v>0</v>
      </c>
      <c r="G148" s="276">
        <f>+G149+G150+G151+G152+G153</f>
        <v>0</v>
      </c>
    </row>
    <row r="149" spans="1:7" s="34" customFormat="1" ht="13.5" thickBot="1">
      <c r="A149" s="151" t="s">
        <v>49</v>
      </c>
      <c r="B149" s="7" t="s">
        <v>319</v>
      </c>
      <c r="C149" s="180">
        <f>'1.2.sz.mell. '!C153</f>
        <v>0</v>
      </c>
      <c r="D149" s="180">
        <f>'1.2.sz.mell. '!D153</f>
        <v>0</v>
      </c>
      <c r="E149" s="180">
        <f>'1.2.sz.mell. '!E153</f>
        <v>0</v>
      </c>
      <c r="F149" s="180">
        <f>'1.2.sz.mell. '!F153</f>
        <v>0</v>
      </c>
      <c r="G149" s="262">
        <f t="shared" ref="G149:G155" si="10">C149+F149</f>
        <v>0</v>
      </c>
    </row>
    <row r="150" spans="1:7" s="34" customFormat="1" ht="13.5" thickBot="1">
      <c r="A150" s="151" t="s">
        <v>50</v>
      </c>
      <c r="B150" s="7" t="s">
        <v>326</v>
      </c>
      <c r="C150" s="180">
        <f>'1.2.sz.mell. '!C154</f>
        <v>0</v>
      </c>
      <c r="D150" s="180">
        <f>'1.2.sz.mell. '!D154</f>
        <v>0</v>
      </c>
      <c r="E150" s="180">
        <f>'1.2.sz.mell. '!E154</f>
        <v>0</v>
      </c>
      <c r="F150" s="180">
        <f>'1.2.sz.mell. '!F154</f>
        <v>0</v>
      </c>
      <c r="G150" s="262">
        <f t="shared" si="10"/>
        <v>0</v>
      </c>
    </row>
    <row r="151" spans="1:7" s="34" customFormat="1" ht="13.5" thickBot="1">
      <c r="A151" s="151" t="s">
        <v>181</v>
      </c>
      <c r="B151" s="7" t="s">
        <v>321</v>
      </c>
      <c r="C151" s="180">
        <f>'1.2.sz.mell. '!C155</f>
        <v>0</v>
      </c>
      <c r="D151" s="180">
        <f>'1.2.sz.mell. '!D155</f>
        <v>0</v>
      </c>
      <c r="E151" s="180">
        <f>'1.2.sz.mell. '!E155</f>
        <v>0</v>
      </c>
      <c r="F151" s="180">
        <f>'1.2.sz.mell. '!F155</f>
        <v>0</v>
      </c>
      <c r="G151" s="262">
        <f t="shared" si="10"/>
        <v>0</v>
      </c>
    </row>
    <row r="152" spans="1:7" s="34" customFormat="1" ht="23.25" thickBot="1">
      <c r="A152" s="151" t="s">
        <v>182</v>
      </c>
      <c r="B152" s="7" t="s">
        <v>365</v>
      </c>
      <c r="C152" s="180">
        <f>'1.2.sz.mell. '!C156</f>
        <v>0</v>
      </c>
      <c r="D152" s="180">
        <f>'1.2.sz.mell. '!D156</f>
        <v>0</v>
      </c>
      <c r="E152" s="180">
        <f>'1.2.sz.mell. '!E156</f>
        <v>0</v>
      </c>
      <c r="F152" s="180">
        <f>'1.2.sz.mell. '!F156</f>
        <v>0</v>
      </c>
      <c r="G152" s="262">
        <f t="shared" si="10"/>
        <v>0</v>
      </c>
    </row>
    <row r="153" spans="1:7" ht="13.5" thickBot="1">
      <c r="A153" s="160" t="s">
        <v>325</v>
      </c>
      <c r="B153" s="5" t="s">
        <v>328</v>
      </c>
      <c r="C153" s="180">
        <f>'1.2.sz.mell. '!C157</f>
        <v>0</v>
      </c>
      <c r="D153" s="180">
        <f>'1.2.sz.mell. '!D157</f>
        <v>0</v>
      </c>
      <c r="E153" s="180">
        <f>'1.2.sz.mell. '!E157</f>
        <v>0</v>
      </c>
      <c r="F153" s="180">
        <f>'1.2.sz.mell. '!F157</f>
        <v>0</v>
      </c>
      <c r="G153" s="263">
        <f t="shared" si="10"/>
        <v>0</v>
      </c>
    </row>
    <row r="154" spans="1:7" ht="13.5" thickBot="1">
      <c r="A154" s="175" t="s">
        <v>10</v>
      </c>
      <c r="B154" s="36" t="s">
        <v>329</v>
      </c>
      <c r="C154" s="184"/>
      <c r="D154" s="253"/>
      <c r="E154" s="184"/>
      <c r="F154" s="183">
        <f t="shared" ref="F154:F155" si="11">D154+E154</f>
        <v>0</v>
      </c>
      <c r="G154" s="276">
        <f t="shared" si="10"/>
        <v>0</v>
      </c>
    </row>
    <row r="155" spans="1:7" ht="13.5" thickBot="1">
      <c r="A155" s="175" t="s">
        <v>11</v>
      </c>
      <c r="B155" s="36" t="s">
        <v>330</v>
      </c>
      <c r="C155" s="184"/>
      <c r="D155" s="253"/>
      <c r="E155" s="184"/>
      <c r="F155" s="183">
        <f t="shared" si="11"/>
        <v>0</v>
      </c>
      <c r="G155" s="276">
        <f t="shared" si="10"/>
        <v>0</v>
      </c>
    </row>
    <row r="156" spans="1:7" ht="13.5" thickBot="1">
      <c r="A156" s="23" t="s">
        <v>12</v>
      </c>
      <c r="B156" s="36" t="s">
        <v>332</v>
      </c>
      <c r="C156" s="185">
        <f>+C131+C135+C142+C148+C154+C155</f>
        <v>2585000</v>
      </c>
      <c r="D156" s="254">
        <f>+D131+D135+D142+D148+D154+D155</f>
        <v>0</v>
      </c>
      <c r="E156" s="185"/>
      <c r="F156" s="185"/>
      <c r="G156" s="277">
        <f>+G131+G135+G142+G148+G154+G155</f>
        <v>1084067</v>
      </c>
    </row>
    <row r="157" spans="1:7" ht="13.5" thickBot="1">
      <c r="A157" s="162" t="s">
        <v>13</v>
      </c>
      <c r="B157" s="108" t="s">
        <v>331</v>
      </c>
      <c r="C157" s="185">
        <f>+C130+C156</f>
        <v>282017666</v>
      </c>
      <c r="D157" s="254">
        <f>+D130+D156</f>
        <v>0</v>
      </c>
      <c r="E157" s="185">
        <f>+E130+E156</f>
        <v>252153</v>
      </c>
      <c r="F157" s="185">
        <f>+F130+F156</f>
        <v>252153</v>
      </c>
      <c r="G157" s="277">
        <f>+G130+G156</f>
        <v>280768886</v>
      </c>
    </row>
    <row r="158" spans="1:7" ht="13.5" thickBot="1">
      <c r="A158" s="111"/>
      <c r="B158" s="112"/>
      <c r="C158" s="113"/>
      <c r="D158" s="113"/>
      <c r="E158" s="279"/>
      <c r="F158" s="279"/>
      <c r="G158" s="278"/>
    </row>
    <row r="159" spans="1:7" ht="13.5" thickBot="1">
      <c r="A159" s="58" t="s">
        <v>366</v>
      </c>
      <c r="B159" s="59"/>
      <c r="C159" s="219">
        <v>0</v>
      </c>
      <c r="D159" s="272"/>
      <c r="E159" s="219"/>
      <c r="F159" s="309">
        <f>D159+E159</f>
        <v>0</v>
      </c>
      <c r="G159" s="310">
        <f>C159+F159</f>
        <v>0</v>
      </c>
    </row>
    <row r="160" spans="1:7" ht="13.5" thickBot="1">
      <c r="A160" s="58" t="s">
        <v>111</v>
      </c>
      <c r="B160" s="59"/>
      <c r="C160" s="219">
        <v>3</v>
      </c>
      <c r="D160" s="272"/>
      <c r="E160" s="219"/>
      <c r="F160" s="309">
        <v>3</v>
      </c>
      <c r="G160" s="310">
        <f>C160+F160</f>
        <v>6</v>
      </c>
    </row>
  </sheetData>
  <sheetProtection formatCells="0"/>
  <mergeCells count="6">
    <mergeCell ref="B4:D4"/>
    <mergeCell ref="B5:D5"/>
    <mergeCell ref="A9:G9"/>
    <mergeCell ref="A94:G94"/>
    <mergeCell ref="C1:G1"/>
    <mergeCell ref="A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0" orientation="portrait" r:id="rId1"/>
  <headerFooter alignWithMargins="0"/>
  <rowBreaks count="2" manualBreakCount="2">
    <brk id="71" max="16383" man="1"/>
    <brk id="9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92D050"/>
  </sheetPr>
  <dimension ref="A1:M159"/>
  <sheetViews>
    <sheetView view="pageBreakPreview" zoomScaleSheetLayoutView="100" workbookViewId="0">
      <selection activeCell="C1" sqref="C1:G1"/>
    </sheetView>
  </sheetViews>
  <sheetFormatPr defaultRowHeight="12.75"/>
  <cols>
    <col min="1" max="1" width="12.5" style="114" customWidth="1"/>
    <col min="2" max="2" width="62" style="115" customWidth="1"/>
    <col min="3" max="3" width="14.83203125" style="116" customWidth="1"/>
    <col min="4" max="4" width="11.83203125" style="2" customWidth="1"/>
    <col min="5" max="5" width="11.83203125" style="2" hidden="1" customWidth="1"/>
    <col min="6" max="6" width="11.83203125" style="2" customWidth="1"/>
    <col min="7" max="7" width="14.83203125" style="2" customWidth="1"/>
    <col min="8" max="16384" width="9.33203125" style="2"/>
  </cols>
  <sheetData>
    <row r="1" spans="1:7" s="1" customFormat="1" ht="24.75" customHeight="1">
      <c r="A1" s="51"/>
      <c r="B1" s="52"/>
      <c r="C1" s="407" t="s">
        <v>516</v>
      </c>
      <c r="D1" s="407"/>
      <c r="E1" s="407"/>
      <c r="F1" s="407"/>
      <c r="G1" s="407"/>
    </row>
    <row r="2" spans="1:7" s="1" customFormat="1" ht="23.25" customHeight="1" thickBot="1">
      <c r="A2" s="408" t="s">
        <v>493</v>
      </c>
      <c r="B2" s="408"/>
      <c r="C2" s="408"/>
      <c r="D2" s="408"/>
      <c r="E2" s="408"/>
      <c r="F2" s="408"/>
      <c r="G2" s="408"/>
    </row>
    <row r="3" spans="1:7" s="30" customFormat="1" ht="48.75" customHeight="1" thickBot="1">
      <c r="A3" s="214" t="s">
        <v>37</v>
      </c>
      <c r="B3" s="403" t="s">
        <v>112</v>
      </c>
      <c r="C3" s="404"/>
      <c r="D3" s="404"/>
      <c r="E3" s="245"/>
      <c r="F3" s="268"/>
      <c r="G3" s="316"/>
    </row>
    <row r="4" spans="1:7" s="30" customFormat="1" ht="15" customHeight="1" thickBot="1">
      <c r="A4" s="214" t="s">
        <v>109</v>
      </c>
      <c r="B4" s="405" t="s">
        <v>282</v>
      </c>
      <c r="C4" s="406"/>
      <c r="D4" s="406"/>
      <c r="E4" s="245"/>
      <c r="F4" s="268"/>
      <c r="G4" s="317"/>
    </row>
    <row r="5" spans="1:7" s="31" customFormat="1" ht="15.95" customHeight="1" thickBot="1">
      <c r="A5" s="53"/>
      <c r="B5" s="53"/>
      <c r="C5" s="54"/>
      <c r="G5" s="237" t="s">
        <v>431</v>
      </c>
    </row>
    <row r="6" spans="1:7" ht="15.95" customHeight="1" thickBot="1">
      <c r="A6" s="327" t="s">
        <v>110</v>
      </c>
      <c r="B6" s="55" t="s">
        <v>430</v>
      </c>
      <c r="C6" s="306" t="s">
        <v>370</v>
      </c>
      <c r="D6" s="307" t="s">
        <v>438</v>
      </c>
      <c r="E6" s="307" t="str">
        <f>'1.1.sz.mell.'!E7</f>
        <v xml:space="preserve">1. sz. módosítás </v>
      </c>
      <c r="F6" s="307" t="s">
        <v>437</v>
      </c>
      <c r="G6" s="308" t="str">
        <f>'1.1.sz.mell.'!G7</f>
        <v>Módosított előirányzat</v>
      </c>
    </row>
    <row r="7" spans="1:7" s="28" customFormat="1" ht="15.95" customHeight="1" thickBot="1">
      <c r="A7" s="46" t="s">
        <v>346</v>
      </c>
      <c r="B7" s="47" t="s">
        <v>347</v>
      </c>
      <c r="C7" s="303" t="s">
        <v>348</v>
      </c>
      <c r="D7" s="304" t="s">
        <v>350</v>
      </c>
      <c r="E7" s="304" t="s">
        <v>349</v>
      </c>
      <c r="F7" s="304" t="s">
        <v>439</v>
      </c>
      <c r="G7" s="305" t="s">
        <v>440</v>
      </c>
    </row>
    <row r="8" spans="1:7" s="28" customFormat="1" ht="15.95" customHeight="1" thickBot="1">
      <c r="A8" s="400" t="s">
        <v>35</v>
      </c>
      <c r="B8" s="401"/>
      <c r="C8" s="401"/>
      <c r="D8" s="401"/>
      <c r="E8" s="401"/>
      <c r="F8" s="401"/>
      <c r="G8" s="402"/>
    </row>
    <row r="9" spans="1:7" s="28" customFormat="1" ht="15.95" customHeight="1" thickBot="1">
      <c r="A9" s="23" t="s">
        <v>3</v>
      </c>
      <c r="B9" s="19" t="s">
        <v>134</v>
      </c>
      <c r="C9" s="121">
        <f>+C10+C11+C12+C13+C14+C15</f>
        <v>0</v>
      </c>
      <c r="D9" s="188">
        <f>+D10+D11+D12+D13+D14+D15</f>
        <v>0</v>
      </c>
      <c r="E9" s="121">
        <f>+E10+E11+E12+E13+E14+E15</f>
        <v>0</v>
      </c>
      <c r="F9" s="121">
        <f>+F10+F11+F12+F13+F14+F15</f>
        <v>0</v>
      </c>
      <c r="G9" s="260">
        <f>+G10+G11+G12+G13+G14+G15</f>
        <v>0</v>
      </c>
    </row>
    <row r="10" spans="1:7" s="32" customFormat="1" ht="15.95" customHeight="1">
      <c r="A10" s="151" t="s">
        <v>51</v>
      </c>
      <c r="B10" s="135" t="s">
        <v>135</v>
      </c>
      <c r="C10" s="123">
        <f>'1.3.sz.mell. '!C10</f>
        <v>0</v>
      </c>
      <c r="D10" s="123">
        <f>'1.3.sz.mell. '!D10</f>
        <v>0</v>
      </c>
      <c r="E10" s="123">
        <f>'1.3.sz.mell. '!E10</f>
        <v>0</v>
      </c>
      <c r="F10" s="123">
        <f>'1.3.sz.mell. '!F10</f>
        <v>0</v>
      </c>
      <c r="G10" s="261">
        <f t="shared" ref="G10:G15" si="0">C10+F10</f>
        <v>0</v>
      </c>
    </row>
    <row r="11" spans="1:7" s="33" customFormat="1" ht="15.95" customHeight="1">
      <c r="A11" s="152" t="s">
        <v>52</v>
      </c>
      <c r="B11" s="136" t="s">
        <v>136</v>
      </c>
      <c r="C11" s="123">
        <f>'1.3.sz.mell. '!C11</f>
        <v>0</v>
      </c>
      <c r="D11" s="123">
        <f>'1.3.sz.mell. '!D11</f>
        <v>0</v>
      </c>
      <c r="E11" s="123">
        <f>'1.3.sz.mell. '!E11</f>
        <v>0</v>
      </c>
      <c r="F11" s="123">
        <f>'1.3.sz.mell. '!F11</f>
        <v>0</v>
      </c>
      <c r="G11" s="261">
        <f t="shared" si="0"/>
        <v>0</v>
      </c>
    </row>
    <row r="12" spans="1:7" s="33" customFormat="1" ht="15.95" customHeight="1">
      <c r="A12" s="152" t="s">
        <v>53</v>
      </c>
      <c r="B12" s="136" t="s">
        <v>137</v>
      </c>
      <c r="C12" s="123">
        <f>'1.3.sz.mell. '!C12</f>
        <v>0</v>
      </c>
      <c r="D12" s="123">
        <f>'1.3.sz.mell. '!D12</f>
        <v>0</v>
      </c>
      <c r="E12" s="123">
        <f>'1.3.sz.mell. '!E12</f>
        <v>0</v>
      </c>
      <c r="F12" s="123">
        <f>'1.3.sz.mell. '!F12</f>
        <v>0</v>
      </c>
      <c r="G12" s="261">
        <f t="shared" si="0"/>
        <v>0</v>
      </c>
    </row>
    <row r="13" spans="1:7" s="33" customFormat="1" ht="15.95" customHeight="1">
      <c r="A13" s="152" t="s">
        <v>54</v>
      </c>
      <c r="B13" s="136" t="s">
        <v>138</v>
      </c>
      <c r="C13" s="123">
        <f>'1.3.sz.mell. '!C13</f>
        <v>0</v>
      </c>
      <c r="D13" s="123">
        <f>'1.3.sz.mell. '!D13</f>
        <v>0</v>
      </c>
      <c r="E13" s="123">
        <f>'1.3.sz.mell. '!E13</f>
        <v>0</v>
      </c>
      <c r="F13" s="123">
        <f>'1.3.sz.mell. '!F13</f>
        <v>0</v>
      </c>
      <c r="G13" s="261">
        <f t="shared" si="0"/>
        <v>0</v>
      </c>
    </row>
    <row r="14" spans="1:7" s="33" customFormat="1" ht="15.95" customHeight="1">
      <c r="A14" s="152" t="s">
        <v>71</v>
      </c>
      <c r="B14" s="136" t="s">
        <v>353</v>
      </c>
      <c r="C14" s="123">
        <f>'1.3.sz.mell. '!C14</f>
        <v>0</v>
      </c>
      <c r="D14" s="123">
        <f>'1.3.sz.mell. '!D14</f>
        <v>0</v>
      </c>
      <c r="E14" s="123">
        <f>'1.3.sz.mell. '!E14</f>
        <v>0</v>
      </c>
      <c r="F14" s="123">
        <f>'1.3.sz.mell. '!F14</f>
        <v>0</v>
      </c>
      <c r="G14" s="261">
        <f t="shared" si="0"/>
        <v>0</v>
      </c>
    </row>
    <row r="15" spans="1:7" s="32" customFormat="1" ht="15.95" customHeight="1" thickBot="1">
      <c r="A15" s="153" t="s">
        <v>55</v>
      </c>
      <c r="B15" s="137" t="s">
        <v>292</v>
      </c>
      <c r="C15" s="123">
        <f>'1.3.sz.mell. '!C15</f>
        <v>0</v>
      </c>
      <c r="D15" s="123">
        <f>'1.3.sz.mell. '!D15</f>
        <v>0</v>
      </c>
      <c r="E15" s="123">
        <f>'1.3.sz.mell. '!E15</f>
        <v>0</v>
      </c>
      <c r="F15" s="123">
        <f>'1.3.sz.mell. '!F15</f>
        <v>0</v>
      </c>
      <c r="G15" s="261">
        <f t="shared" si="0"/>
        <v>0</v>
      </c>
    </row>
    <row r="16" spans="1:7" s="32" customFormat="1" ht="15.95" customHeight="1" thickBot="1">
      <c r="A16" s="23" t="s">
        <v>4</v>
      </c>
      <c r="B16" s="62" t="s">
        <v>139</v>
      </c>
      <c r="C16" s="121">
        <f>+C17+C18+C19+C20+C21</f>
        <v>0</v>
      </c>
      <c r="D16" s="188">
        <f>+D17+D18+D19+D20+D21</f>
        <v>0</v>
      </c>
      <c r="E16" s="121">
        <f>+E17+E18+E19+E20+E21</f>
        <v>0</v>
      </c>
      <c r="F16" s="121">
        <f>+F17+F18+F19+F20+F21</f>
        <v>0</v>
      </c>
      <c r="G16" s="260">
        <f>+G17+G18+G19+G20+G21</f>
        <v>0</v>
      </c>
    </row>
    <row r="17" spans="1:7" s="32" customFormat="1" ht="15.95" customHeight="1">
      <c r="A17" s="151" t="s">
        <v>57</v>
      </c>
      <c r="B17" s="135" t="s">
        <v>140</v>
      </c>
      <c r="C17" s="123">
        <f>'1.3.sz.mell. '!C17</f>
        <v>0</v>
      </c>
      <c r="D17" s="123">
        <f>'1.3.sz.mell. '!D17</f>
        <v>0</v>
      </c>
      <c r="E17" s="123">
        <f>'1.3.sz.mell. '!E17</f>
        <v>0</v>
      </c>
      <c r="F17" s="123">
        <f>'1.3.sz.mell. '!F17</f>
        <v>0</v>
      </c>
      <c r="G17" s="261">
        <f t="shared" ref="G17:G22" si="1">C17+F17</f>
        <v>0</v>
      </c>
    </row>
    <row r="18" spans="1:7" s="32" customFormat="1" ht="15.95" customHeight="1">
      <c r="A18" s="152" t="s">
        <v>58</v>
      </c>
      <c r="B18" s="136" t="s">
        <v>141</v>
      </c>
      <c r="C18" s="123">
        <f>'1.3.sz.mell. '!C18</f>
        <v>0</v>
      </c>
      <c r="D18" s="123">
        <f>'1.3.sz.mell. '!D18</f>
        <v>0</v>
      </c>
      <c r="E18" s="123">
        <f>'1.3.sz.mell. '!E18</f>
        <v>0</v>
      </c>
      <c r="F18" s="123">
        <f>'1.3.sz.mell. '!F18</f>
        <v>0</v>
      </c>
      <c r="G18" s="262">
        <f t="shared" si="1"/>
        <v>0</v>
      </c>
    </row>
    <row r="19" spans="1:7" s="32" customFormat="1" ht="15.95" customHeight="1">
      <c r="A19" s="152" t="s">
        <v>59</v>
      </c>
      <c r="B19" s="136" t="s">
        <v>284</v>
      </c>
      <c r="C19" s="123">
        <f>'1.3.sz.mell. '!C19</f>
        <v>0</v>
      </c>
      <c r="D19" s="123">
        <f>'1.3.sz.mell. '!D19</f>
        <v>0</v>
      </c>
      <c r="E19" s="123">
        <f>'1.3.sz.mell. '!E19</f>
        <v>0</v>
      </c>
      <c r="F19" s="123">
        <f>'1.3.sz.mell. '!F19</f>
        <v>0</v>
      </c>
      <c r="G19" s="262">
        <f t="shared" si="1"/>
        <v>0</v>
      </c>
    </row>
    <row r="20" spans="1:7" s="32" customFormat="1" ht="15.95" customHeight="1">
      <c r="A20" s="152" t="s">
        <v>60</v>
      </c>
      <c r="B20" s="136" t="s">
        <v>285</v>
      </c>
      <c r="C20" s="123">
        <f>'1.3.sz.mell. '!C20</f>
        <v>0</v>
      </c>
      <c r="D20" s="123">
        <f>'1.3.sz.mell. '!D20</f>
        <v>0</v>
      </c>
      <c r="E20" s="123">
        <f>'1.3.sz.mell. '!E20</f>
        <v>0</v>
      </c>
      <c r="F20" s="123">
        <f>'1.3.sz.mell. '!F20</f>
        <v>0</v>
      </c>
      <c r="G20" s="262">
        <f t="shared" si="1"/>
        <v>0</v>
      </c>
    </row>
    <row r="21" spans="1:7" s="32" customFormat="1" ht="15.95" customHeight="1">
      <c r="A21" s="152" t="s">
        <v>61</v>
      </c>
      <c r="B21" s="136" t="s">
        <v>142</v>
      </c>
      <c r="C21" s="123">
        <f>'1.3.sz.mell. '!C21</f>
        <v>0</v>
      </c>
      <c r="D21" s="123">
        <f>'1.3.sz.mell. '!D21</f>
        <v>0</v>
      </c>
      <c r="E21" s="123">
        <f>'1.3.sz.mell. '!E21</f>
        <v>0</v>
      </c>
      <c r="F21" s="123">
        <f>'1.3.sz.mell. '!F21</f>
        <v>0</v>
      </c>
      <c r="G21" s="262">
        <f t="shared" si="1"/>
        <v>0</v>
      </c>
    </row>
    <row r="22" spans="1:7" s="33" customFormat="1" ht="15.95" customHeight="1" thickBot="1">
      <c r="A22" s="153" t="s">
        <v>67</v>
      </c>
      <c r="B22" s="137" t="s">
        <v>143</v>
      </c>
      <c r="C22" s="123">
        <f>'1.3.sz.mell. '!C22</f>
        <v>0</v>
      </c>
      <c r="D22" s="123">
        <f>'1.3.sz.mell. '!D22</f>
        <v>0</v>
      </c>
      <c r="E22" s="123">
        <f>'1.3.sz.mell. '!E22</f>
        <v>0</v>
      </c>
      <c r="F22" s="123">
        <f>'1.3.sz.mell. '!F22</f>
        <v>0</v>
      </c>
      <c r="G22" s="263">
        <f t="shared" si="1"/>
        <v>0</v>
      </c>
    </row>
    <row r="23" spans="1:7" s="33" customFormat="1" ht="15.95" customHeight="1" thickBot="1">
      <c r="A23" s="23" t="s">
        <v>5</v>
      </c>
      <c r="B23" s="19" t="s">
        <v>144</v>
      </c>
      <c r="C23" s="121">
        <f>+C24+C25+C26+C27+C28</f>
        <v>0</v>
      </c>
      <c r="D23" s="188">
        <f>+D24+D25+D26+D27+D28</f>
        <v>0</v>
      </c>
      <c r="E23" s="121">
        <f>+E24+E25+E26+E27+E28</f>
        <v>0</v>
      </c>
      <c r="F23" s="121">
        <f>+F24+F25+F26+F27+F28</f>
        <v>0</v>
      </c>
      <c r="G23" s="260">
        <f>+G24+G25+G26+G27+G28</f>
        <v>0</v>
      </c>
    </row>
    <row r="24" spans="1:7" s="33" customFormat="1" ht="18" customHeight="1">
      <c r="A24" s="151" t="s">
        <v>40</v>
      </c>
      <c r="B24" s="135" t="s">
        <v>145</v>
      </c>
      <c r="C24" s="123">
        <f>'1.3.sz.mell. '!C24</f>
        <v>0</v>
      </c>
      <c r="D24" s="123">
        <f>'1.3.sz.mell. '!D24</f>
        <v>0</v>
      </c>
      <c r="E24" s="123">
        <f>'1.3.sz.mell. '!E24</f>
        <v>0</v>
      </c>
      <c r="F24" s="123">
        <f>'1.3.sz.mell. '!F24</f>
        <v>0</v>
      </c>
      <c r="G24" s="261">
        <f t="shared" ref="G24:G29" si="2">C24+F24</f>
        <v>0</v>
      </c>
    </row>
    <row r="25" spans="1:7" s="32" customFormat="1" ht="15">
      <c r="A25" s="152" t="s">
        <v>41</v>
      </c>
      <c r="B25" s="136" t="s">
        <v>146</v>
      </c>
      <c r="C25" s="123">
        <f>'1.3.sz.mell. '!C25</f>
        <v>0</v>
      </c>
      <c r="D25" s="123">
        <f>'1.3.sz.mell. '!D25</f>
        <v>0</v>
      </c>
      <c r="E25" s="123">
        <f>'1.3.sz.mell. '!E25</f>
        <v>0</v>
      </c>
      <c r="F25" s="123">
        <f>'1.3.sz.mell. '!F25</f>
        <v>0</v>
      </c>
      <c r="G25" s="262">
        <f t="shared" si="2"/>
        <v>0</v>
      </c>
    </row>
    <row r="26" spans="1:7" s="33" customFormat="1" ht="15">
      <c r="A26" s="152" t="s">
        <v>42</v>
      </c>
      <c r="B26" s="136" t="s">
        <v>286</v>
      </c>
      <c r="C26" s="123">
        <f>'1.3.sz.mell. '!C26</f>
        <v>0</v>
      </c>
      <c r="D26" s="123">
        <f>'1.3.sz.mell. '!D26</f>
        <v>0</v>
      </c>
      <c r="E26" s="123">
        <f>'1.3.sz.mell. '!E26</f>
        <v>0</v>
      </c>
      <c r="F26" s="123">
        <f>'1.3.sz.mell. '!F26</f>
        <v>0</v>
      </c>
      <c r="G26" s="262">
        <f t="shared" si="2"/>
        <v>0</v>
      </c>
    </row>
    <row r="27" spans="1:7" s="33" customFormat="1" ht="15">
      <c r="A27" s="152" t="s">
        <v>43</v>
      </c>
      <c r="B27" s="136" t="s">
        <v>287</v>
      </c>
      <c r="C27" s="123">
        <f>'1.3.sz.mell. '!C27</f>
        <v>0</v>
      </c>
      <c r="D27" s="123">
        <f>'1.3.sz.mell. '!D27</f>
        <v>0</v>
      </c>
      <c r="E27" s="123">
        <f>'1.3.sz.mell. '!E27</f>
        <v>0</v>
      </c>
      <c r="F27" s="123">
        <f>'1.3.sz.mell. '!F27</f>
        <v>0</v>
      </c>
      <c r="G27" s="262">
        <f t="shared" si="2"/>
        <v>0</v>
      </c>
    </row>
    <row r="28" spans="1:7" s="33" customFormat="1" ht="15">
      <c r="A28" s="152" t="s">
        <v>84</v>
      </c>
      <c r="B28" s="136" t="s">
        <v>147</v>
      </c>
      <c r="C28" s="123">
        <f>'1.3.sz.mell. '!C28</f>
        <v>0</v>
      </c>
      <c r="D28" s="123">
        <f>'1.3.sz.mell. '!D28</f>
        <v>0</v>
      </c>
      <c r="E28" s="123">
        <f>'1.3.sz.mell. '!E28</f>
        <v>0</v>
      </c>
      <c r="F28" s="123">
        <f>'1.3.sz.mell. '!F28</f>
        <v>0</v>
      </c>
      <c r="G28" s="262">
        <f t="shared" si="2"/>
        <v>0</v>
      </c>
    </row>
    <row r="29" spans="1:7" s="33" customFormat="1" ht="15.75" thickBot="1">
      <c r="A29" s="153" t="s">
        <v>85</v>
      </c>
      <c r="B29" s="137" t="s">
        <v>148</v>
      </c>
      <c r="C29" s="123">
        <f>'1.3.sz.mell. '!C29</f>
        <v>0</v>
      </c>
      <c r="D29" s="123">
        <f>'1.3.sz.mell. '!D29</f>
        <v>0</v>
      </c>
      <c r="E29" s="123">
        <f>'1.3.sz.mell. '!E29</f>
        <v>0</v>
      </c>
      <c r="F29" s="123">
        <f>'1.3.sz.mell. '!F29</f>
        <v>0</v>
      </c>
      <c r="G29" s="263">
        <f t="shared" si="2"/>
        <v>0</v>
      </c>
    </row>
    <row r="30" spans="1:7" s="33" customFormat="1" ht="15.75" thickBot="1">
      <c r="A30" s="23" t="s">
        <v>86</v>
      </c>
      <c r="B30" s="19" t="s">
        <v>423</v>
      </c>
      <c r="C30" s="127">
        <f>+C31+C32+C33+C34+C35+C36+C37</f>
        <v>0</v>
      </c>
      <c r="D30" s="127">
        <f>+D31+D32+D33+D34+D35+D36+D37</f>
        <v>0</v>
      </c>
      <c r="E30" s="127">
        <f>+E31+E32+E33+E34+E35+E36+E37</f>
        <v>0</v>
      </c>
      <c r="F30" s="127">
        <f>+F31+F32+F33+F34+F35+F36+F37</f>
        <v>0</v>
      </c>
      <c r="G30" s="264">
        <f>+G31+G32+G33+G34+G35+G36+G37</f>
        <v>0</v>
      </c>
    </row>
    <row r="31" spans="1:7" s="33" customFormat="1" ht="15">
      <c r="A31" s="151" t="s">
        <v>149</v>
      </c>
      <c r="B31" s="135" t="s">
        <v>416</v>
      </c>
      <c r="C31" s="123">
        <f>'1.3.sz.mell. '!C31</f>
        <v>0</v>
      </c>
      <c r="D31" s="123">
        <f>'1.3.sz.mell. '!D31</f>
        <v>0</v>
      </c>
      <c r="E31" s="123">
        <f>'1.3.sz.mell. '!E31</f>
        <v>0</v>
      </c>
      <c r="F31" s="123">
        <f>'1.3.sz.mell. '!F31</f>
        <v>0</v>
      </c>
      <c r="G31" s="261">
        <f t="shared" ref="G31:G37" si="3">C31+F31</f>
        <v>0</v>
      </c>
    </row>
    <row r="32" spans="1:7" s="33" customFormat="1" ht="15">
      <c r="A32" s="152" t="s">
        <v>150</v>
      </c>
      <c r="B32" s="136" t="s">
        <v>417</v>
      </c>
      <c r="C32" s="123">
        <f>'1.3.sz.mell. '!C32</f>
        <v>0</v>
      </c>
      <c r="D32" s="123">
        <f>'1.3.sz.mell. '!D32</f>
        <v>0</v>
      </c>
      <c r="E32" s="123">
        <f>'1.3.sz.mell. '!E32</f>
        <v>0</v>
      </c>
      <c r="F32" s="123">
        <f>'1.3.sz.mell. '!F32</f>
        <v>0</v>
      </c>
      <c r="G32" s="262">
        <f t="shared" si="3"/>
        <v>0</v>
      </c>
    </row>
    <row r="33" spans="1:7" s="33" customFormat="1" ht="15">
      <c r="A33" s="152" t="s">
        <v>151</v>
      </c>
      <c r="B33" s="136" t="s">
        <v>418</v>
      </c>
      <c r="C33" s="123">
        <f>'1.3.sz.mell. '!C33</f>
        <v>0</v>
      </c>
      <c r="D33" s="123">
        <f>'1.3.sz.mell. '!D33</f>
        <v>0</v>
      </c>
      <c r="E33" s="123">
        <f>'1.3.sz.mell. '!E33</f>
        <v>0</v>
      </c>
      <c r="F33" s="123">
        <f>'1.3.sz.mell. '!F33</f>
        <v>0</v>
      </c>
      <c r="G33" s="262">
        <f t="shared" si="3"/>
        <v>0</v>
      </c>
    </row>
    <row r="34" spans="1:7" s="33" customFormat="1" ht="15">
      <c r="A34" s="152" t="s">
        <v>152</v>
      </c>
      <c r="B34" s="136" t="s">
        <v>419</v>
      </c>
      <c r="C34" s="123">
        <f>'1.3.sz.mell. '!C34</f>
        <v>0</v>
      </c>
      <c r="D34" s="123">
        <f>'1.3.sz.mell. '!D34</f>
        <v>0</v>
      </c>
      <c r="E34" s="123">
        <f>'1.3.sz.mell. '!E34</f>
        <v>0</v>
      </c>
      <c r="F34" s="123">
        <f>'1.3.sz.mell. '!F34</f>
        <v>0</v>
      </c>
      <c r="G34" s="262">
        <f t="shared" si="3"/>
        <v>0</v>
      </c>
    </row>
    <row r="35" spans="1:7" s="33" customFormat="1" ht="15">
      <c r="A35" s="152" t="s">
        <v>420</v>
      </c>
      <c r="B35" s="136" t="s">
        <v>153</v>
      </c>
      <c r="C35" s="123">
        <f>'1.3.sz.mell. '!C35</f>
        <v>0</v>
      </c>
      <c r="D35" s="123">
        <f>'1.3.sz.mell. '!D35</f>
        <v>0</v>
      </c>
      <c r="E35" s="123">
        <f>'1.3.sz.mell. '!E35</f>
        <v>0</v>
      </c>
      <c r="F35" s="123">
        <f>'1.3.sz.mell. '!F35</f>
        <v>0</v>
      </c>
      <c r="G35" s="262">
        <f t="shared" si="3"/>
        <v>0</v>
      </c>
    </row>
    <row r="36" spans="1:7" s="33" customFormat="1" ht="15">
      <c r="A36" s="152" t="s">
        <v>421</v>
      </c>
      <c r="B36" s="136" t="s">
        <v>154</v>
      </c>
      <c r="C36" s="123">
        <f>'1.3.sz.mell. '!C36</f>
        <v>0</v>
      </c>
      <c r="D36" s="123">
        <f>'1.3.sz.mell. '!D36</f>
        <v>0</v>
      </c>
      <c r="E36" s="123">
        <f>'1.3.sz.mell. '!E36</f>
        <v>0</v>
      </c>
      <c r="F36" s="123">
        <f>'1.3.sz.mell. '!F36</f>
        <v>0</v>
      </c>
      <c r="G36" s="262">
        <f t="shared" si="3"/>
        <v>0</v>
      </c>
    </row>
    <row r="37" spans="1:7" s="33" customFormat="1" ht="15.75" thickBot="1">
      <c r="A37" s="153" t="s">
        <v>422</v>
      </c>
      <c r="B37" s="137" t="s">
        <v>155</v>
      </c>
      <c r="C37" s="123">
        <f>'1.3.sz.mell. '!C37</f>
        <v>0</v>
      </c>
      <c r="D37" s="123">
        <f>'1.3.sz.mell. '!D37</f>
        <v>0</v>
      </c>
      <c r="E37" s="123">
        <f>'1.3.sz.mell. '!E37</f>
        <v>0</v>
      </c>
      <c r="F37" s="123">
        <f>'1.3.sz.mell. '!F37</f>
        <v>0</v>
      </c>
      <c r="G37" s="263">
        <f t="shared" si="3"/>
        <v>0</v>
      </c>
    </row>
    <row r="38" spans="1:7" s="33" customFormat="1" ht="15.75" thickBot="1">
      <c r="A38" s="23" t="s">
        <v>7</v>
      </c>
      <c r="B38" s="19" t="s">
        <v>293</v>
      </c>
      <c r="C38" s="121">
        <f>SUM(C39:C49)</f>
        <v>0</v>
      </c>
      <c r="D38" s="188">
        <f>SUM(D39:D49)</f>
        <v>0</v>
      </c>
      <c r="E38" s="121">
        <f>SUM(E39:E49)</f>
        <v>0</v>
      </c>
      <c r="F38" s="121">
        <f>SUM(F39:F49)</f>
        <v>0</v>
      </c>
      <c r="G38" s="260">
        <f>SUM(G39:G49)</f>
        <v>0</v>
      </c>
    </row>
    <row r="39" spans="1:7" s="33" customFormat="1" ht="15">
      <c r="A39" s="151" t="s">
        <v>44</v>
      </c>
      <c r="B39" s="135" t="s">
        <v>158</v>
      </c>
      <c r="C39" s="123">
        <f>'1.3.sz.mell. '!C39</f>
        <v>0</v>
      </c>
      <c r="D39" s="123">
        <f>'1.3.sz.mell. '!D39</f>
        <v>0</v>
      </c>
      <c r="E39" s="123">
        <f>'1.3.sz.mell. '!E39</f>
        <v>0</v>
      </c>
      <c r="F39" s="123">
        <f>'1.3.sz.mell. '!F39</f>
        <v>0</v>
      </c>
      <c r="G39" s="261">
        <f t="shared" ref="G39:G49" si="4">C39+F39</f>
        <v>0</v>
      </c>
    </row>
    <row r="40" spans="1:7" s="33" customFormat="1" ht="15">
      <c r="A40" s="152" t="s">
        <v>45</v>
      </c>
      <c r="B40" s="136" t="s">
        <v>159</v>
      </c>
      <c r="C40" s="123">
        <f>'1.3.sz.mell. '!C40</f>
        <v>0</v>
      </c>
      <c r="D40" s="123">
        <f>'1.3.sz.mell. '!D40</f>
        <v>0</v>
      </c>
      <c r="E40" s="123">
        <f>'1.3.sz.mell. '!E40</f>
        <v>0</v>
      </c>
      <c r="F40" s="123">
        <f>'1.3.sz.mell. '!F40</f>
        <v>0</v>
      </c>
      <c r="G40" s="262">
        <f t="shared" si="4"/>
        <v>0</v>
      </c>
    </row>
    <row r="41" spans="1:7" s="33" customFormat="1" ht="15">
      <c r="A41" s="152" t="s">
        <v>46</v>
      </c>
      <c r="B41" s="136" t="s">
        <v>160</v>
      </c>
      <c r="C41" s="123">
        <f>'1.3.sz.mell. '!C41</f>
        <v>0</v>
      </c>
      <c r="D41" s="123">
        <f>'1.3.sz.mell. '!D41</f>
        <v>0</v>
      </c>
      <c r="E41" s="123">
        <f>'1.3.sz.mell. '!E41</f>
        <v>0</v>
      </c>
      <c r="F41" s="123">
        <f>'1.3.sz.mell. '!F41</f>
        <v>0</v>
      </c>
      <c r="G41" s="262">
        <f t="shared" si="4"/>
        <v>0</v>
      </c>
    </row>
    <row r="42" spans="1:7" s="33" customFormat="1" ht="15">
      <c r="A42" s="152" t="s">
        <v>88</v>
      </c>
      <c r="B42" s="136" t="s">
        <v>161</v>
      </c>
      <c r="C42" s="123">
        <f>'1.3.sz.mell. '!C42</f>
        <v>0</v>
      </c>
      <c r="D42" s="123">
        <f>'1.3.sz.mell. '!D42</f>
        <v>0</v>
      </c>
      <c r="E42" s="123">
        <f>'1.3.sz.mell. '!E42</f>
        <v>0</v>
      </c>
      <c r="F42" s="123">
        <f>'1.3.sz.mell. '!F42</f>
        <v>0</v>
      </c>
      <c r="G42" s="262">
        <f t="shared" si="4"/>
        <v>0</v>
      </c>
    </row>
    <row r="43" spans="1:7" s="33" customFormat="1" ht="15">
      <c r="A43" s="152" t="s">
        <v>89</v>
      </c>
      <c r="B43" s="136" t="s">
        <v>162</v>
      </c>
      <c r="C43" s="123">
        <f>'1.3.sz.mell. '!C43</f>
        <v>0</v>
      </c>
      <c r="D43" s="123">
        <f>'1.3.sz.mell. '!D43</f>
        <v>0</v>
      </c>
      <c r="E43" s="123">
        <f>'1.3.sz.mell. '!E43</f>
        <v>0</v>
      </c>
      <c r="F43" s="123">
        <f>'1.3.sz.mell. '!F43</f>
        <v>0</v>
      </c>
      <c r="G43" s="262">
        <f t="shared" si="4"/>
        <v>0</v>
      </c>
    </row>
    <row r="44" spans="1:7" s="33" customFormat="1" ht="15">
      <c r="A44" s="152" t="s">
        <v>90</v>
      </c>
      <c r="B44" s="136" t="s">
        <v>163</v>
      </c>
      <c r="C44" s="123">
        <f>'1.3.sz.mell. '!C44</f>
        <v>0</v>
      </c>
      <c r="D44" s="123">
        <f>'1.3.sz.mell. '!D44</f>
        <v>0</v>
      </c>
      <c r="E44" s="123">
        <f>'1.3.sz.mell. '!E44</f>
        <v>0</v>
      </c>
      <c r="F44" s="123">
        <f>'1.3.sz.mell. '!F44</f>
        <v>0</v>
      </c>
      <c r="G44" s="262">
        <f t="shared" si="4"/>
        <v>0</v>
      </c>
    </row>
    <row r="45" spans="1:7" s="33" customFormat="1" ht="15">
      <c r="A45" s="152" t="s">
        <v>91</v>
      </c>
      <c r="B45" s="136" t="s">
        <v>164</v>
      </c>
      <c r="C45" s="123">
        <f>'1.3.sz.mell. '!C45</f>
        <v>0</v>
      </c>
      <c r="D45" s="123">
        <f>'1.3.sz.mell. '!D45</f>
        <v>0</v>
      </c>
      <c r="E45" s="123">
        <f>'1.3.sz.mell. '!E45</f>
        <v>0</v>
      </c>
      <c r="F45" s="123">
        <f>'1.3.sz.mell. '!F45</f>
        <v>0</v>
      </c>
      <c r="G45" s="262">
        <f t="shared" si="4"/>
        <v>0</v>
      </c>
    </row>
    <row r="46" spans="1:7" s="33" customFormat="1" ht="15">
      <c r="A46" s="152" t="s">
        <v>92</v>
      </c>
      <c r="B46" s="136" t="s">
        <v>165</v>
      </c>
      <c r="C46" s="123">
        <f>'1.3.sz.mell. '!C46</f>
        <v>0</v>
      </c>
      <c r="D46" s="123">
        <f>'1.3.sz.mell. '!D46</f>
        <v>0</v>
      </c>
      <c r="E46" s="123">
        <f>'1.3.sz.mell. '!E46</f>
        <v>0</v>
      </c>
      <c r="F46" s="123">
        <f>'1.3.sz.mell. '!F46</f>
        <v>0</v>
      </c>
      <c r="G46" s="262">
        <f t="shared" si="4"/>
        <v>0</v>
      </c>
    </row>
    <row r="47" spans="1:7" s="33" customFormat="1" ht="15">
      <c r="A47" s="152" t="s">
        <v>156</v>
      </c>
      <c r="B47" s="136" t="s">
        <v>166</v>
      </c>
      <c r="C47" s="123">
        <f>'1.3.sz.mell. '!C47</f>
        <v>0</v>
      </c>
      <c r="D47" s="123">
        <f>'1.3.sz.mell. '!D47</f>
        <v>0</v>
      </c>
      <c r="E47" s="123">
        <f>'1.3.sz.mell. '!E47</f>
        <v>0</v>
      </c>
      <c r="F47" s="123">
        <f>'1.3.sz.mell. '!F47</f>
        <v>0</v>
      </c>
      <c r="G47" s="265">
        <f t="shared" si="4"/>
        <v>0</v>
      </c>
    </row>
    <row r="48" spans="1:7" s="33" customFormat="1" ht="15">
      <c r="A48" s="153" t="s">
        <v>157</v>
      </c>
      <c r="B48" s="137" t="s">
        <v>295</v>
      </c>
      <c r="C48" s="123">
        <f>'1.3.sz.mell. '!C48</f>
        <v>0</v>
      </c>
      <c r="D48" s="123">
        <f>'1.3.sz.mell. '!D48</f>
        <v>0</v>
      </c>
      <c r="E48" s="123">
        <f>'1.3.sz.mell. '!E48</f>
        <v>0</v>
      </c>
      <c r="F48" s="123">
        <f>'1.3.sz.mell. '!F48</f>
        <v>0</v>
      </c>
      <c r="G48" s="266">
        <f t="shared" si="4"/>
        <v>0</v>
      </c>
    </row>
    <row r="49" spans="1:7" s="33" customFormat="1" ht="15.75" thickBot="1">
      <c r="A49" s="153" t="s">
        <v>294</v>
      </c>
      <c r="B49" s="137" t="s">
        <v>167</v>
      </c>
      <c r="C49" s="123">
        <f>'1.3.sz.mell. '!C49</f>
        <v>0</v>
      </c>
      <c r="D49" s="123">
        <f>'1.3.sz.mell. '!D49</f>
        <v>0</v>
      </c>
      <c r="E49" s="123">
        <f>'1.3.sz.mell. '!E49</f>
        <v>0</v>
      </c>
      <c r="F49" s="123">
        <f>'1.3.sz.mell. '!F49</f>
        <v>0</v>
      </c>
      <c r="G49" s="266">
        <f t="shared" si="4"/>
        <v>0</v>
      </c>
    </row>
    <row r="50" spans="1:7" s="33" customFormat="1" ht="15.75" thickBot="1">
      <c r="A50" s="23" t="s">
        <v>8</v>
      </c>
      <c r="B50" s="19" t="s">
        <v>168</v>
      </c>
      <c r="C50" s="121">
        <f>SUM(C51:C55)</f>
        <v>0</v>
      </c>
      <c r="D50" s="188">
        <f>SUM(D51:D55)</f>
        <v>0</v>
      </c>
      <c r="E50" s="121">
        <f>SUM(E51:E55)</f>
        <v>0</v>
      </c>
      <c r="F50" s="121">
        <f>SUM(F51:F55)</f>
        <v>0</v>
      </c>
      <c r="G50" s="260">
        <f>SUM(G51:G55)</f>
        <v>0</v>
      </c>
    </row>
    <row r="51" spans="1:7" s="33" customFormat="1" ht="15">
      <c r="A51" s="151" t="s">
        <v>47</v>
      </c>
      <c r="B51" s="135" t="s">
        <v>172</v>
      </c>
      <c r="C51" s="123">
        <f>'1.3.sz.mell. '!C51</f>
        <v>0</v>
      </c>
      <c r="D51" s="123">
        <f>'1.3.sz.mell. '!D51</f>
        <v>0</v>
      </c>
      <c r="E51" s="123">
        <f>'1.3.sz.mell. '!E51</f>
        <v>0</v>
      </c>
      <c r="F51" s="123">
        <f>'1.3.sz.mell. '!F51</f>
        <v>0</v>
      </c>
      <c r="G51" s="267">
        <f>C51+F51</f>
        <v>0</v>
      </c>
    </row>
    <row r="52" spans="1:7" s="33" customFormat="1" ht="15">
      <c r="A52" s="152" t="s">
        <v>48</v>
      </c>
      <c r="B52" s="136" t="s">
        <v>173</v>
      </c>
      <c r="C52" s="123">
        <f>'1.3.sz.mell. '!C52</f>
        <v>0</v>
      </c>
      <c r="D52" s="123">
        <f>'1.3.sz.mell. '!D52</f>
        <v>0</v>
      </c>
      <c r="E52" s="123">
        <f>'1.3.sz.mell. '!E52</f>
        <v>0</v>
      </c>
      <c r="F52" s="123">
        <f>'1.3.sz.mell. '!F52</f>
        <v>0</v>
      </c>
      <c r="G52" s="265">
        <f>C52+F52</f>
        <v>0</v>
      </c>
    </row>
    <row r="53" spans="1:7" s="33" customFormat="1" ht="15">
      <c r="A53" s="152" t="s">
        <v>169</v>
      </c>
      <c r="B53" s="136" t="s">
        <v>174</v>
      </c>
      <c r="C53" s="123">
        <f>'1.3.sz.mell. '!C53</f>
        <v>0</v>
      </c>
      <c r="D53" s="123">
        <f>'1.3.sz.mell. '!D53</f>
        <v>0</v>
      </c>
      <c r="E53" s="123">
        <f>'1.3.sz.mell. '!E53</f>
        <v>0</v>
      </c>
      <c r="F53" s="123">
        <f>'1.3.sz.mell. '!F53</f>
        <v>0</v>
      </c>
      <c r="G53" s="265">
        <f>C53+F53</f>
        <v>0</v>
      </c>
    </row>
    <row r="54" spans="1:7" s="33" customFormat="1" ht="15">
      <c r="A54" s="152" t="s">
        <v>170</v>
      </c>
      <c r="B54" s="136" t="s">
        <v>175</v>
      </c>
      <c r="C54" s="123">
        <f>'1.3.sz.mell. '!C54</f>
        <v>0</v>
      </c>
      <c r="D54" s="123">
        <f>'1.3.sz.mell. '!D54</f>
        <v>0</v>
      </c>
      <c r="E54" s="123">
        <f>'1.3.sz.mell. '!E54</f>
        <v>0</v>
      </c>
      <c r="F54" s="123">
        <f>'1.3.sz.mell. '!F54</f>
        <v>0</v>
      </c>
      <c r="G54" s="265">
        <f>C54+F54</f>
        <v>0</v>
      </c>
    </row>
    <row r="55" spans="1:7" s="33" customFormat="1" ht="15.75" thickBot="1">
      <c r="A55" s="153" t="s">
        <v>171</v>
      </c>
      <c r="B55" s="137" t="s">
        <v>176</v>
      </c>
      <c r="C55" s="123">
        <f>'1.3.sz.mell. '!C55</f>
        <v>0</v>
      </c>
      <c r="D55" s="123">
        <f>'1.3.sz.mell. '!D55</f>
        <v>0</v>
      </c>
      <c r="E55" s="123">
        <f>'1.3.sz.mell. '!E55</f>
        <v>0</v>
      </c>
      <c r="F55" s="123">
        <f>'1.3.sz.mell. '!F55</f>
        <v>0</v>
      </c>
      <c r="G55" s="266">
        <f>C55+F55</f>
        <v>0</v>
      </c>
    </row>
    <row r="56" spans="1:7" s="33" customFormat="1" ht="15.75" thickBot="1">
      <c r="A56" s="23" t="s">
        <v>93</v>
      </c>
      <c r="B56" s="19" t="s">
        <v>177</v>
      </c>
      <c r="C56" s="121">
        <f>SUM(C57:C59)</f>
        <v>75000</v>
      </c>
      <c r="D56" s="188">
        <f>SUM(D57:D59)</f>
        <v>5000</v>
      </c>
      <c r="E56" s="121">
        <f>SUM(E57:E59)</f>
        <v>0</v>
      </c>
      <c r="F56" s="121">
        <f>SUM(F57:F59)</f>
        <v>5000</v>
      </c>
      <c r="G56" s="260">
        <f>SUM(G57:G59)</f>
        <v>80000</v>
      </c>
    </row>
    <row r="57" spans="1:7" s="33" customFormat="1" ht="15">
      <c r="A57" s="151" t="s">
        <v>49</v>
      </c>
      <c r="B57" s="135" t="s">
        <v>178</v>
      </c>
      <c r="C57" s="123">
        <f>'1.3.sz.mell. '!C57</f>
        <v>0</v>
      </c>
      <c r="D57" s="123">
        <f>'1.3.sz.mell. '!D57</f>
        <v>0</v>
      </c>
      <c r="E57" s="123">
        <f>'1.3.sz.mell. '!E57</f>
        <v>0</v>
      </c>
      <c r="F57" s="123">
        <f>'1.3.sz.mell. '!F57</f>
        <v>0</v>
      </c>
      <c r="G57" s="261">
        <f>C57+F57</f>
        <v>0</v>
      </c>
    </row>
    <row r="58" spans="1:7" s="33" customFormat="1" ht="22.5">
      <c r="A58" s="152" t="s">
        <v>50</v>
      </c>
      <c r="B58" s="136" t="s">
        <v>288</v>
      </c>
      <c r="C58" s="123">
        <f>'1.3.sz.mell. '!C58</f>
        <v>0</v>
      </c>
      <c r="D58" s="123">
        <f>'1.3.sz.mell. '!D58</f>
        <v>0</v>
      </c>
      <c r="E58" s="123">
        <f>'1.3.sz.mell. '!E58</f>
        <v>0</v>
      </c>
      <c r="F58" s="123">
        <f>'1.3.sz.mell. '!F58</f>
        <v>0</v>
      </c>
      <c r="G58" s="262">
        <f>C58+F58</f>
        <v>0</v>
      </c>
    </row>
    <row r="59" spans="1:7" s="33" customFormat="1" ht="15">
      <c r="A59" s="152" t="s">
        <v>181</v>
      </c>
      <c r="B59" s="136" t="s">
        <v>179</v>
      </c>
      <c r="C59" s="123">
        <f>'1.3.sz.mell. '!C59</f>
        <v>75000</v>
      </c>
      <c r="D59" s="123">
        <f>'1.3.sz.mell. '!D59</f>
        <v>5000</v>
      </c>
      <c r="E59" s="123">
        <f>'1.3.sz.mell. '!E59</f>
        <v>0</v>
      </c>
      <c r="F59" s="123">
        <f>'1.3.sz.mell. '!F59</f>
        <v>5000</v>
      </c>
      <c r="G59" s="262">
        <f>C59+F59</f>
        <v>80000</v>
      </c>
    </row>
    <row r="60" spans="1:7" s="33" customFormat="1" ht="15.75" thickBot="1">
      <c r="A60" s="153" t="s">
        <v>182</v>
      </c>
      <c r="B60" s="137" t="s">
        <v>180</v>
      </c>
      <c r="C60" s="123">
        <f>'1.3.sz.mell. '!C60</f>
        <v>0</v>
      </c>
      <c r="D60" s="123">
        <f>'1.3.sz.mell. '!D60</f>
        <v>0</v>
      </c>
      <c r="E60" s="123">
        <f>'1.3.sz.mell. '!E60</f>
        <v>0</v>
      </c>
      <c r="F60" s="123">
        <f>'1.3.sz.mell. '!F60</f>
        <v>0</v>
      </c>
      <c r="G60" s="263">
        <f>C60+F60</f>
        <v>0</v>
      </c>
    </row>
    <row r="61" spans="1:7" s="33" customFormat="1" ht="15.75" thickBot="1">
      <c r="A61" s="23" t="s">
        <v>10</v>
      </c>
      <c r="B61" s="62" t="s">
        <v>183</v>
      </c>
      <c r="C61" s="121">
        <f>SUM(C62:C64)</f>
        <v>0</v>
      </c>
      <c r="D61" s="188">
        <f>SUM(D62:D64)</f>
        <v>0</v>
      </c>
      <c r="E61" s="121">
        <f>SUM(E62:E64)</f>
        <v>0</v>
      </c>
      <c r="F61" s="121">
        <f>SUM(F62:F64)</f>
        <v>0</v>
      </c>
      <c r="G61" s="260">
        <f>SUM(G62:G64)</f>
        <v>0</v>
      </c>
    </row>
    <row r="62" spans="1:7" s="33" customFormat="1" ht="15">
      <c r="A62" s="151" t="s">
        <v>94</v>
      </c>
      <c r="B62" s="135" t="s">
        <v>185</v>
      </c>
      <c r="C62" s="123">
        <f>'1.3.sz.mell. '!C62</f>
        <v>0</v>
      </c>
      <c r="D62" s="123">
        <f>'1.3.sz.mell. '!D62</f>
        <v>0</v>
      </c>
      <c r="E62" s="123">
        <f>'1.3.sz.mell. '!E62</f>
        <v>0</v>
      </c>
      <c r="F62" s="123">
        <f>'1.3.sz.mell. '!F62</f>
        <v>0</v>
      </c>
      <c r="G62" s="265">
        <f>C62+F62</f>
        <v>0</v>
      </c>
    </row>
    <row r="63" spans="1:7" s="33" customFormat="1" ht="22.5">
      <c r="A63" s="152" t="s">
        <v>95</v>
      </c>
      <c r="B63" s="136" t="s">
        <v>289</v>
      </c>
      <c r="C63" s="123">
        <f>'1.3.sz.mell. '!C63</f>
        <v>0</v>
      </c>
      <c r="D63" s="123">
        <f>'1.3.sz.mell. '!D63</f>
        <v>0</v>
      </c>
      <c r="E63" s="123">
        <f>'1.3.sz.mell. '!E63</f>
        <v>0</v>
      </c>
      <c r="F63" s="123">
        <f>'1.3.sz.mell. '!F63</f>
        <v>0</v>
      </c>
      <c r="G63" s="265">
        <f>C63+F63</f>
        <v>0</v>
      </c>
    </row>
    <row r="64" spans="1:7" s="33" customFormat="1" ht="15">
      <c r="A64" s="152" t="s">
        <v>116</v>
      </c>
      <c r="B64" s="136" t="s">
        <v>186</v>
      </c>
      <c r="C64" s="123">
        <f>'1.3.sz.mell. '!C64</f>
        <v>0</v>
      </c>
      <c r="D64" s="123">
        <f>'1.3.sz.mell. '!D64</f>
        <v>0</v>
      </c>
      <c r="E64" s="123">
        <f>'1.3.sz.mell. '!E64</f>
        <v>0</v>
      </c>
      <c r="F64" s="123">
        <f>'1.3.sz.mell. '!F64</f>
        <v>0</v>
      </c>
      <c r="G64" s="265">
        <f>C64+F64</f>
        <v>0</v>
      </c>
    </row>
    <row r="65" spans="1:7" s="33" customFormat="1" ht="15.75" thickBot="1">
      <c r="A65" s="153" t="s">
        <v>184</v>
      </c>
      <c r="B65" s="137" t="s">
        <v>187</v>
      </c>
      <c r="C65" s="123">
        <f>'1.3.sz.mell. '!C65</f>
        <v>0</v>
      </c>
      <c r="D65" s="123">
        <f>'1.3.sz.mell. '!D65</f>
        <v>0</v>
      </c>
      <c r="E65" s="123">
        <f>'1.3.sz.mell. '!E65</f>
        <v>0</v>
      </c>
      <c r="F65" s="123">
        <f>'1.3.sz.mell. '!F65</f>
        <v>0</v>
      </c>
      <c r="G65" s="265">
        <f>C65+F65</f>
        <v>0</v>
      </c>
    </row>
    <row r="66" spans="1:7" s="33" customFormat="1" ht="15.75" thickBot="1">
      <c r="A66" s="23" t="s">
        <v>11</v>
      </c>
      <c r="B66" s="19" t="s">
        <v>188</v>
      </c>
      <c r="C66" s="127">
        <f>+C9+C16+C23+C30+C38+C50+C56+C61</f>
        <v>75000</v>
      </c>
      <c r="D66" s="192">
        <f>+D9+D16+D23+D30+D38+D50+D56+D61</f>
        <v>5000</v>
      </c>
      <c r="E66" s="127">
        <f>+E9+E16+E23+E30+E38+E50+E56+E61</f>
        <v>0</v>
      </c>
      <c r="F66" s="127">
        <f>+F9+F16+F23+F30+F38+F50+F56+F61</f>
        <v>5000</v>
      </c>
      <c r="G66" s="264">
        <f>+G9+G16+G23+G30+G38+G50+G56+G61</f>
        <v>80000</v>
      </c>
    </row>
    <row r="67" spans="1:7" s="33" customFormat="1" ht="15.75" thickBot="1">
      <c r="A67" s="154" t="s">
        <v>276</v>
      </c>
      <c r="B67" s="62" t="s">
        <v>190</v>
      </c>
      <c r="C67" s="121">
        <f>SUM(C68:C70)</f>
        <v>0</v>
      </c>
      <c r="D67" s="188">
        <f>SUM(D68:D70)</f>
        <v>0</v>
      </c>
      <c r="E67" s="121">
        <f>SUM(E68:E70)</f>
        <v>0</v>
      </c>
      <c r="F67" s="121">
        <f>SUM(F68:F70)</f>
        <v>0</v>
      </c>
      <c r="G67" s="260">
        <f>SUM(G68:G70)</f>
        <v>0</v>
      </c>
    </row>
    <row r="68" spans="1:7" s="33" customFormat="1" ht="15">
      <c r="A68" s="151" t="s">
        <v>218</v>
      </c>
      <c r="B68" s="135" t="s">
        <v>191</v>
      </c>
      <c r="C68" s="123">
        <f>'1.3.sz.mell. '!C68</f>
        <v>0</v>
      </c>
      <c r="D68" s="123">
        <f>'1.3.sz.mell. '!D68</f>
        <v>0</v>
      </c>
      <c r="E68" s="123">
        <f>'1.3.sz.mell. '!E68</f>
        <v>0</v>
      </c>
      <c r="F68" s="123">
        <f>'1.3.sz.mell. '!F68</f>
        <v>0</v>
      </c>
      <c r="G68" s="265">
        <f>C68+F68</f>
        <v>0</v>
      </c>
    </row>
    <row r="69" spans="1:7" s="33" customFormat="1" ht="15">
      <c r="A69" s="152" t="s">
        <v>227</v>
      </c>
      <c r="B69" s="136" t="s">
        <v>192</v>
      </c>
      <c r="C69" s="123">
        <f>'1.3.sz.mell. '!C69</f>
        <v>0</v>
      </c>
      <c r="D69" s="123">
        <f>'1.3.sz.mell. '!D69</f>
        <v>0</v>
      </c>
      <c r="E69" s="123">
        <f>'1.3.sz.mell. '!E69</f>
        <v>0</v>
      </c>
      <c r="F69" s="123">
        <f>'1.3.sz.mell. '!F69</f>
        <v>0</v>
      </c>
      <c r="G69" s="265">
        <f>C69+F69</f>
        <v>0</v>
      </c>
    </row>
    <row r="70" spans="1:7" s="33" customFormat="1" ht="15.75" thickBot="1">
      <c r="A70" s="161" t="s">
        <v>228</v>
      </c>
      <c r="B70" s="281" t="s">
        <v>193</v>
      </c>
      <c r="C70" s="123">
        <f>'1.3.sz.mell. '!C70</f>
        <v>0</v>
      </c>
      <c r="D70" s="123">
        <f>'1.3.sz.mell. '!D70</f>
        <v>0</v>
      </c>
      <c r="E70" s="123">
        <f>'1.3.sz.mell. '!E70</f>
        <v>0</v>
      </c>
      <c r="F70" s="123">
        <f>'1.3.sz.mell. '!F70</f>
        <v>0</v>
      </c>
      <c r="G70" s="282">
        <f>C70+F70</f>
        <v>0</v>
      </c>
    </row>
    <row r="71" spans="1:7" s="33" customFormat="1" ht="15.75" thickBot="1">
      <c r="A71" s="154" t="s">
        <v>194</v>
      </c>
      <c r="B71" s="62" t="s">
        <v>195</v>
      </c>
      <c r="C71" s="121">
        <f>SUM(C72:C75)</f>
        <v>0</v>
      </c>
      <c r="D71" s="121">
        <f>SUM(D72:D75)</f>
        <v>0</v>
      </c>
      <c r="E71" s="121">
        <f>SUM(E72:E75)</f>
        <v>0</v>
      </c>
      <c r="F71" s="121">
        <f>SUM(F72:F75)</f>
        <v>0</v>
      </c>
      <c r="G71" s="260">
        <f>SUM(G72:G75)</f>
        <v>0</v>
      </c>
    </row>
    <row r="72" spans="1:7" s="33" customFormat="1" ht="15">
      <c r="A72" s="151" t="s">
        <v>72</v>
      </c>
      <c r="B72" s="242" t="s">
        <v>196</v>
      </c>
      <c r="C72" s="123">
        <f>'1.3.sz.mell. '!C72</f>
        <v>0</v>
      </c>
      <c r="D72" s="123">
        <f>'1.3.sz.mell. '!D72</f>
        <v>0</v>
      </c>
      <c r="E72" s="123">
        <f>'1.3.sz.mell. '!E72</f>
        <v>0</v>
      </c>
      <c r="F72" s="123">
        <f>'1.3.sz.mell. '!F72</f>
        <v>0</v>
      </c>
      <c r="G72" s="265">
        <f>C72+F72</f>
        <v>0</v>
      </c>
    </row>
    <row r="73" spans="1:7" s="33" customFormat="1" ht="15">
      <c r="A73" s="152" t="s">
        <v>73</v>
      </c>
      <c r="B73" s="242" t="s">
        <v>434</v>
      </c>
      <c r="C73" s="123">
        <f>'1.3.sz.mell. '!C73</f>
        <v>0</v>
      </c>
      <c r="D73" s="123">
        <f>'1.3.sz.mell. '!D73</f>
        <v>0</v>
      </c>
      <c r="E73" s="123">
        <f>'1.3.sz.mell. '!E73</f>
        <v>0</v>
      </c>
      <c r="F73" s="123">
        <f>'1.3.sz.mell. '!F73</f>
        <v>0</v>
      </c>
      <c r="G73" s="265">
        <f>C73+F73</f>
        <v>0</v>
      </c>
    </row>
    <row r="74" spans="1:7" s="33" customFormat="1" ht="15">
      <c r="A74" s="152" t="s">
        <v>219</v>
      </c>
      <c r="B74" s="242" t="s">
        <v>197</v>
      </c>
      <c r="C74" s="123">
        <f>'1.3.sz.mell. '!C74</f>
        <v>0</v>
      </c>
      <c r="D74" s="123">
        <f>'1.3.sz.mell. '!D74</f>
        <v>0</v>
      </c>
      <c r="E74" s="123">
        <f>'1.3.sz.mell. '!E74</f>
        <v>0</v>
      </c>
      <c r="F74" s="123">
        <f>'1.3.sz.mell. '!F74</f>
        <v>0</v>
      </c>
      <c r="G74" s="265">
        <f>C74+F74</f>
        <v>0</v>
      </c>
    </row>
    <row r="75" spans="1:7" s="33" customFormat="1" ht="15.75" thickBot="1">
      <c r="A75" s="153" t="s">
        <v>220</v>
      </c>
      <c r="B75" s="243" t="s">
        <v>435</v>
      </c>
      <c r="C75" s="123">
        <f>'1.3.sz.mell. '!C75</f>
        <v>0</v>
      </c>
      <c r="D75" s="123">
        <f>'1.3.sz.mell. '!D75</f>
        <v>0</v>
      </c>
      <c r="E75" s="123">
        <f>'1.3.sz.mell. '!E75</f>
        <v>0</v>
      </c>
      <c r="F75" s="123">
        <f>'1.3.sz.mell. '!F75</f>
        <v>0</v>
      </c>
      <c r="G75" s="265">
        <f>C75+F75</f>
        <v>0</v>
      </c>
    </row>
    <row r="76" spans="1:7" s="33" customFormat="1" ht="15.75" thickBot="1">
      <c r="A76" s="154" t="s">
        <v>198</v>
      </c>
      <c r="B76" s="62" t="s">
        <v>199</v>
      </c>
      <c r="C76" s="121">
        <f>SUM(C77:C78)</f>
        <v>0</v>
      </c>
      <c r="D76" s="121">
        <f>SUM(D77:D78)</f>
        <v>0</v>
      </c>
      <c r="E76" s="121">
        <f>SUM(E77:E78)</f>
        <v>0</v>
      </c>
      <c r="F76" s="121">
        <f>SUM(F77:F78)</f>
        <v>0</v>
      </c>
      <c r="G76" s="260">
        <f>SUM(G77:G78)</f>
        <v>0</v>
      </c>
    </row>
    <row r="77" spans="1:7" s="33" customFormat="1" ht="15">
      <c r="A77" s="151" t="s">
        <v>221</v>
      </c>
      <c r="B77" s="135" t="s">
        <v>200</v>
      </c>
      <c r="C77" s="123">
        <f>'1.3.sz.mell. '!C77</f>
        <v>0</v>
      </c>
      <c r="D77" s="123">
        <f>'1.3.sz.mell. '!D77</f>
        <v>0</v>
      </c>
      <c r="E77" s="123">
        <f>'1.3.sz.mell. '!E77</f>
        <v>0</v>
      </c>
      <c r="F77" s="123">
        <f>'1.3.sz.mell. '!F77</f>
        <v>0</v>
      </c>
      <c r="G77" s="265">
        <f>C77+F77</f>
        <v>0</v>
      </c>
    </row>
    <row r="78" spans="1:7" s="33" customFormat="1" ht="15.75" thickBot="1">
      <c r="A78" s="153" t="s">
        <v>222</v>
      </c>
      <c r="B78" s="137" t="s">
        <v>201</v>
      </c>
      <c r="C78" s="123">
        <f>'1.3.sz.mell. '!C78</f>
        <v>0</v>
      </c>
      <c r="D78" s="123">
        <f>'1.3.sz.mell. '!D78</f>
        <v>0</v>
      </c>
      <c r="E78" s="123">
        <f>'1.3.sz.mell. '!E78</f>
        <v>0</v>
      </c>
      <c r="F78" s="123">
        <f>'1.3.sz.mell. '!F78</f>
        <v>0</v>
      </c>
      <c r="G78" s="265">
        <f>C78+F78</f>
        <v>0</v>
      </c>
    </row>
    <row r="79" spans="1:7" s="32" customFormat="1" ht="15.75" thickBot="1">
      <c r="A79" s="154" t="s">
        <v>202</v>
      </c>
      <c r="B79" s="62" t="s">
        <v>203</v>
      </c>
      <c r="C79" s="121">
        <f>SUM(C80:C82)</f>
        <v>0</v>
      </c>
      <c r="D79" s="121">
        <f>SUM(D80:D82)</f>
        <v>0</v>
      </c>
      <c r="E79" s="121">
        <f>SUM(E80:E82)</f>
        <v>0</v>
      </c>
      <c r="F79" s="121">
        <f>SUM(F80:F82)</f>
        <v>0</v>
      </c>
      <c r="G79" s="260">
        <f>SUM(G80:G82)</f>
        <v>0</v>
      </c>
    </row>
    <row r="80" spans="1:7" s="33" customFormat="1" ht="15">
      <c r="A80" s="151" t="s">
        <v>223</v>
      </c>
      <c r="B80" s="135" t="s">
        <v>204</v>
      </c>
      <c r="C80" s="123">
        <f>'1.3.sz.mell. '!C80</f>
        <v>0</v>
      </c>
      <c r="D80" s="123">
        <f>'1.3.sz.mell. '!D80</f>
        <v>0</v>
      </c>
      <c r="E80" s="123">
        <f>'1.3.sz.mell. '!E80</f>
        <v>0</v>
      </c>
      <c r="F80" s="123">
        <f>'1.3.sz.mell. '!F80</f>
        <v>0</v>
      </c>
      <c r="G80" s="265">
        <f>C80+F80</f>
        <v>0</v>
      </c>
    </row>
    <row r="81" spans="1:7" s="33" customFormat="1" ht="15">
      <c r="A81" s="152" t="s">
        <v>224</v>
      </c>
      <c r="B81" s="136" t="s">
        <v>205</v>
      </c>
      <c r="C81" s="123">
        <f>'1.3.sz.mell. '!C81</f>
        <v>0</v>
      </c>
      <c r="D81" s="123">
        <f>'1.3.sz.mell. '!D81</f>
        <v>0</v>
      </c>
      <c r="E81" s="123">
        <f>'1.3.sz.mell. '!E81</f>
        <v>0</v>
      </c>
      <c r="F81" s="123">
        <f>'1.3.sz.mell. '!F81</f>
        <v>0</v>
      </c>
      <c r="G81" s="265">
        <f>C81+F81</f>
        <v>0</v>
      </c>
    </row>
    <row r="82" spans="1:7" s="33" customFormat="1" ht="15.75" thickBot="1">
      <c r="A82" s="153" t="s">
        <v>225</v>
      </c>
      <c r="B82" s="244" t="s">
        <v>436</v>
      </c>
      <c r="C82" s="123">
        <f>'1.3.sz.mell. '!C82</f>
        <v>0</v>
      </c>
      <c r="D82" s="123">
        <f>'1.3.sz.mell. '!D82</f>
        <v>0</v>
      </c>
      <c r="E82" s="123">
        <f>'1.3.sz.mell. '!E82</f>
        <v>0</v>
      </c>
      <c r="F82" s="123">
        <f>'1.3.sz.mell. '!F82</f>
        <v>0</v>
      </c>
      <c r="G82" s="265">
        <f>C82+F82</f>
        <v>0</v>
      </c>
    </row>
    <row r="83" spans="1:7" s="33" customFormat="1" ht="15.75" thickBot="1">
      <c r="A83" s="154" t="s">
        <v>206</v>
      </c>
      <c r="B83" s="62" t="s">
        <v>226</v>
      </c>
      <c r="C83" s="121">
        <f>SUM(C84:C87)</f>
        <v>0</v>
      </c>
      <c r="D83" s="121">
        <f>SUM(D84:D87)</f>
        <v>0</v>
      </c>
      <c r="E83" s="121">
        <f>SUM(E84:E87)</f>
        <v>0</v>
      </c>
      <c r="F83" s="121">
        <f>SUM(F84:F87)</f>
        <v>0</v>
      </c>
      <c r="G83" s="260">
        <f>SUM(G84:G87)</f>
        <v>0</v>
      </c>
    </row>
    <row r="84" spans="1:7" s="33" customFormat="1" ht="15">
      <c r="A84" s="155" t="s">
        <v>207</v>
      </c>
      <c r="B84" s="135" t="s">
        <v>208</v>
      </c>
      <c r="C84" s="123">
        <f>'1.3.sz.mell. '!C84</f>
        <v>0</v>
      </c>
      <c r="D84" s="123">
        <f>'1.3.sz.mell. '!D84</f>
        <v>0</v>
      </c>
      <c r="E84" s="123">
        <f>'1.3.sz.mell. '!E84</f>
        <v>0</v>
      </c>
      <c r="F84" s="123">
        <f>'1.3.sz.mell. '!F84</f>
        <v>0</v>
      </c>
      <c r="G84" s="265">
        <f t="shared" ref="G84:G89" si="5">C84+F84</f>
        <v>0</v>
      </c>
    </row>
    <row r="85" spans="1:7" s="33" customFormat="1" ht="15">
      <c r="A85" s="156" t="s">
        <v>209</v>
      </c>
      <c r="B85" s="136" t="s">
        <v>210</v>
      </c>
      <c r="C85" s="123">
        <f>'1.3.sz.mell. '!C85</f>
        <v>0</v>
      </c>
      <c r="D85" s="123">
        <f>'1.3.sz.mell. '!D85</f>
        <v>0</v>
      </c>
      <c r="E85" s="123">
        <f>'1.3.sz.mell. '!E85</f>
        <v>0</v>
      </c>
      <c r="F85" s="123">
        <f>'1.3.sz.mell. '!F85</f>
        <v>0</v>
      </c>
      <c r="G85" s="265">
        <f t="shared" si="5"/>
        <v>0</v>
      </c>
    </row>
    <row r="86" spans="1:7" s="33" customFormat="1" ht="15">
      <c r="A86" s="156" t="s">
        <v>211</v>
      </c>
      <c r="B86" s="136" t="s">
        <v>212</v>
      </c>
      <c r="C86" s="123">
        <f>'1.3.sz.mell. '!C86</f>
        <v>0</v>
      </c>
      <c r="D86" s="123">
        <f>'1.3.sz.mell. '!D86</f>
        <v>0</v>
      </c>
      <c r="E86" s="123">
        <f>'1.3.sz.mell. '!E86</f>
        <v>0</v>
      </c>
      <c r="F86" s="123">
        <f>'1.3.sz.mell. '!F86</f>
        <v>0</v>
      </c>
      <c r="G86" s="265">
        <f t="shared" si="5"/>
        <v>0</v>
      </c>
    </row>
    <row r="87" spans="1:7" s="32" customFormat="1" ht="15.75" thickBot="1">
      <c r="A87" s="157" t="s">
        <v>213</v>
      </c>
      <c r="B87" s="137" t="s">
        <v>214</v>
      </c>
      <c r="C87" s="123">
        <f>'1.3.sz.mell. '!C87</f>
        <v>0</v>
      </c>
      <c r="D87" s="123">
        <f>'1.3.sz.mell. '!D87</f>
        <v>0</v>
      </c>
      <c r="E87" s="123">
        <f>'1.3.sz.mell. '!E87</f>
        <v>0</v>
      </c>
      <c r="F87" s="123">
        <f>'1.3.sz.mell. '!F87</f>
        <v>0</v>
      </c>
      <c r="G87" s="265">
        <f t="shared" si="5"/>
        <v>0</v>
      </c>
    </row>
    <row r="88" spans="1:7" s="32" customFormat="1" ht="15.75" thickBot="1">
      <c r="A88" s="154" t="s">
        <v>215</v>
      </c>
      <c r="B88" s="62" t="s">
        <v>334</v>
      </c>
      <c r="C88" s="169"/>
      <c r="D88" s="169"/>
      <c r="E88" s="169"/>
      <c r="F88" s="121">
        <f t="shared" ref="F88:F89" si="6">D88+E88</f>
        <v>0</v>
      </c>
      <c r="G88" s="260">
        <f t="shared" si="5"/>
        <v>0</v>
      </c>
    </row>
    <row r="89" spans="1:7" s="32" customFormat="1" ht="15.75" thickBot="1">
      <c r="A89" s="154" t="s">
        <v>354</v>
      </c>
      <c r="B89" s="62" t="s">
        <v>216</v>
      </c>
      <c r="C89" s="169"/>
      <c r="D89" s="169"/>
      <c r="E89" s="169"/>
      <c r="F89" s="121">
        <f t="shared" si="6"/>
        <v>0</v>
      </c>
      <c r="G89" s="260">
        <f t="shared" si="5"/>
        <v>0</v>
      </c>
    </row>
    <row r="90" spans="1:7" s="32" customFormat="1" ht="15.75" thickBot="1">
      <c r="A90" s="154" t="s">
        <v>355</v>
      </c>
      <c r="B90" s="141" t="s">
        <v>337</v>
      </c>
      <c r="C90" s="127">
        <f>+C67+C71+C76+C79+C83+C89+C88</f>
        <v>0</v>
      </c>
      <c r="D90" s="127">
        <f>+D67+D71+D76+D79+D83+D89+D88</f>
        <v>0</v>
      </c>
      <c r="E90" s="127">
        <f>+E67+E71+E76+E79+E83+E89+E88</f>
        <v>0</v>
      </c>
      <c r="F90" s="127">
        <f>+F67+F71+F76+F79+F83+F89+F88</f>
        <v>0</v>
      </c>
      <c r="G90" s="264">
        <f>+G67+G71+G76+G79+G83+G89+G88</f>
        <v>0</v>
      </c>
    </row>
    <row r="91" spans="1:7" s="32" customFormat="1" ht="15.75" thickBot="1">
      <c r="A91" s="158" t="s">
        <v>356</v>
      </c>
      <c r="B91" s="142" t="s">
        <v>357</v>
      </c>
      <c r="C91" s="127">
        <f>+C66+C90</f>
        <v>75000</v>
      </c>
      <c r="D91" s="127">
        <f>+D66+D90</f>
        <v>5000</v>
      </c>
      <c r="E91" s="127">
        <f>+E66+E90</f>
        <v>0</v>
      </c>
      <c r="F91" s="127">
        <f>+F66+F90</f>
        <v>5000</v>
      </c>
      <c r="G91" s="264">
        <f>+G66+G90</f>
        <v>80000</v>
      </c>
    </row>
    <row r="92" spans="1:7" s="33" customFormat="1" ht="15.75" thickBot="1">
      <c r="A92" s="56"/>
      <c r="B92" s="57"/>
      <c r="C92" s="107"/>
    </row>
    <row r="93" spans="1:7" s="28" customFormat="1" ht="16.5" customHeight="1" thickBot="1">
      <c r="A93" s="400" t="s">
        <v>36</v>
      </c>
      <c r="B93" s="401"/>
      <c r="C93" s="401"/>
      <c r="D93" s="401"/>
      <c r="E93" s="401"/>
      <c r="F93" s="401"/>
      <c r="G93" s="402"/>
    </row>
    <row r="94" spans="1:7" s="34" customFormat="1" ht="13.5" thickBot="1">
      <c r="A94" s="129" t="s">
        <v>3</v>
      </c>
      <c r="B94" s="22" t="s">
        <v>361</v>
      </c>
      <c r="C94" s="120">
        <f>+C95+C96+C97+C98+C99+C112</f>
        <v>650000</v>
      </c>
      <c r="D94" s="269">
        <f>+D95+D96+D97+D98+D99+D112</f>
        <v>4505000</v>
      </c>
      <c r="E94" s="120">
        <f>+E95+E96+E97+E98+E99+E112</f>
        <v>0</v>
      </c>
      <c r="F94" s="120">
        <f>+F95+F96+F97+F98+F99+F112</f>
        <v>4505000</v>
      </c>
      <c r="G94" s="273">
        <f>+G95+G96+G97+G98+G99+G112</f>
        <v>5155000</v>
      </c>
    </row>
    <row r="95" spans="1:7" ht="13.5" thickBot="1">
      <c r="A95" s="159" t="s">
        <v>51</v>
      </c>
      <c r="B95" s="8" t="s">
        <v>32</v>
      </c>
      <c r="C95" s="180">
        <f>'1.3.sz.mell. '!C99</f>
        <v>0</v>
      </c>
      <c r="D95" s="180">
        <f>'1.3.sz.mell. '!D99</f>
        <v>1191000</v>
      </c>
      <c r="E95" s="180">
        <f>'1.3.sz.mell. '!E99</f>
        <v>0</v>
      </c>
      <c r="F95" s="180">
        <f>'1.3.sz.mell. '!F99</f>
        <v>1191000</v>
      </c>
      <c r="G95" s="274">
        <f t="shared" ref="G95:G114" si="7">C95+F95</f>
        <v>1191000</v>
      </c>
    </row>
    <row r="96" spans="1:7" ht="13.5" thickBot="1">
      <c r="A96" s="152" t="s">
        <v>52</v>
      </c>
      <c r="B96" s="6" t="s">
        <v>96</v>
      </c>
      <c r="C96" s="180">
        <f>'1.3.sz.mell. '!C100</f>
        <v>0</v>
      </c>
      <c r="D96" s="180">
        <f>'1.3.sz.mell. '!D100</f>
        <v>168000</v>
      </c>
      <c r="E96" s="180">
        <f>'1.3.sz.mell. '!E100</f>
        <v>0</v>
      </c>
      <c r="F96" s="180">
        <f>'1.3.sz.mell. '!F100</f>
        <v>168000</v>
      </c>
      <c r="G96" s="262">
        <f t="shared" si="7"/>
        <v>168000</v>
      </c>
    </row>
    <row r="97" spans="1:7" ht="13.5" thickBot="1">
      <c r="A97" s="152" t="s">
        <v>53</v>
      </c>
      <c r="B97" s="6" t="s">
        <v>70</v>
      </c>
      <c r="C97" s="180">
        <f>'1.3.sz.mell. '!C101</f>
        <v>0</v>
      </c>
      <c r="D97" s="180">
        <f>'1.3.sz.mell. '!D101</f>
        <v>2946000</v>
      </c>
      <c r="E97" s="180">
        <f>'1.3.sz.mell. '!E101</f>
        <v>0</v>
      </c>
      <c r="F97" s="180">
        <f>'1.3.sz.mell. '!F101</f>
        <v>2946000</v>
      </c>
      <c r="G97" s="263">
        <f t="shared" si="7"/>
        <v>2946000</v>
      </c>
    </row>
    <row r="98" spans="1:7" ht="13.5" thickBot="1">
      <c r="A98" s="152" t="s">
        <v>54</v>
      </c>
      <c r="B98" s="9" t="s">
        <v>97</v>
      </c>
      <c r="C98" s="180">
        <f>'1.3.sz.mell. '!C102</f>
        <v>0</v>
      </c>
      <c r="D98" s="180">
        <f>'1.3.sz.mell. '!D102</f>
        <v>0</v>
      </c>
      <c r="E98" s="180">
        <f>'1.3.sz.mell. '!E102</f>
        <v>0</v>
      </c>
      <c r="F98" s="180">
        <f>'1.3.sz.mell. '!F102</f>
        <v>0</v>
      </c>
      <c r="G98" s="263">
        <f t="shared" si="7"/>
        <v>0</v>
      </c>
    </row>
    <row r="99" spans="1:7" ht="13.5" thickBot="1">
      <c r="A99" s="152" t="s">
        <v>62</v>
      </c>
      <c r="B99" s="17" t="s">
        <v>98</v>
      </c>
      <c r="C99" s="180">
        <f>'1.3.sz.mell. '!C103</f>
        <v>650000</v>
      </c>
      <c r="D99" s="180">
        <f>'1.3.sz.mell. '!D103</f>
        <v>200000</v>
      </c>
      <c r="E99" s="180">
        <f>'1.3.sz.mell. '!E103</f>
        <v>0</v>
      </c>
      <c r="F99" s="180">
        <f>'1.3.sz.mell. '!F103</f>
        <v>200000</v>
      </c>
      <c r="G99" s="263">
        <f t="shared" si="7"/>
        <v>850000</v>
      </c>
    </row>
    <row r="100" spans="1:7" ht="13.5" thickBot="1">
      <c r="A100" s="152" t="s">
        <v>55</v>
      </c>
      <c r="B100" s="6" t="s">
        <v>358</v>
      </c>
      <c r="C100" s="180">
        <f>'1.3.sz.mell. '!C104</f>
        <v>0</v>
      </c>
      <c r="D100" s="180">
        <f>'1.3.sz.mell. '!D104</f>
        <v>0</v>
      </c>
      <c r="E100" s="180">
        <f>'1.3.sz.mell. '!E104</f>
        <v>0</v>
      </c>
      <c r="F100" s="180">
        <f>'1.3.sz.mell. '!F104</f>
        <v>0</v>
      </c>
      <c r="G100" s="263">
        <f t="shared" si="7"/>
        <v>0</v>
      </c>
    </row>
    <row r="101" spans="1:7" ht="13.5" thickBot="1">
      <c r="A101" s="152" t="s">
        <v>56</v>
      </c>
      <c r="B101" s="39" t="s">
        <v>300</v>
      </c>
      <c r="C101" s="180">
        <f>'1.3.sz.mell. '!C105</f>
        <v>0</v>
      </c>
      <c r="D101" s="180">
        <f>'1.3.sz.mell. '!D105</f>
        <v>0</v>
      </c>
      <c r="E101" s="180">
        <f>'1.3.sz.mell. '!E105</f>
        <v>0</v>
      </c>
      <c r="F101" s="180">
        <f>'1.3.sz.mell. '!F105</f>
        <v>0</v>
      </c>
      <c r="G101" s="263">
        <f t="shared" si="7"/>
        <v>0</v>
      </c>
    </row>
    <row r="102" spans="1:7" ht="13.5" thickBot="1">
      <c r="A102" s="152" t="s">
        <v>63</v>
      </c>
      <c r="B102" s="39" t="s">
        <v>299</v>
      </c>
      <c r="C102" s="180">
        <f>'1.3.sz.mell. '!C106</f>
        <v>0</v>
      </c>
      <c r="D102" s="180">
        <f>'1.3.sz.mell. '!D106</f>
        <v>0</v>
      </c>
      <c r="E102" s="180">
        <f>'1.3.sz.mell. '!E106</f>
        <v>0</v>
      </c>
      <c r="F102" s="180">
        <f>'1.3.sz.mell. '!F106</f>
        <v>0</v>
      </c>
      <c r="G102" s="263">
        <f t="shared" si="7"/>
        <v>0</v>
      </c>
    </row>
    <row r="103" spans="1:7" ht="13.5" thickBot="1">
      <c r="A103" s="152" t="s">
        <v>64</v>
      </c>
      <c r="B103" s="39" t="s">
        <v>232</v>
      </c>
      <c r="C103" s="180">
        <f>'1.3.sz.mell. '!C107</f>
        <v>0</v>
      </c>
      <c r="D103" s="180">
        <f>'1.3.sz.mell. '!D107</f>
        <v>0</v>
      </c>
      <c r="E103" s="180">
        <f>'1.3.sz.mell. '!E107</f>
        <v>0</v>
      </c>
      <c r="F103" s="180">
        <f>'1.3.sz.mell. '!F107</f>
        <v>0</v>
      </c>
      <c r="G103" s="263">
        <f t="shared" si="7"/>
        <v>0</v>
      </c>
    </row>
    <row r="104" spans="1:7" ht="23.25" thickBot="1">
      <c r="A104" s="152" t="s">
        <v>65</v>
      </c>
      <c r="B104" s="40" t="s">
        <v>233</v>
      </c>
      <c r="C104" s="180">
        <f>'1.3.sz.mell. '!C108</f>
        <v>0</v>
      </c>
      <c r="D104" s="180">
        <f>'1.3.sz.mell. '!D108</f>
        <v>0</v>
      </c>
      <c r="E104" s="180">
        <f>'1.3.sz.mell. '!E108</f>
        <v>0</v>
      </c>
      <c r="F104" s="180">
        <f>'1.3.sz.mell. '!F108</f>
        <v>0</v>
      </c>
      <c r="G104" s="263">
        <f t="shared" si="7"/>
        <v>0</v>
      </c>
    </row>
    <row r="105" spans="1:7" ht="23.25" thickBot="1">
      <c r="A105" s="152" t="s">
        <v>66</v>
      </c>
      <c r="B105" s="40" t="s">
        <v>234</v>
      </c>
      <c r="C105" s="180">
        <f>'1.3.sz.mell. '!C109</f>
        <v>0</v>
      </c>
      <c r="D105" s="180">
        <f>'1.3.sz.mell. '!D109</f>
        <v>0</v>
      </c>
      <c r="E105" s="180">
        <f>'1.3.sz.mell. '!E109</f>
        <v>0</v>
      </c>
      <c r="F105" s="180">
        <f>'1.3.sz.mell. '!F109</f>
        <v>0</v>
      </c>
      <c r="G105" s="263">
        <f t="shared" si="7"/>
        <v>0</v>
      </c>
    </row>
    <row r="106" spans="1:7" ht="13.5" thickBot="1">
      <c r="A106" s="152" t="s">
        <v>68</v>
      </c>
      <c r="B106" s="39" t="s">
        <v>235</v>
      </c>
      <c r="C106" s="180">
        <f>'1.3.sz.mell. '!C110</f>
        <v>0</v>
      </c>
      <c r="D106" s="180">
        <f>'1.3.sz.mell. '!D110</f>
        <v>0</v>
      </c>
      <c r="E106" s="180">
        <f>'1.3.sz.mell. '!E110</f>
        <v>0</v>
      </c>
      <c r="F106" s="180">
        <f>'1.3.sz.mell. '!F110</f>
        <v>0</v>
      </c>
      <c r="G106" s="263">
        <f t="shared" si="7"/>
        <v>0</v>
      </c>
    </row>
    <row r="107" spans="1:7" ht="13.5" thickBot="1">
      <c r="A107" s="152" t="s">
        <v>99</v>
      </c>
      <c r="B107" s="39" t="s">
        <v>236</v>
      </c>
      <c r="C107" s="180">
        <f>'1.3.sz.mell. '!C111</f>
        <v>0</v>
      </c>
      <c r="D107" s="180">
        <f>'1.3.sz.mell. '!D111</f>
        <v>0</v>
      </c>
      <c r="E107" s="180">
        <f>'1.3.sz.mell. '!E111</f>
        <v>0</v>
      </c>
      <c r="F107" s="180">
        <f>'1.3.sz.mell. '!F111</f>
        <v>0</v>
      </c>
      <c r="G107" s="263">
        <f t="shared" si="7"/>
        <v>0</v>
      </c>
    </row>
    <row r="108" spans="1:7" ht="23.25" thickBot="1">
      <c r="A108" s="152" t="s">
        <v>230</v>
      </c>
      <c r="B108" s="40" t="s">
        <v>237</v>
      </c>
      <c r="C108" s="180">
        <f>'1.3.sz.mell. '!C112</f>
        <v>0</v>
      </c>
      <c r="D108" s="180">
        <f>'1.3.sz.mell. '!D112</f>
        <v>0</v>
      </c>
      <c r="E108" s="180">
        <f>'1.3.sz.mell. '!E112</f>
        <v>0</v>
      </c>
      <c r="F108" s="180">
        <f>'1.3.sz.mell. '!F112</f>
        <v>0</v>
      </c>
      <c r="G108" s="263">
        <f t="shared" si="7"/>
        <v>0</v>
      </c>
    </row>
    <row r="109" spans="1:7" ht="13.5" thickBot="1">
      <c r="A109" s="160" t="s">
        <v>231</v>
      </c>
      <c r="B109" s="41" t="s">
        <v>238</v>
      </c>
      <c r="C109" s="180">
        <f>'1.3.sz.mell. '!C113</f>
        <v>0</v>
      </c>
      <c r="D109" s="180">
        <f>'1.3.sz.mell. '!D113</f>
        <v>0</v>
      </c>
      <c r="E109" s="180">
        <f>'1.3.sz.mell. '!E113</f>
        <v>0</v>
      </c>
      <c r="F109" s="180">
        <f>'1.3.sz.mell. '!F113</f>
        <v>0</v>
      </c>
      <c r="G109" s="263">
        <f t="shared" si="7"/>
        <v>0</v>
      </c>
    </row>
    <row r="110" spans="1:7" ht="13.5" thickBot="1">
      <c r="A110" s="152" t="s">
        <v>297</v>
      </c>
      <c r="B110" s="41" t="s">
        <v>239</v>
      </c>
      <c r="C110" s="180">
        <f>'1.3.sz.mell. '!C114</f>
        <v>0</v>
      </c>
      <c r="D110" s="180">
        <f>'1.3.sz.mell. '!D114</f>
        <v>0</v>
      </c>
      <c r="E110" s="180">
        <f>'1.3.sz.mell. '!E114</f>
        <v>0</v>
      </c>
      <c r="F110" s="180">
        <f>'1.3.sz.mell. '!F114</f>
        <v>0</v>
      </c>
      <c r="G110" s="263">
        <f t="shared" si="7"/>
        <v>0</v>
      </c>
    </row>
    <row r="111" spans="1:7" ht="13.5" thickBot="1">
      <c r="A111" s="152" t="s">
        <v>298</v>
      </c>
      <c r="B111" s="40" t="s">
        <v>240</v>
      </c>
      <c r="C111" s="180">
        <f>'1.3.sz.mell. '!C115</f>
        <v>650000</v>
      </c>
      <c r="D111" s="180">
        <f>'1.3.sz.mell. '!D115</f>
        <v>200000</v>
      </c>
      <c r="E111" s="180">
        <f>'1.3.sz.mell. '!E115</f>
        <v>0</v>
      </c>
      <c r="F111" s="180">
        <f>'1.3.sz.mell. '!F115</f>
        <v>200000</v>
      </c>
      <c r="G111" s="262">
        <f t="shared" si="7"/>
        <v>850000</v>
      </c>
    </row>
    <row r="112" spans="1:7" ht="13.5" thickBot="1">
      <c r="A112" s="152" t="s">
        <v>302</v>
      </c>
      <c r="B112" s="9" t="s">
        <v>33</v>
      </c>
      <c r="C112" s="180">
        <f>'1.3.sz.mell. '!C116</f>
        <v>0</v>
      </c>
      <c r="D112" s="180">
        <f>'1.3.sz.mell. '!D116</f>
        <v>0</v>
      </c>
      <c r="E112" s="180">
        <f>'1.3.sz.mell. '!E116</f>
        <v>0</v>
      </c>
      <c r="F112" s="180">
        <f>'1.3.sz.mell. '!F116</f>
        <v>0</v>
      </c>
      <c r="G112" s="262">
        <f t="shared" si="7"/>
        <v>0</v>
      </c>
    </row>
    <row r="113" spans="1:7" ht="13.5" thickBot="1">
      <c r="A113" s="153" t="s">
        <v>303</v>
      </c>
      <c r="B113" s="6" t="s">
        <v>359</v>
      </c>
      <c r="C113" s="180">
        <f>'1.3.sz.mell. '!C117</f>
        <v>0</v>
      </c>
      <c r="D113" s="180">
        <f>'1.3.sz.mell. '!D117</f>
        <v>0</v>
      </c>
      <c r="E113" s="180">
        <f>'1.3.sz.mell. '!E117</f>
        <v>0</v>
      </c>
      <c r="F113" s="180">
        <f>'1.3.sz.mell. '!F117</f>
        <v>0</v>
      </c>
      <c r="G113" s="263">
        <f t="shared" si="7"/>
        <v>0</v>
      </c>
    </row>
    <row r="114" spans="1:7" ht="13.5" thickBot="1">
      <c r="A114" s="161" t="s">
        <v>304</v>
      </c>
      <c r="B114" s="42" t="s">
        <v>360</v>
      </c>
      <c r="C114" s="180">
        <f>'1.3.sz.mell. '!C118</f>
        <v>0</v>
      </c>
      <c r="D114" s="180">
        <f>'1.3.sz.mell. '!D118</f>
        <v>0</v>
      </c>
      <c r="E114" s="180">
        <f>'1.3.sz.mell. '!E118</f>
        <v>0</v>
      </c>
      <c r="F114" s="180">
        <f>'1.3.sz.mell. '!F118</f>
        <v>0</v>
      </c>
      <c r="G114" s="275">
        <f t="shared" si="7"/>
        <v>0</v>
      </c>
    </row>
    <row r="115" spans="1:7" ht="13.5" thickBot="1">
      <c r="A115" s="23" t="s">
        <v>4</v>
      </c>
      <c r="B115" s="21" t="s">
        <v>241</v>
      </c>
      <c r="C115" s="121">
        <f>+C116+C118+C120</f>
        <v>0</v>
      </c>
      <c r="D115" s="246">
        <f>+D116+D118+D120</f>
        <v>0</v>
      </c>
      <c r="E115" s="121">
        <f>+E116+E118+E120</f>
        <v>0</v>
      </c>
      <c r="F115" s="121">
        <f>+F116+F118+F120</f>
        <v>0</v>
      </c>
      <c r="G115" s="260">
        <f>+G116+G118+G120</f>
        <v>0</v>
      </c>
    </row>
    <row r="116" spans="1:7" ht="13.5" thickBot="1">
      <c r="A116" s="151" t="s">
        <v>57</v>
      </c>
      <c r="B116" s="6" t="s">
        <v>115</v>
      </c>
      <c r="C116" s="180">
        <f>'1.3.sz.mell. '!C120</f>
        <v>0</v>
      </c>
      <c r="D116" s="180">
        <f>'1.3.sz.mell. '!D120</f>
        <v>0</v>
      </c>
      <c r="E116" s="180">
        <f>'1.3.sz.mell. '!E120</f>
        <v>0</v>
      </c>
      <c r="F116" s="180">
        <f>'1.3.sz.mell. '!F120</f>
        <v>0</v>
      </c>
      <c r="G116" s="261">
        <f t="shared" ref="G116:G128" si="8">C116+F116</f>
        <v>0</v>
      </c>
    </row>
    <row r="117" spans="1:7" ht="13.5" thickBot="1">
      <c r="A117" s="151" t="s">
        <v>58</v>
      </c>
      <c r="B117" s="10" t="s">
        <v>245</v>
      </c>
      <c r="C117" s="180">
        <f>'1.3.sz.mell. '!C121</f>
        <v>0</v>
      </c>
      <c r="D117" s="180">
        <f>'1.3.sz.mell. '!D121</f>
        <v>0</v>
      </c>
      <c r="E117" s="180">
        <f>'1.3.sz.mell. '!E121</f>
        <v>0</v>
      </c>
      <c r="F117" s="180">
        <f>'1.3.sz.mell. '!F121</f>
        <v>0</v>
      </c>
      <c r="G117" s="261">
        <f t="shared" si="8"/>
        <v>0</v>
      </c>
    </row>
    <row r="118" spans="1:7" ht="13.5" thickBot="1">
      <c r="A118" s="151" t="s">
        <v>59</v>
      </c>
      <c r="B118" s="10" t="s">
        <v>100</v>
      </c>
      <c r="C118" s="180">
        <f>'1.3.sz.mell. '!C122</f>
        <v>0</v>
      </c>
      <c r="D118" s="180">
        <f>'1.3.sz.mell. '!D122</f>
        <v>0</v>
      </c>
      <c r="E118" s="180">
        <f>'1.3.sz.mell. '!E122</f>
        <v>0</v>
      </c>
      <c r="F118" s="180">
        <f>'1.3.sz.mell. '!F122</f>
        <v>0</v>
      </c>
      <c r="G118" s="262">
        <f t="shared" si="8"/>
        <v>0</v>
      </c>
    </row>
    <row r="119" spans="1:7" ht="13.5" thickBot="1">
      <c r="A119" s="151" t="s">
        <v>60</v>
      </c>
      <c r="B119" s="10" t="s">
        <v>246</v>
      </c>
      <c r="C119" s="180">
        <f>'1.3.sz.mell. '!C123</f>
        <v>0</v>
      </c>
      <c r="D119" s="180">
        <f>'1.3.sz.mell. '!D123</f>
        <v>0</v>
      </c>
      <c r="E119" s="180">
        <f>'1.3.sz.mell. '!E123</f>
        <v>0</v>
      </c>
      <c r="F119" s="180">
        <f>'1.3.sz.mell. '!F123</f>
        <v>0</v>
      </c>
      <c r="G119" s="262">
        <f t="shared" si="8"/>
        <v>0</v>
      </c>
    </row>
    <row r="120" spans="1:7" ht="13.5" thickBot="1">
      <c r="A120" s="151" t="s">
        <v>61</v>
      </c>
      <c r="B120" s="64" t="s">
        <v>117</v>
      </c>
      <c r="C120" s="180">
        <f>'1.3.sz.mell. '!C124</f>
        <v>0</v>
      </c>
      <c r="D120" s="180">
        <f>'1.3.sz.mell. '!D124</f>
        <v>0</v>
      </c>
      <c r="E120" s="180">
        <f>'1.3.sz.mell. '!E124</f>
        <v>0</v>
      </c>
      <c r="F120" s="180">
        <f>'1.3.sz.mell. '!F124</f>
        <v>0</v>
      </c>
      <c r="G120" s="262">
        <f t="shared" si="8"/>
        <v>0</v>
      </c>
    </row>
    <row r="121" spans="1:7" ht="13.5" thickBot="1">
      <c r="A121" s="151" t="s">
        <v>67</v>
      </c>
      <c r="B121" s="63" t="s">
        <v>290</v>
      </c>
      <c r="C121" s="180">
        <f>'1.3.sz.mell. '!C125</f>
        <v>0</v>
      </c>
      <c r="D121" s="180">
        <f>'1.3.sz.mell. '!D125</f>
        <v>0</v>
      </c>
      <c r="E121" s="180">
        <f>'1.3.sz.mell. '!E125</f>
        <v>0</v>
      </c>
      <c r="F121" s="180">
        <f>'1.3.sz.mell. '!F125</f>
        <v>0</v>
      </c>
      <c r="G121" s="262">
        <f t="shared" si="8"/>
        <v>0</v>
      </c>
    </row>
    <row r="122" spans="1:7" ht="23.25" thickBot="1">
      <c r="A122" s="151" t="s">
        <v>69</v>
      </c>
      <c r="B122" s="131" t="s">
        <v>251</v>
      </c>
      <c r="C122" s="180">
        <f>'1.3.sz.mell. '!C126</f>
        <v>0</v>
      </c>
      <c r="D122" s="180">
        <f>'1.3.sz.mell. '!D126</f>
        <v>0</v>
      </c>
      <c r="E122" s="180">
        <f>'1.3.sz.mell. '!E126</f>
        <v>0</v>
      </c>
      <c r="F122" s="180">
        <f>'1.3.sz.mell. '!F126</f>
        <v>0</v>
      </c>
      <c r="G122" s="262">
        <f t="shared" si="8"/>
        <v>0</v>
      </c>
    </row>
    <row r="123" spans="1:7" ht="23.25" thickBot="1">
      <c r="A123" s="151" t="s">
        <v>101</v>
      </c>
      <c r="B123" s="40" t="s">
        <v>234</v>
      </c>
      <c r="C123" s="180">
        <f>'1.3.sz.mell. '!C127</f>
        <v>0</v>
      </c>
      <c r="D123" s="180">
        <f>'1.3.sz.mell. '!D127</f>
        <v>0</v>
      </c>
      <c r="E123" s="180">
        <f>'1.3.sz.mell. '!E127</f>
        <v>0</v>
      </c>
      <c r="F123" s="180">
        <f>'1.3.sz.mell. '!F127</f>
        <v>0</v>
      </c>
      <c r="G123" s="262">
        <f t="shared" si="8"/>
        <v>0</v>
      </c>
    </row>
    <row r="124" spans="1:7" ht="13.5" thickBot="1">
      <c r="A124" s="151" t="s">
        <v>102</v>
      </c>
      <c r="B124" s="40" t="s">
        <v>250</v>
      </c>
      <c r="C124" s="180">
        <f>'1.3.sz.mell. '!C128</f>
        <v>0</v>
      </c>
      <c r="D124" s="180">
        <f>'1.3.sz.mell. '!D128</f>
        <v>0</v>
      </c>
      <c r="E124" s="180">
        <f>'1.3.sz.mell. '!E128</f>
        <v>0</v>
      </c>
      <c r="F124" s="180">
        <f>'1.3.sz.mell. '!F128</f>
        <v>0</v>
      </c>
      <c r="G124" s="262">
        <f t="shared" si="8"/>
        <v>0</v>
      </c>
    </row>
    <row r="125" spans="1:7" ht="13.5" thickBot="1">
      <c r="A125" s="151" t="s">
        <v>103</v>
      </c>
      <c r="B125" s="40" t="s">
        <v>249</v>
      </c>
      <c r="C125" s="180">
        <f>'1.3.sz.mell. '!C129</f>
        <v>0</v>
      </c>
      <c r="D125" s="180">
        <f>'1.3.sz.mell. '!D129</f>
        <v>0</v>
      </c>
      <c r="E125" s="180">
        <f>'1.3.sz.mell. '!E129</f>
        <v>0</v>
      </c>
      <c r="F125" s="180">
        <f>'1.3.sz.mell. '!F129</f>
        <v>0</v>
      </c>
      <c r="G125" s="262">
        <f t="shared" si="8"/>
        <v>0</v>
      </c>
    </row>
    <row r="126" spans="1:7" ht="23.25" thickBot="1">
      <c r="A126" s="151" t="s">
        <v>242</v>
      </c>
      <c r="B126" s="40" t="s">
        <v>237</v>
      </c>
      <c r="C126" s="180">
        <f>'1.3.sz.mell. '!C130</f>
        <v>0</v>
      </c>
      <c r="D126" s="180">
        <f>'1.3.sz.mell. '!D130</f>
        <v>0</v>
      </c>
      <c r="E126" s="180">
        <f>'1.3.sz.mell. '!E130</f>
        <v>0</v>
      </c>
      <c r="F126" s="180">
        <f>'1.3.sz.mell. '!F130</f>
        <v>0</v>
      </c>
      <c r="G126" s="262">
        <f t="shared" si="8"/>
        <v>0</v>
      </c>
    </row>
    <row r="127" spans="1:7" ht="13.5" thickBot="1">
      <c r="A127" s="151" t="s">
        <v>243</v>
      </c>
      <c r="B127" s="40" t="s">
        <v>248</v>
      </c>
      <c r="C127" s="180">
        <f>'1.3.sz.mell. '!C131</f>
        <v>0</v>
      </c>
      <c r="D127" s="180">
        <f>'1.3.sz.mell. '!D131</f>
        <v>0</v>
      </c>
      <c r="E127" s="180">
        <f>'1.3.sz.mell. '!E131</f>
        <v>0</v>
      </c>
      <c r="F127" s="180">
        <f>'1.3.sz.mell. '!F131</f>
        <v>0</v>
      </c>
      <c r="G127" s="262">
        <f t="shared" si="8"/>
        <v>0</v>
      </c>
    </row>
    <row r="128" spans="1:7" ht="23.25" thickBot="1">
      <c r="A128" s="160" t="s">
        <v>244</v>
      </c>
      <c r="B128" s="40" t="s">
        <v>247</v>
      </c>
      <c r="C128" s="180">
        <f>'1.3.sz.mell. '!C132</f>
        <v>0</v>
      </c>
      <c r="D128" s="180">
        <f>'1.3.sz.mell. '!D132</f>
        <v>0</v>
      </c>
      <c r="E128" s="180">
        <f>'1.3.sz.mell. '!E132</f>
        <v>0</v>
      </c>
      <c r="F128" s="180">
        <f>'1.3.sz.mell. '!F132</f>
        <v>0</v>
      </c>
      <c r="G128" s="263">
        <f t="shared" si="8"/>
        <v>0</v>
      </c>
    </row>
    <row r="129" spans="1:13" ht="13.5" thickBot="1">
      <c r="A129" s="23" t="s">
        <v>5</v>
      </c>
      <c r="B129" s="36" t="s">
        <v>307</v>
      </c>
      <c r="C129" s="121">
        <f>+C94+C115</f>
        <v>650000</v>
      </c>
      <c r="D129" s="246">
        <f>+D94+D115</f>
        <v>4505000</v>
      </c>
      <c r="E129" s="121">
        <f>+E94+E115</f>
        <v>0</v>
      </c>
      <c r="F129" s="121">
        <f>+F94+F115</f>
        <v>4505000</v>
      </c>
      <c r="G129" s="260">
        <f>+G94+G115</f>
        <v>5155000</v>
      </c>
    </row>
    <row r="130" spans="1:13" ht="21.75" thickBot="1">
      <c r="A130" s="23" t="s">
        <v>6</v>
      </c>
      <c r="B130" s="36" t="s">
        <v>308</v>
      </c>
      <c r="C130" s="121">
        <f>+C131+C132+C133</f>
        <v>0</v>
      </c>
      <c r="D130" s="246">
        <f>+D131+D132+D133</f>
        <v>0</v>
      </c>
      <c r="E130" s="121">
        <f>+E131+E132+E133</f>
        <v>0</v>
      </c>
      <c r="F130" s="121">
        <f>+F131+F132+F133</f>
        <v>0</v>
      </c>
      <c r="G130" s="260">
        <f>+G131+G132+G133</f>
        <v>0</v>
      </c>
    </row>
    <row r="131" spans="1:13" s="34" customFormat="1" ht="13.5" thickBot="1">
      <c r="A131" s="151" t="s">
        <v>149</v>
      </c>
      <c r="B131" s="7" t="s">
        <v>364</v>
      </c>
      <c r="C131" s="180">
        <f>'1.3.sz.mell. '!C135</f>
        <v>0</v>
      </c>
      <c r="D131" s="180">
        <f>'1.3.sz.mell. '!D135</f>
        <v>0</v>
      </c>
      <c r="E131" s="180">
        <f>'1.3.sz.mell. '!E135</f>
        <v>0</v>
      </c>
      <c r="F131" s="180">
        <f>'1.3.sz.mell. '!F135</f>
        <v>0</v>
      </c>
      <c r="G131" s="262">
        <f>C131+F131</f>
        <v>0</v>
      </c>
    </row>
    <row r="132" spans="1:13" ht="13.5" thickBot="1">
      <c r="A132" s="151" t="s">
        <v>150</v>
      </c>
      <c r="B132" s="7" t="s">
        <v>316</v>
      </c>
      <c r="C132" s="180">
        <f>'1.3.sz.mell. '!C136</f>
        <v>0</v>
      </c>
      <c r="D132" s="180">
        <f>'1.3.sz.mell. '!D136</f>
        <v>0</v>
      </c>
      <c r="E132" s="180">
        <f>'1.3.sz.mell. '!E136</f>
        <v>0</v>
      </c>
      <c r="F132" s="180">
        <f>'1.3.sz.mell. '!F136</f>
        <v>0</v>
      </c>
      <c r="G132" s="262">
        <f>C132+F132</f>
        <v>0</v>
      </c>
    </row>
    <row r="133" spans="1:13" ht="13.5" thickBot="1">
      <c r="A133" s="160" t="s">
        <v>151</v>
      </c>
      <c r="B133" s="5" t="s">
        <v>363</v>
      </c>
      <c r="C133" s="180">
        <f>'1.3.sz.mell. '!C137</f>
        <v>0</v>
      </c>
      <c r="D133" s="180">
        <f>'1.3.sz.mell. '!D137</f>
        <v>0</v>
      </c>
      <c r="E133" s="180">
        <f>'1.3.sz.mell. '!E137</f>
        <v>0</v>
      </c>
      <c r="F133" s="180">
        <f>'1.3.sz.mell. '!F137</f>
        <v>0</v>
      </c>
      <c r="G133" s="262">
        <f>C133+F133</f>
        <v>0</v>
      </c>
    </row>
    <row r="134" spans="1:13" ht="13.5" thickBot="1">
      <c r="A134" s="23" t="s">
        <v>7</v>
      </c>
      <c r="B134" s="36" t="s">
        <v>309</v>
      </c>
      <c r="C134" s="121">
        <f>+C135+C136+C137+C138+C139+C140</f>
        <v>0</v>
      </c>
      <c r="D134" s="246">
        <f>+D135+D136+D137+D138+D139+D140</f>
        <v>0</v>
      </c>
      <c r="E134" s="121">
        <f>+E135+E136+E137+E138+E139+E140</f>
        <v>0</v>
      </c>
      <c r="F134" s="121">
        <f>+F135+F136+F137+F138+F139+F140</f>
        <v>0</v>
      </c>
      <c r="G134" s="260">
        <f>+G135+G136+G137+G138+G139+G140</f>
        <v>0</v>
      </c>
    </row>
    <row r="135" spans="1:13" ht="13.5" thickBot="1">
      <c r="A135" s="151" t="s">
        <v>44</v>
      </c>
      <c r="B135" s="7" t="s">
        <v>318</v>
      </c>
      <c r="C135" s="180">
        <f>'1.3.sz.mell. '!C139</f>
        <v>0</v>
      </c>
      <c r="D135" s="180">
        <f>'1.3.sz.mell. '!D139</f>
        <v>0</v>
      </c>
      <c r="E135" s="180">
        <f>'1.3.sz.mell. '!E139</f>
        <v>0</v>
      </c>
      <c r="F135" s="180">
        <f>'1.3.sz.mell. '!F139</f>
        <v>0</v>
      </c>
      <c r="G135" s="262">
        <f t="shared" ref="G135:G140" si="9">C135+F135</f>
        <v>0</v>
      </c>
    </row>
    <row r="136" spans="1:13" ht="13.5" thickBot="1">
      <c r="A136" s="151" t="s">
        <v>45</v>
      </c>
      <c r="B136" s="7" t="s">
        <v>310</v>
      </c>
      <c r="C136" s="180">
        <f>'1.3.sz.mell. '!C140</f>
        <v>0</v>
      </c>
      <c r="D136" s="180">
        <f>'1.3.sz.mell. '!D140</f>
        <v>0</v>
      </c>
      <c r="E136" s="180">
        <f>'1.3.sz.mell. '!E140</f>
        <v>0</v>
      </c>
      <c r="F136" s="180">
        <f>'1.3.sz.mell. '!F140</f>
        <v>0</v>
      </c>
      <c r="G136" s="262">
        <f t="shared" si="9"/>
        <v>0</v>
      </c>
    </row>
    <row r="137" spans="1:13" ht="13.5" thickBot="1">
      <c r="A137" s="151" t="s">
        <v>46</v>
      </c>
      <c r="B137" s="7" t="s">
        <v>311</v>
      </c>
      <c r="C137" s="180">
        <f>'1.3.sz.mell. '!C141</f>
        <v>0</v>
      </c>
      <c r="D137" s="180">
        <f>'1.3.sz.mell. '!D141</f>
        <v>0</v>
      </c>
      <c r="E137" s="180">
        <f>'1.3.sz.mell. '!E141</f>
        <v>0</v>
      </c>
      <c r="F137" s="180">
        <f>'1.3.sz.mell. '!F141</f>
        <v>0</v>
      </c>
      <c r="G137" s="262">
        <f t="shared" si="9"/>
        <v>0</v>
      </c>
    </row>
    <row r="138" spans="1:13" ht="13.5" thickBot="1">
      <c r="A138" s="151" t="s">
        <v>88</v>
      </c>
      <c r="B138" s="7" t="s">
        <v>362</v>
      </c>
      <c r="C138" s="180">
        <f>'1.3.sz.mell. '!C142</f>
        <v>0</v>
      </c>
      <c r="D138" s="180">
        <f>'1.3.sz.mell. '!D142</f>
        <v>0</v>
      </c>
      <c r="E138" s="180">
        <f>'1.3.sz.mell. '!E142</f>
        <v>0</v>
      </c>
      <c r="F138" s="180">
        <f>'1.3.sz.mell. '!F142</f>
        <v>0</v>
      </c>
      <c r="G138" s="262">
        <f t="shared" si="9"/>
        <v>0</v>
      </c>
    </row>
    <row r="139" spans="1:13" ht="13.5" thickBot="1">
      <c r="A139" s="151" t="s">
        <v>89</v>
      </c>
      <c r="B139" s="7" t="s">
        <v>313</v>
      </c>
      <c r="C139" s="180">
        <f>'1.3.sz.mell. '!C143</f>
        <v>0</v>
      </c>
      <c r="D139" s="180">
        <f>'1.3.sz.mell. '!D143</f>
        <v>0</v>
      </c>
      <c r="E139" s="180">
        <f>'1.3.sz.mell. '!E143</f>
        <v>0</v>
      </c>
      <c r="F139" s="180">
        <f>'1.3.sz.mell. '!F143</f>
        <v>0</v>
      </c>
      <c r="G139" s="262">
        <f t="shared" si="9"/>
        <v>0</v>
      </c>
    </row>
    <row r="140" spans="1:13" s="34" customFormat="1" ht="13.5" thickBot="1">
      <c r="A140" s="160" t="s">
        <v>90</v>
      </c>
      <c r="B140" s="5" t="s">
        <v>314</v>
      </c>
      <c r="C140" s="180">
        <f>'1.3.sz.mell. '!C144</f>
        <v>0</v>
      </c>
      <c r="D140" s="180">
        <f>'1.3.sz.mell. '!D144</f>
        <v>0</v>
      </c>
      <c r="E140" s="180">
        <f>'1.3.sz.mell. '!E144</f>
        <v>0</v>
      </c>
      <c r="F140" s="180">
        <f>'1.3.sz.mell. '!F144</f>
        <v>0</v>
      </c>
      <c r="G140" s="262">
        <f t="shared" si="9"/>
        <v>0</v>
      </c>
    </row>
    <row r="141" spans="1:13" ht="13.5" thickBot="1">
      <c r="A141" s="23" t="s">
        <v>8</v>
      </c>
      <c r="B141" s="36" t="s">
        <v>369</v>
      </c>
      <c r="C141" s="127">
        <f>+C142+C143+C145+C146+C144</f>
        <v>0</v>
      </c>
      <c r="D141" s="248">
        <f>+D142+D143+D145+D146+D144</f>
        <v>0</v>
      </c>
      <c r="E141" s="127">
        <f>+E142+E143+E145+E146+E144</f>
        <v>0</v>
      </c>
      <c r="F141" s="127">
        <f>+F142+F143+F145+F146+F144</f>
        <v>0</v>
      </c>
      <c r="G141" s="264">
        <f>+G142+G143+G145+G146+G144</f>
        <v>0</v>
      </c>
      <c r="M141" s="60"/>
    </row>
    <row r="142" spans="1:13" ht="13.5" thickBot="1">
      <c r="A142" s="151" t="s">
        <v>47</v>
      </c>
      <c r="B142" s="7" t="s">
        <v>252</v>
      </c>
      <c r="C142" s="180">
        <f>'1.3.sz.mell. '!C146</f>
        <v>0</v>
      </c>
      <c r="D142" s="180">
        <f>'1.3.sz.mell. '!D146</f>
        <v>0</v>
      </c>
      <c r="E142" s="180">
        <f>'1.3.sz.mell. '!E146</f>
        <v>0</v>
      </c>
      <c r="F142" s="180">
        <f>'1.3.sz.mell. '!F146</f>
        <v>0</v>
      </c>
      <c r="G142" s="262">
        <f>C142+F142</f>
        <v>0</v>
      </c>
    </row>
    <row r="143" spans="1:13" ht="13.5" thickBot="1">
      <c r="A143" s="151" t="s">
        <v>48</v>
      </c>
      <c r="B143" s="7" t="s">
        <v>253</v>
      </c>
      <c r="C143" s="180">
        <f>'1.3.sz.mell. '!C147</f>
        <v>0</v>
      </c>
      <c r="D143" s="180">
        <f>'1.3.sz.mell. '!D147</f>
        <v>0</v>
      </c>
      <c r="E143" s="180">
        <f>'1.3.sz.mell. '!E147</f>
        <v>0</v>
      </c>
      <c r="F143" s="180">
        <f>'1.3.sz.mell. '!F147</f>
        <v>0</v>
      </c>
      <c r="G143" s="262">
        <f>C143+F143</f>
        <v>0</v>
      </c>
    </row>
    <row r="144" spans="1:13" ht="13.5" thickBot="1">
      <c r="A144" s="151" t="s">
        <v>169</v>
      </c>
      <c r="B144" s="7" t="s">
        <v>368</v>
      </c>
      <c r="C144" s="180">
        <f>'1.3.sz.mell. '!C148</f>
        <v>0</v>
      </c>
      <c r="D144" s="180">
        <f>'1.3.sz.mell. '!D148</f>
        <v>0</v>
      </c>
      <c r="E144" s="180">
        <f>'1.3.sz.mell. '!E148</f>
        <v>0</v>
      </c>
      <c r="F144" s="180">
        <f>'1.3.sz.mell. '!F148</f>
        <v>0</v>
      </c>
      <c r="G144" s="262">
        <f>C144+F144</f>
        <v>0</v>
      </c>
    </row>
    <row r="145" spans="1:7" s="34" customFormat="1" ht="13.5" thickBot="1">
      <c r="A145" s="151" t="s">
        <v>170</v>
      </c>
      <c r="B145" s="7" t="s">
        <v>323</v>
      </c>
      <c r="C145" s="180">
        <f>'1.3.sz.mell. '!C149</f>
        <v>0</v>
      </c>
      <c r="D145" s="180">
        <f>'1.3.sz.mell. '!D149</f>
        <v>0</v>
      </c>
      <c r="E145" s="180">
        <f>'1.3.sz.mell. '!E149</f>
        <v>0</v>
      </c>
      <c r="F145" s="180">
        <f>'1.3.sz.mell. '!F149</f>
        <v>0</v>
      </c>
      <c r="G145" s="262">
        <f>C145+F145</f>
        <v>0</v>
      </c>
    </row>
    <row r="146" spans="1:7" s="34" customFormat="1" ht="13.5" thickBot="1">
      <c r="A146" s="160" t="s">
        <v>171</v>
      </c>
      <c r="B146" s="5" t="s">
        <v>272</v>
      </c>
      <c r="C146" s="180">
        <f>'1.3.sz.mell. '!C150</f>
        <v>0</v>
      </c>
      <c r="D146" s="180">
        <f>'1.3.sz.mell. '!D150</f>
        <v>0</v>
      </c>
      <c r="E146" s="180">
        <f>'1.3.sz.mell. '!E150</f>
        <v>0</v>
      </c>
      <c r="F146" s="180">
        <f>'1.3.sz.mell. '!F150</f>
        <v>0</v>
      </c>
      <c r="G146" s="262">
        <f>C146+F146</f>
        <v>0</v>
      </c>
    </row>
    <row r="147" spans="1:7" s="34" customFormat="1" ht="13.5" thickBot="1">
      <c r="A147" s="23" t="s">
        <v>9</v>
      </c>
      <c r="B147" s="36" t="s">
        <v>324</v>
      </c>
      <c r="C147" s="183">
        <f>+C148+C149+C150+C151+C152</f>
        <v>0</v>
      </c>
      <c r="D147" s="252">
        <f>+D148+D149+D150+D151+D152</f>
        <v>0</v>
      </c>
      <c r="E147" s="183">
        <f>+E148+E149+E150+E151+E152</f>
        <v>0</v>
      </c>
      <c r="F147" s="183">
        <f>+F148+F149+F150+F151+F152</f>
        <v>0</v>
      </c>
      <c r="G147" s="276">
        <f>+G148+G149+G150+G151+G152</f>
        <v>0</v>
      </c>
    </row>
    <row r="148" spans="1:7" s="34" customFormat="1" ht="13.5" thickBot="1">
      <c r="A148" s="151" t="s">
        <v>49</v>
      </c>
      <c r="B148" s="7" t="s">
        <v>319</v>
      </c>
      <c r="C148" s="180">
        <f>'1.3.sz.mell. '!C152</f>
        <v>0</v>
      </c>
      <c r="D148" s="180">
        <f>'1.3.sz.mell. '!D152</f>
        <v>0</v>
      </c>
      <c r="E148" s="180">
        <f>'1.3.sz.mell. '!E152</f>
        <v>0</v>
      </c>
      <c r="F148" s="180">
        <f>'1.3.sz.mell. '!F152</f>
        <v>0</v>
      </c>
      <c r="G148" s="262">
        <f t="shared" ref="G148:G154" si="10">C148+F148</f>
        <v>0</v>
      </c>
    </row>
    <row r="149" spans="1:7" s="34" customFormat="1" ht="13.5" thickBot="1">
      <c r="A149" s="151" t="s">
        <v>50</v>
      </c>
      <c r="B149" s="7" t="s">
        <v>326</v>
      </c>
      <c r="C149" s="180">
        <f>'1.3.sz.mell. '!C153</f>
        <v>0</v>
      </c>
      <c r="D149" s="180">
        <f>'1.3.sz.mell. '!D153</f>
        <v>0</v>
      </c>
      <c r="E149" s="180">
        <f>'1.3.sz.mell. '!E153</f>
        <v>0</v>
      </c>
      <c r="F149" s="180">
        <f>'1.3.sz.mell. '!F153</f>
        <v>0</v>
      </c>
      <c r="G149" s="262">
        <f t="shared" si="10"/>
        <v>0</v>
      </c>
    </row>
    <row r="150" spans="1:7" s="34" customFormat="1" ht="13.5" thickBot="1">
      <c r="A150" s="151" t="s">
        <v>181</v>
      </c>
      <c r="B150" s="7" t="s">
        <v>321</v>
      </c>
      <c r="C150" s="180">
        <f>'1.3.sz.mell. '!C154</f>
        <v>0</v>
      </c>
      <c r="D150" s="180">
        <f>'1.3.sz.mell. '!D154</f>
        <v>0</v>
      </c>
      <c r="E150" s="180">
        <f>'1.3.sz.mell. '!E154</f>
        <v>0</v>
      </c>
      <c r="F150" s="180">
        <f>'1.3.sz.mell. '!F154</f>
        <v>0</v>
      </c>
      <c r="G150" s="262">
        <f t="shared" si="10"/>
        <v>0</v>
      </c>
    </row>
    <row r="151" spans="1:7" s="34" customFormat="1" ht="23.25" thickBot="1">
      <c r="A151" s="151" t="s">
        <v>182</v>
      </c>
      <c r="B151" s="7" t="s">
        <v>365</v>
      </c>
      <c r="C151" s="180">
        <f>'1.3.sz.mell. '!C155</f>
        <v>0</v>
      </c>
      <c r="D151" s="180">
        <f>'1.3.sz.mell. '!D155</f>
        <v>0</v>
      </c>
      <c r="E151" s="180">
        <f>'1.3.sz.mell. '!E155</f>
        <v>0</v>
      </c>
      <c r="F151" s="180">
        <f>'1.3.sz.mell. '!F155</f>
        <v>0</v>
      </c>
      <c r="G151" s="262">
        <f t="shared" si="10"/>
        <v>0</v>
      </c>
    </row>
    <row r="152" spans="1:7" ht="13.5" thickBot="1">
      <c r="A152" s="160" t="s">
        <v>325</v>
      </c>
      <c r="B152" s="5" t="s">
        <v>328</v>
      </c>
      <c r="C152" s="180">
        <f>'1.3.sz.mell. '!C156</f>
        <v>0</v>
      </c>
      <c r="D152" s="180">
        <f>'1.3.sz.mell. '!D156</f>
        <v>0</v>
      </c>
      <c r="E152" s="180">
        <f>'1.3.sz.mell. '!E156</f>
        <v>0</v>
      </c>
      <c r="F152" s="180">
        <f>'1.3.sz.mell. '!F156</f>
        <v>0</v>
      </c>
      <c r="G152" s="263">
        <f t="shared" si="10"/>
        <v>0</v>
      </c>
    </row>
    <row r="153" spans="1:7" ht="13.5" thickBot="1">
      <c r="A153" s="175" t="s">
        <v>10</v>
      </c>
      <c r="B153" s="36" t="s">
        <v>329</v>
      </c>
      <c r="C153" s="184"/>
      <c r="D153" s="253"/>
      <c r="E153" s="184"/>
      <c r="F153" s="183">
        <f t="shared" ref="F153:F154" si="11">D153+E153</f>
        <v>0</v>
      </c>
      <c r="G153" s="276">
        <f t="shared" si="10"/>
        <v>0</v>
      </c>
    </row>
    <row r="154" spans="1:7" ht="13.5" thickBot="1">
      <c r="A154" s="175" t="s">
        <v>11</v>
      </c>
      <c r="B154" s="36" t="s">
        <v>330</v>
      </c>
      <c r="C154" s="184"/>
      <c r="D154" s="253"/>
      <c r="E154" s="184"/>
      <c r="F154" s="183">
        <f t="shared" si="11"/>
        <v>0</v>
      </c>
      <c r="G154" s="276">
        <f t="shared" si="10"/>
        <v>0</v>
      </c>
    </row>
    <row r="155" spans="1:7" ht="13.5" thickBot="1">
      <c r="A155" s="23" t="s">
        <v>12</v>
      </c>
      <c r="B155" s="36" t="s">
        <v>332</v>
      </c>
      <c r="C155" s="185">
        <f>+C130+C134+C141+C147+C153+C154</f>
        <v>0</v>
      </c>
      <c r="D155" s="254">
        <f>+D130+D134+D141+D147+D153+D154</f>
        <v>0</v>
      </c>
      <c r="E155" s="185"/>
      <c r="F155" s="185"/>
      <c r="G155" s="277">
        <f>+G130+G134+G141+G147+G153+G154</f>
        <v>0</v>
      </c>
    </row>
    <row r="156" spans="1:7" ht="13.5" thickBot="1">
      <c r="A156" s="162" t="s">
        <v>13</v>
      </c>
      <c r="B156" s="108" t="s">
        <v>331</v>
      </c>
      <c r="C156" s="185">
        <f>+C129+C155</f>
        <v>650000</v>
      </c>
      <c r="D156" s="254">
        <f>+D129+D155</f>
        <v>4505000</v>
      </c>
      <c r="E156" s="185">
        <f>+E129+E155</f>
        <v>0</v>
      </c>
      <c r="F156" s="185">
        <f>+F129+F155</f>
        <v>4505000</v>
      </c>
      <c r="G156" s="277">
        <f>+G129+G155</f>
        <v>5155000</v>
      </c>
    </row>
    <row r="157" spans="1:7" ht="13.5" thickBot="1">
      <c r="A157" s="111"/>
      <c r="B157" s="112"/>
      <c r="C157" s="113"/>
      <c r="D157" s="113"/>
      <c r="E157" s="279"/>
      <c r="F157" s="279"/>
      <c r="G157" s="278"/>
    </row>
    <row r="158" spans="1:7" ht="13.5" thickBot="1">
      <c r="A158" s="58" t="s">
        <v>366</v>
      </c>
      <c r="B158" s="59"/>
      <c r="C158" s="219"/>
      <c r="D158" s="272"/>
      <c r="E158" s="219"/>
      <c r="F158" s="309">
        <f>D158+E158</f>
        <v>0</v>
      </c>
      <c r="G158" s="310">
        <f>C158+F158</f>
        <v>0</v>
      </c>
    </row>
    <row r="159" spans="1:7" ht="13.5" thickBot="1">
      <c r="A159" s="58" t="s">
        <v>111</v>
      </c>
      <c r="B159" s="59"/>
      <c r="C159" s="219"/>
      <c r="D159" s="272"/>
      <c r="E159" s="219"/>
      <c r="F159" s="309">
        <f>D159+E159</f>
        <v>0</v>
      </c>
      <c r="G159" s="310">
        <f>C159+F159</f>
        <v>0</v>
      </c>
    </row>
  </sheetData>
  <sheetProtection formatCells="0"/>
  <mergeCells count="6">
    <mergeCell ref="C1:G1"/>
    <mergeCell ref="B3:D3"/>
    <mergeCell ref="B4:D4"/>
    <mergeCell ref="A8:G8"/>
    <mergeCell ref="A93:G93"/>
    <mergeCell ref="A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70" max="16383" man="1"/>
    <brk id="9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M159"/>
  <sheetViews>
    <sheetView tabSelected="1" view="pageBreakPreview" zoomScaleSheetLayoutView="100" workbookViewId="0">
      <selection activeCell="E22" sqref="E22"/>
    </sheetView>
  </sheetViews>
  <sheetFormatPr defaultRowHeight="12.75"/>
  <cols>
    <col min="1" max="1" width="12.5" style="114" customWidth="1"/>
    <col min="2" max="2" width="62" style="115" customWidth="1"/>
    <col min="3" max="3" width="14.83203125" style="116" customWidth="1"/>
    <col min="4" max="4" width="11.83203125" style="2" hidden="1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>
      <c r="A1" s="51"/>
      <c r="B1" s="52"/>
      <c r="C1" s="407" t="s">
        <v>517</v>
      </c>
      <c r="D1" s="407"/>
      <c r="E1" s="407"/>
      <c r="F1" s="407"/>
      <c r="G1" s="407"/>
    </row>
    <row r="2" spans="1:7" s="1" customFormat="1" ht="16.5" customHeight="1" thickBot="1">
      <c r="A2" s="408" t="s">
        <v>494</v>
      </c>
      <c r="B2" s="408"/>
      <c r="C2" s="408"/>
      <c r="D2" s="408"/>
      <c r="E2" s="408"/>
      <c r="F2" s="408"/>
      <c r="G2" s="408"/>
    </row>
    <row r="3" spans="1:7" s="30" customFormat="1" ht="21" customHeight="1" thickBot="1">
      <c r="A3" s="214" t="s">
        <v>37</v>
      </c>
      <c r="B3" s="410" t="s">
        <v>112</v>
      </c>
      <c r="C3" s="410"/>
      <c r="D3" s="403"/>
      <c r="E3" s="245"/>
      <c r="F3" s="268"/>
      <c r="G3" s="316" t="s">
        <v>34</v>
      </c>
    </row>
    <row r="4" spans="1:7" s="30" customFormat="1" ht="36.75" thickBot="1">
      <c r="A4" s="214" t="s">
        <v>109</v>
      </c>
      <c r="B4" s="411" t="s">
        <v>367</v>
      </c>
      <c r="C4" s="411"/>
      <c r="D4" s="405"/>
      <c r="E4" s="245"/>
      <c r="F4" s="268"/>
      <c r="G4" s="317" t="s">
        <v>34</v>
      </c>
    </row>
    <row r="5" spans="1:7" s="31" customFormat="1" ht="15.95" customHeight="1" thickBot="1">
      <c r="A5" s="53"/>
      <c r="B5" s="53"/>
      <c r="C5" s="54"/>
      <c r="G5" s="237" t="s">
        <v>431</v>
      </c>
    </row>
    <row r="6" spans="1:7" ht="40.5" customHeight="1" thickBot="1">
      <c r="A6" s="128" t="s">
        <v>110</v>
      </c>
      <c r="B6" s="55" t="s">
        <v>430</v>
      </c>
      <c r="C6" s="306" t="s">
        <v>370</v>
      </c>
      <c r="D6" s="307" t="s">
        <v>438</v>
      </c>
      <c r="E6" s="307" t="str">
        <f>'1.1.sz.mell.'!E7</f>
        <v xml:space="preserve">1. sz. módosítás </v>
      </c>
      <c r="F6" s="307" t="s">
        <v>437</v>
      </c>
      <c r="G6" s="308" t="str">
        <f>'1.1.sz.mell.'!G7</f>
        <v>Módosított előirányzat</v>
      </c>
    </row>
    <row r="7" spans="1:7" s="28" customFormat="1" ht="12.95" customHeight="1" thickBot="1">
      <c r="A7" s="46" t="s">
        <v>346</v>
      </c>
      <c r="B7" s="47" t="s">
        <v>347</v>
      </c>
      <c r="C7" s="303" t="s">
        <v>348</v>
      </c>
      <c r="D7" s="304" t="s">
        <v>350</v>
      </c>
      <c r="E7" s="304" t="s">
        <v>349</v>
      </c>
      <c r="F7" s="304" t="s">
        <v>439</v>
      </c>
      <c r="G7" s="305" t="s">
        <v>440</v>
      </c>
    </row>
    <row r="8" spans="1:7" s="28" customFormat="1" ht="15.95" customHeight="1" thickBot="1">
      <c r="A8" s="400" t="s">
        <v>35</v>
      </c>
      <c r="B8" s="401"/>
      <c r="C8" s="401"/>
      <c r="D8" s="401"/>
      <c r="E8" s="401"/>
      <c r="F8" s="401"/>
      <c r="G8" s="402"/>
    </row>
    <row r="9" spans="1:7" s="28" customFormat="1" ht="12" customHeight="1" thickBot="1">
      <c r="A9" s="23" t="s">
        <v>3</v>
      </c>
      <c r="B9" s="19" t="s">
        <v>134</v>
      </c>
      <c r="C9" s="121">
        <f>+C10+C11+C12+C13+C14+C15</f>
        <v>0</v>
      </c>
      <c r="D9" s="188">
        <f>+D10+D11+D12+D13+D14+D15</f>
        <v>0</v>
      </c>
      <c r="E9" s="121">
        <f>+E10+E11+E12+E13+E14+E15</f>
        <v>0</v>
      </c>
      <c r="F9" s="121">
        <f>+F10+F11+F12+F13+F14+F15</f>
        <v>0</v>
      </c>
      <c r="G9" s="260">
        <f>+G10+G11+G12+G13+G14+G15</f>
        <v>0</v>
      </c>
    </row>
    <row r="10" spans="1:7" s="32" customFormat="1" ht="12" customHeight="1">
      <c r="A10" s="151" t="s">
        <v>51</v>
      </c>
      <c r="B10" s="135" t="s">
        <v>135</v>
      </c>
      <c r="C10" s="123"/>
      <c r="D10" s="189"/>
      <c r="E10" s="123"/>
      <c r="F10" s="165">
        <f t="shared" ref="F10:F15" si="0">D10+E10</f>
        <v>0</v>
      </c>
      <c r="G10" s="261">
        <f t="shared" ref="G10:G15" si="1">C10+F10</f>
        <v>0</v>
      </c>
    </row>
    <row r="11" spans="1:7" s="33" customFormat="1" ht="12" customHeight="1">
      <c r="A11" s="152" t="s">
        <v>52</v>
      </c>
      <c r="B11" s="136" t="s">
        <v>136</v>
      </c>
      <c r="C11" s="122"/>
      <c r="D11" s="190"/>
      <c r="E11" s="122"/>
      <c r="F11" s="165">
        <f t="shared" si="0"/>
        <v>0</v>
      </c>
      <c r="G11" s="261">
        <f t="shared" si="1"/>
        <v>0</v>
      </c>
    </row>
    <row r="12" spans="1:7" s="33" customFormat="1" ht="12" customHeight="1">
      <c r="A12" s="152" t="s">
        <v>53</v>
      </c>
      <c r="B12" s="136" t="s">
        <v>137</v>
      </c>
      <c r="C12" s="122"/>
      <c r="D12" s="190"/>
      <c r="E12" s="122"/>
      <c r="F12" s="165">
        <f t="shared" si="0"/>
        <v>0</v>
      </c>
      <c r="G12" s="261">
        <f t="shared" si="1"/>
        <v>0</v>
      </c>
    </row>
    <row r="13" spans="1:7" s="33" customFormat="1" ht="12" customHeight="1">
      <c r="A13" s="152" t="s">
        <v>54</v>
      </c>
      <c r="B13" s="136" t="s">
        <v>138</v>
      </c>
      <c r="C13" s="122"/>
      <c r="D13" s="190"/>
      <c r="E13" s="122"/>
      <c r="F13" s="165">
        <f t="shared" si="0"/>
        <v>0</v>
      </c>
      <c r="G13" s="261">
        <f t="shared" si="1"/>
        <v>0</v>
      </c>
    </row>
    <row r="14" spans="1:7" s="33" customFormat="1" ht="12" customHeight="1">
      <c r="A14" s="152" t="s">
        <v>71</v>
      </c>
      <c r="B14" s="136" t="s">
        <v>353</v>
      </c>
      <c r="C14" s="122"/>
      <c r="D14" s="190"/>
      <c r="E14" s="122"/>
      <c r="F14" s="165">
        <f t="shared" si="0"/>
        <v>0</v>
      </c>
      <c r="G14" s="261">
        <f t="shared" si="1"/>
        <v>0</v>
      </c>
    </row>
    <row r="15" spans="1:7" s="32" customFormat="1" ht="12" customHeight="1" thickBot="1">
      <c r="A15" s="153" t="s">
        <v>55</v>
      </c>
      <c r="B15" s="137" t="s">
        <v>292</v>
      </c>
      <c r="C15" s="122"/>
      <c r="D15" s="190"/>
      <c r="E15" s="122"/>
      <c r="F15" s="165">
        <f t="shared" si="0"/>
        <v>0</v>
      </c>
      <c r="G15" s="261">
        <f t="shared" si="1"/>
        <v>0</v>
      </c>
    </row>
    <row r="16" spans="1:7" s="32" customFormat="1" ht="12" customHeight="1" thickBot="1">
      <c r="A16" s="23" t="s">
        <v>4</v>
      </c>
      <c r="B16" s="62" t="s">
        <v>139</v>
      </c>
      <c r="C16" s="121">
        <f>+C17+C18+C19+C20+C21</f>
        <v>0</v>
      </c>
      <c r="D16" s="188">
        <f>+D17+D18+D19+D20+D21</f>
        <v>0</v>
      </c>
      <c r="E16" s="121">
        <f>+E17+E18+E19+E20+E21</f>
        <v>0</v>
      </c>
      <c r="F16" s="121">
        <f>+F17+F18+F19+F20+F21</f>
        <v>0</v>
      </c>
      <c r="G16" s="260">
        <f>+G17+G18+G19+G20+G21</f>
        <v>0</v>
      </c>
    </row>
    <row r="17" spans="1:7" s="32" customFormat="1" ht="12" customHeight="1">
      <c r="A17" s="151" t="s">
        <v>57</v>
      </c>
      <c r="B17" s="135" t="s">
        <v>140</v>
      </c>
      <c r="C17" s="123"/>
      <c r="D17" s="189"/>
      <c r="E17" s="123"/>
      <c r="F17" s="165">
        <f t="shared" ref="F17:F22" si="2">D17+E17</f>
        <v>0</v>
      </c>
      <c r="G17" s="261">
        <f t="shared" ref="G17:G22" si="3">C17+F17</f>
        <v>0</v>
      </c>
    </row>
    <row r="18" spans="1:7" s="32" customFormat="1" ht="12" customHeight="1">
      <c r="A18" s="152" t="s">
        <v>58</v>
      </c>
      <c r="B18" s="136" t="s">
        <v>141</v>
      </c>
      <c r="C18" s="122"/>
      <c r="D18" s="190"/>
      <c r="E18" s="122"/>
      <c r="F18" s="289">
        <f t="shared" si="2"/>
        <v>0</v>
      </c>
      <c r="G18" s="262">
        <f t="shared" si="3"/>
        <v>0</v>
      </c>
    </row>
    <row r="19" spans="1:7" s="32" customFormat="1" ht="12" customHeight="1">
      <c r="A19" s="152" t="s">
        <v>59</v>
      </c>
      <c r="B19" s="136" t="s">
        <v>284</v>
      </c>
      <c r="C19" s="122"/>
      <c r="D19" s="190"/>
      <c r="E19" s="122"/>
      <c r="F19" s="289">
        <f t="shared" si="2"/>
        <v>0</v>
      </c>
      <c r="G19" s="262">
        <f t="shared" si="3"/>
        <v>0</v>
      </c>
    </row>
    <row r="20" spans="1:7" s="32" customFormat="1" ht="12" customHeight="1">
      <c r="A20" s="152" t="s">
        <v>60</v>
      </c>
      <c r="B20" s="136" t="s">
        <v>285</v>
      </c>
      <c r="C20" s="122"/>
      <c r="D20" s="190"/>
      <c r="E20" s="122"/>
      <c r="F20" s="289">
        <f t="shared" si="2"/>
        <v>0</v>
      </c>
      <c r="G20" s="262">
        <f t="shared" si="3"/>
        <v>0</v>
      </c>
    </row>
    <row r="21" spans="1:7" s="32" customFormat="1" ht="12" customHeight="1">
      <c r="A21" s="152" t="s">
        <v>61</v>
      </c>
      <c r="B21" s="136" t="s">
        <v>142</v>
      </c>
      <c r="C21" s="122"/>
      <c r="D21" s="190"/>
      <c r="E21" s="122"/>
      <c r="F21" s="289">
        <f t="shared" si="2"/>
        <v>0</v>
      </c>
      <c r="G21" s="262">
        <f t="shared" si="3"/>
        <v>0</v>
      </c>
    </row>
    <row r="22" spans="1:7" s="33" customFormat="1" ht="12" customHeight="1" thickBot="1">
      <c r="A22" s="153" t="s">
        <v>67</v>
      </c>
      <c r="B22" s="137" t="s">
        <v>143</v>
      </c>
      <c r="C22" s="124"/>
      <c r="D22" s="191"/>
      <c r="E22" s="124"/>
      <c r="F22" s="290">
        <f t="shared" si="2"/>
        <v>0</v>
      </c>
      <c r="G22" s="263">
        <f t="shared" si="3"/>
        <v>0</v>
      </c>
    </row>
    <row r="23" spans="1:7" s="33" customFormat="1" ht="12" customHeight="1" thickBot="1">
      <c r="A23" s="23" t="s">
        <v>5</v>
      </c>
      <c r="B23" s="19" t="s">
        <v>144</v>
      </c>
      <c r="C23" s="121">
        <f>+C24+C25+C26+C27+C28</f>
        <v>0</v>
      </c>
      <c r="D23" s="188">
        <f>+D24+D25+D26+D27+D28</f>
        <v>0</v>
      </c>
      <c r="E23" s="121">
        <f>+E24+E25+E26+E27+E28</f>
        <v>0</v>
      </c>
      <c r="F23" s="121">
        <f>+F24+F25+F26+F27+F28</f>
        <v>0</v>
      </c>
      <c r="G23" s="260">
        <f>+G24+G25+G26+G27+G28</f>
        <v>0</v>
      </c>
    </row>
    <row r="24" spans="1:7" s="33" customFormat="1" ht="12" customHeight="1">
      <c r="A24" s="151" t="s">
        <v>40</v>
      </c>
      <c r="B24" s="135" t="s">
        <v>145</v>
      </c>
      <c r="C24" s="123"/>
      <c r="D24" s="189"/>
      <c r="E24" s="123"/>
      <c r="F24" s="165">
        <f t="shared" ref="F24:F29" si="4">D24+E24</f>
        <v>0</v>
      </c>
      <c r="G24" s="261">
        <f t="shared" ref="G24:G29" si="5">C24+F24</f>
        <v>0</v>
      </c>
    </row>
    <row r="25" spans="1:7" s="32" customFormat="1" ht="12" customHeight="1">
      <c r="A25" s="152" t="s">
        <v>41</v>
      </c>
      <c r="B25" s="136" t="s">
        <v>146</v>
      </c>
      <c r="C25" s="122"/>
      <c r="D25" s="190"/>
      <c r="E25" s="122"/>
      <c r="F25" s="289">
        <f t="shared" si="4"/>
        <v>0</v>
      </c>
      <c r="G25" s="262">
        <f t="shared" si="5"/>
        <v>0</v>
      </c>
    </row>
    <row r="26" spans="1:7" s="33" customFormat="1" ht="12" customHeight="1">
      <c r="A26" s="152" t="s">
        <v>42</v>
      </c>
      <c r="B26" s="136" t="s">
        <v>286</v>
      </c>
      <c r="C26" s="122"/>
      <c r="D26" s="190"/>
      <c r="E26" s="122"/>
      <c r="F26" s="289">
        <f t="shared" si="4"/>
        <v>0</v>
      </c>
      <c r="G26" s="262">
        <f t="shared" si="5"/>
        <v>0</v>
      </c>
    </row>
    <row r="27" spans="1:7" s="33" customFormat="1" ht="12" customHeight="1">
      <c r="A27" s="152" t="s">
        <v>43</v>
      </c>
      <c r="B27" s="136" t="s">
        <v>287</v>
      </c>
      <c r="C27" s="122"/>
      <c r="D27" s="190"/>
      <c r="E27" s="122"/>
      <c r="F27" s="289">
        <f t="shared" si="4"/>
        <v>0</v>
      </c>
      <c r="G27" s="262">
        <f t="shared" si="5"/>
        <v>0</v>
      </c>
    </row>
    <row r="28" spans="1:7" s="33" customFormat="1" ht="12" customHeight="1">
      <c r="A28" s="152" t="s">
        <v>84</v>
      </c>
      <c r="B28" s="136" t="s">
        <v>147</v>
      </c>
      <c r="C28" s="122"/>
      <c r="D28" s="190"/>
      <c r="E28" s="122"/>
      <c r="F28" s="289">
        <f t="shared" si="4"/>
        <v>0</v>
      </c>
      <c r="G28" s="262">
        <f t="shared" si="5"/>
        <v>0</v>
      </c>
    </row>
    <row r="29" spans="1:7" s="33" customFormat="1" ht="12" customHeight="1" thickBot="1">
      <c r="A29" s="153" t="s">
        <v>85</v>
      </c>
      <c r="B29" s="137" t="s">
        <v>148</v>
      </c>
      <c r="C29" s="124"/>
      <c r="D29" s="191"/>
      <c r="E29" s="124"/>
      <c r="F29" s="290">
        <f t="shared" si="4"/>
        <v>0</v>
      </c>
      <c r="G29" s="263">
        <f t="shared" si="5"/>
        <v>0</v>
      </c>
    </row>
    <row r="30" spans="1:7" s="33" customFormat="1" ht="12" customHeight="1" thickBot="1">
      <c r="A30" s="23" t="s">
        <v>86</v>
      </c>
      <c r="B30" s="19" t="s">
        <v>423</v>
      </c>
      <c r="C30" s="127">
        <f>+C31+C32+C33+C34+C35+C36+C37</f>
        <v>0</v>
      </c>
      <c r="D30" s="127">
        <f>+D31+D32+D33+D34+D35+D36+D37</f>
        <v>0</v>
      </c>
      <c r="E30" s="127">
        <f>+E31+E32+E33+E34+E35+E36+E37</f>
        <v>0</v>
      </c>
      <c r="F30" s="127">
        <f>+F31+F32+F33+F34+F35+F36+F37</f>
        <v>0</v>
      </c>
      <c r="G30" s="264">
        <f>+G31+G32+G33+G34+G35+G36+G37</f>
        <v>0</v>
      </c>
    </row>
    <row r="31" spans="1:7" s="33" customFormat="1" ht="12" customHeight="1">
      <c r="A31" s="151" t="s">
        <v>149</v>
      </c>
      <c r="B31" s="135" t="s">
        <v>416</v>
      </c>
      <c r="C31" s="123"/>
      <c r="D31" s="123"/>
      <c r="E31" s="123"/>
      <c r="F31" s="165">
        <f t="shared" ref="F31:F37" si="6">D31+E31</f>
        <v>0</v>
      </c>
      <c r="G31" s="261">
        <f t="shared" ref="G31:G37" si="7">C31+F31</f>
        <v>0</v>
      </c>
    </row>
    <row r="32" spans="1:7" s="33" customFormat="1" ht="12" customHeight="1">
      <c r="A32" s="152" t="s">
        <v>150</v>
      </c>
      <c r="B32" s="136" t="s">
        <v>417</v>
      </c>
      <c r="C32" s="122"/>
      <c r="D32" s="122"/>
      <c r="E32" s="122"/>
      <c r="F32" s="289">
        <f t="shared" si="6"/>
        <v>0</v>
      </c>
      <c r="G32" s="262">
        <f t="shared" si="7"/>
        <v>0</v>
      </c>
    </row>
    <row r="33" spans="1:7" s="33" customFormat="1" ht="12" customHeight="1">
      <c r="A33" s="152" t="s">
        <v>151</v>
      </c>
      <c r="B33" s="136" t="s">
        <v>418</v>
      </c>
      <c r="C33" s="122"/>
      <c r="D33" s="122"/>
      <c r="E33" s="122"/>
      <c r="F33" s="289">
        <f t="shared" si="6"/>
        <v>0</v>
      </c>
      <c r="G33" s="262">
        <f t="shared" si="7"/>
        <v>0</v>
      </c>
    </row>
    <row r="34" spans="1:7" s="33" customFormat="1" ht="12" customHeight="1">
      <c r="A34" s="152" t="s">
        <v>152</v>
      </c>
      <c r="B34" s="136" t="s">
        <v>419</v>
      </c>
      <c r="C34" s="122"/>
      <c r="D34" s="122"/>
      <c r="E34" s="122"/>
      <c r="F34" s="289">
        <f t="shared" si="6"/>
        <v>0</v>
      </c>
      <c r="G34" s="262">
        <f t="shared" si="7"/>
        <v>0</v>
      </c>
    </row>
    <row r="35" spans="1:7" s="33" customFormat="1" ht="12" customHeight="1">
      <c r="A35" s="152" t="s">
        <v>420</v>
      </c>
      <c r="B35" s="136" t="s">
        <v>153</v>
      </c>
      <c r="C35" s="122"/>
      <c r="D35" s="122"/>
      <c r="E35" s="122"/>
      <c r="F35" s="289">
        <f t="shared" si="6"/>
        <v>0</v>
      </c>
      <c r="G35" s="262">
        <f t="shared" si="7"/>
        <v>0</v>
      </c>
    </row>
    <row r="36" spans="1:7" s="33" customFormat="1" ht="12" customHeight="1">
      <c r="A36" s="152" t="s">
        <v>421</v>
      </c>
      <c r="B36" s="136" t="s">
        <v>154</v>
      </c>
      <c r="C36" s="122"/>
      <c r="D36" s="122"/>
      <c r="E36" s="122"/>
      <c r="F36" s="289">
        <f t="shared" si="6"/>
        <v>0</v>
      </c>
      <c r="G36" s="262">
        <f t="shared" si="7"/>
        <v>0</v>
      </c>
    </row>
    <row r="37" spans="1:7" s="33" customFormat="1" ht="12" customHeight="1" thickBot="1">
      <c r="A37" s="153" t="s">
        <v>422</v>
      </c>
      <c r="B37" s="137" t="s">
        <v>155</v>
      </c>
      <c r="C37" s="124"/>
      <c r="D37" s="124"/>
      <c r="E37" s="124"/>
      <c r="F37" s="290">
        <f t="shared" si="6"/>
        <v>0</v>
      </c>
      <c r="G37" s="263">
        <f t="shared" si="7"/>
        <v>0</v>
      </c>
    </row>
    <row r="38" spans="1:7" s="33" customFormat="1" ht="12" customHeight="1" thickBot="1">
      <c r="A38" s="23" t="s">
        <v>7</v>
      </c>
      <c r="B38" s="19" t="s">
        <v>293</v>
      </c>
      <c r="C38" s="121">
        <f>SUM(C39:C49)</f>
        <v>0</v>
      </c>
      <c r="D38" s="188">
        <f>SUM(D39:D49)</f>
        <v>0</v>
      </c>
      <c r="E38" s="121">
        <f>SUM(E39:E49)</f>
        <v>0</v>
      </c>
      <c r="F38" s="121">
        <f>SUM(F39:F49)</f>
        <v>0</v>
      </c>
      <c r="G38" s="260">
        <f>SUM(G39:G49)</f>
        <v>0</v>
      </c>
    </row>
    <row r="39" spans="1:7" s="33" customFormat="1" ht="12" customHeight="1">
      <c r="A39" s="151" t="s">
        <v>44</v>
      </c>
      <c r="B39" s="135" t="s">
        <v>158</v>
      </c>
      <c r="C39" s="123"/>
      <c r="D39" s="189"/>
      <c r="E39" s="123"/>
      <c r="F39" s="165">
        <f t="shared" ref="F39:F49" si="8">D39+E39</f>
        <v>0</v>
      </c>
      <c r="G39" s="261">
        <f t="shared" ref="G39:G49" si="9">C39+F39</f>
        <v>0</v>
      </c>
    </row>
    <row r="40" spans="1:7" s="33" customFormat="1" ht="12" customHeight="1">
      <c r="A40" s="152" t="s">
        <v>45</v>
      </c>
      <c r="B40" s="136" t="s">
        <v>159</v>
      </c>
      <c r="C40" s="122"/>
      <c r="D40" s="190"/>
      <c r="E40" s="122"/>
      <c r="F40" s="289">
        <f t="shared" si="8"/>
        <v>0</v>
      </c>
      <c r="G40" s="262">
        <f t="shared" si="9"/>
        <v>0</v>
      </c>
    </row>
    <row r="41" spans="1:7" s="33" customFormat="1" ht="12" customHeight="1">
      <c r="A41" s="152" t="s">
        <v>46</v>
      </c>
      <c r="B41" s="136" t="s">
        <v>160</v>
      </c>
      <c r="C41" s="122"/>
      <c r="D41" s="190"/>
      <c r="E41" s="122"/>
      <c r="F41" s="289">
        <f t="shared" si="8"/>
        <v>0</v>
      </c>
      <c r="G41" s="262">
        <f t="shared" si="9"/>
        <v>0</v>
      </c>
    </row>
    <row r="42" spans="1:7" s="33" customFormat="1" ht="12" customHeight="1">
      <c r="A42" s="152" t="s">
        <v>88</v>
      </c>
      <c r="B42" s="136" t="s">
        <v>161</v>
      </c>
      <c r="C42" s="122"/>
      <c r="D42" s="190"/>
      <c r="E42" s="122"/>
      <c r="F42" s="289">
        <f t="shared" si="8"/>
        <v>0</v>
      </c>
      <c r="G42" s="262">
        <f t="shared" si="9"/>
        <v>0</v>
      </c>
    </row>
    <row r="43" spans="1:7" s="33" customFormat="1" ht="12" customHeight="1">
      <c r="A43" s="152" t="s">
        <v>89</v>
      </c>
      <c r="B43" s="136" t="s">
        <v>162</v>
      </c>
      <c r="C43" s="122"/>
      <c r="D43" s="190"/>
      <c r="E43" s="122"/>
      <c r="F43" s="289">
        <f t="shared" si="8"/>
        <v>0</v>
      </c>
      <c r="G43" s="262">
        <f t="shared" si="9"/>
        <v>0</v>
      </c>
    </row>
    <row r="44" spans="1:7" s="33" customFormat="1" ht="12" customHeight="1">
      <c r="A44" s="152" t="s">
        <v>90</v>
      </c>
      <c r="B44" s="136" t="s">
        <v>163</v>
      </c>
      <c r="C44" s="122"/>
      <c r="D44" s="190"/>
      <c r="E44" s="122"/>
      <c r="F44" s="289">
        <f t="shared" si="8"/>
        <v>0</v>
      </c>
      <c r="G44" s="262">
        <f t="shared" si="9"/>
        <v>0</v>
      </c>
    </row>
    <row r="45" spans="1:7" s="33" customFormat="1" ht="12" customHeight="1">
      <c r="A45" s="152" t="s">
        <v>91</v>
      </c>
      <c r="B45" s="136" t="s">
        <v>164</v>
      </c>
      <c r="C45" s="122"/>
      <c r="D45" s="190"/>
      <c r="E45" s="122"/>
      <c r="F45" s="289">
        <f t="shared" si="8"/>
        <v>0</v>
      </c>
      <c r="G45" s="262">
        <f t="shared" si="9"/>
        <v>0</v>
      </c>
    </row>
    <row r="46" spans="1:7" s="33" customFormat="1" ht="12" customHeight="1">
      <c r="A46" s="152" t="s">
        <v>92</v>
      </c>
      <c r="B46" s="136" t="s">
        <v>165</v>
      </c>
      <c r="C46" s="122"/>
      <c r="D46" s="190"/>
      <c r="E46" s="122"/>
      <c r="F46" s="289">
        <f t="shared" si="8"/>
        <v>0</v>
      </c>
      <c r="G46" s="262">
        <f t="shared" si="9"/>
        <v>0</v>
      </c>
    </row>
    <row r="47" spans="1:7" s="33" customFormat="1" ht="12" customHeight="1">
      <c r="A47" s="152" t="s">
        <v>156</v>
      </c>
      <c r="B47" s="136" t="s">
        <v>166</v>
      </c>
      <c r="C47" s="125"/>
      <c r="D47" s="215"/>
      <c r="E47" s="125"/>
      <c r="F47" s="287">
        <f t="shared" si="8"/>
        <v>0</v>
      </c>
      <c r="G47" s="265">
        <f t="shared" si="9"/>
        <v>0</v>
      </c>
    </row>
    <row r="48" spans="1:7" s="33" customFormat="1" ht="12" customHeight="1">
      <c r="A48" s="153" t="s">
        <v>157</v>
      </c>
      <c r="B48" s="137" t="s">
        <v>295</v>
      </c>
      <c r="C48" s="126"/>
      <c r="D48" s="216"/>
      <c r="E48" s="126"/>
      <c r="F48" s="293">
        <f t="shared" si="8"/>
        <v>0</v>
      </c>
      <c r="G48" s="266">
        <f t="shared" si="9"/>
        <v>0</v>
      </c>
    </row>
    <row r="49" spans="1:7" s="33" customFormat="1" ht="12" customHeight="1" thickBot="1">
      <c r="A49" s="153" t="s">
        <v>294</v>
      </c>
      <c r="B49" s="137" t="s">
        <v>167</v>
      </c>
      <c r="C49" s="126"/>
      <c r="D49" s="216"/>
      <c r="E49" s="126"/>
      <c r="F49" s="293">
        <f t="shared" si="8"/>
        <v>0</v>
      </c>
      <c r="G49" s="266">
        <f t="shared" si="9"/>
        <v>0</v>
      </c>
    </row>
    <row r="50" spans="1:7" s="33" customFormat="1" ht="12" customHeight="1" thickBot="1">
      <c r="A50" s="23" t="s">
        <v>8</v>
      </c>
      <c r="B50" s="19" t="s">
        <v>168</v>
      </c>
      <c r="C50" s="121">
        <f>SUM(C51:C55)</f>
        <v>0</v>
      </c>
      <c r="D50" s="188">
        <f>SUM(D51:D55)</f>
        <v>0</v>
      </c>
      <c r="E50" s="121">
        <f>SUM(E51:E55)</f>
        <v>0</v>
      </c>
      <c r="F50" s="121">
        <f>SUM(F51:F55)</f>
        <v>0</v>
      </c>
      <c r="G50" s="260">
        <f>SUM(G51:G55)</f>
        <v>0</v>
      </c>
    </row>
    <row r="51" spans="1:7" s="33" customFormat="1" ht="12" customHeight="1">
      <c r="A51" s="151" t="s">
        <v>47</v>
      </c>
      <c r="B51" s="135" t="s">
        <v>172</v>
      </c>
      <c r="C51" s="166"/>
      <c r="D51" s="217"/>
      <c r="E51" s="166"/>
      <c r="F51" s="284">
        <f>D51+E51</f>
        <v>0</v>
      </c>
      <c r="G51" s="267">
        <f>C51+F51</f>
        <v>0</v>
      </c>
    </row>
    <row r="52" spans="1:7" s="33" customFormat="1" ht="12" customHeight="1">
      <c r="A52" s="152" t="s">
        <v>48</v>
      </c>
      <c r="B52" s="136" t="s">
        <v>173</v>
      </c>
      <c r="C52" s="125"/>
      <c r="D52" s="215"/>
      <c r="E52" s="125"/>
      <c r="F52" s="287">
        <f>D52+E52</f>
        <v>0</v>
      </c>
      <c r="G52" s="265">
        <f>C52+F52</f>
        <v>0</v>
      </c>
    </row>
    <row r="53" spans="1:7" s="33" customFormat="1" ht="12" customHeight="1">
      <c r="A53" s="152" t="s">
        <v>169</v>
      </c>
      <c r="B53" s="136" t="s">
        <v>174</v>
      </c>
      <c r="C53" s="125"/>
      <c r="D53" s="215"/>
      <c r="E53" s="125"/>
      <c r="F53" s="287">
        <f>D53+E53</f>
        <v>0</v>
      </c>
      <c r="G53" s="265">
        <f>C53+F53</f>
        <v>0</v>
      </c>
    </row>
    <row r="54" spans="1:7" s="33" customFormat="1" ht="12" customHeight="1">
      <c r="A54" s="152" t="s">
        <v>170</v>
      </c>
      <c r="B54" s="136" t="s">
        <v>175</v>
      </c>
      <c r="C54" s="125"/>
      <c r="D54" s="215"/>
      <c r="E54" s="125"/>
      <c r="F54" s="287">
        <f>D54+E54</f>
        <v>0</v>
      </c>
      <c r="G54" s="265">
        <f>C54+F54</f>
        <v>0</v>
      </c>
    </row>
    <row r="55" spans="1:7" s="33" customFormat="1" ht="12" customHeight="1" thickBot="1">
      <c r="A55" s="153" t="s">
        <v>171</v>
      </c>
      <c r="B55" s="137" t="s">
        <v>176</v>
      </c>
      <c r="C55" s="126"/>
      <c r="D55" s="216"/>
      <c r="E55" s="126"/>
      <c r="F55" s="293">
        <f>D55+E55</f>
        <v>0</v>
      </c>
      <c r="G55" s="266">
        <f>C55+F55</f>
        <v>0</v>
      </c>
    </row>
    <row r="56" spans="1:7" s="33" customFormat="1" ht="12" customHeight="1" thickBot="1">
      <c r="A56" s="23" t="s">
        <v>93</v>
      </c>
      <c r="B56" s="19" t="s">
        <v>177</v>
      </c>
      <c r="C56" s="121">
        <f>SUM(C57:C59)</f>
        <v>0</v>
      </c>
      <c r="D56" s="188">
        <f>SUM(D57:D59)</f>
        <v>0</v>
      </c>
      <c r="E56" s="121">
        <f>SUM(E57:E59)</f>
        <v>0</v>
      </c>
      <c r="F56" s="121">
        <f>SUM(F57:F59)</f>
        <v>0</v>
      </c>
      <c r="G56" s="260">
        <f>SUM(G57:G59)</f>
        <v>0</v>
      </c>
    </row>
    <row r="57" spans="1:7" s="33" customFormat="1" ht="12" customHeight="1">
      <c r="A57" s="151" t="s">
        <v>49</v>
      </c>
      <c r="B57" s="135" t="s">
        <v>178</v>
      </c>
      <c r="C57" s="123"/>
      <c r="D57" s="189"/>
      <c r="E57" s="123"/>
      <c r="F57" s="165">
        <f>D57+E57</f>
        <v>0</v>
      </c>
      <c r="G57" s="261">
        <f>C57+F57</f>
        <v>0</v>
      </c>
    </row>
    <row r="58" spans="1:7" s="33" customFormat="1" ht="12" customHeight="1">
      <c r="A58" s="152" t="s">
        <v>50</v>
      </c>
      <c r="B58" s="136" t="s">
        <v>288</v>
      </c>
      <c r="C58" s="122"/>
      <c r="D58" s="190"/>
      <c r="E58" s="122"/>
      <c r="F58" s="289">
        <f>D58+E58</f>
        <v>0</v>
      </c>
      <c r="G58" s="262">
        <f>C58+F58</f>
        <v>0</v>
      </c>
    </row>
    <row r="59" spans="1:7" s="33" customFormat="1" ht="12" customHeight="1">
      <c r="A59" s="152" t="s">
        <v>181</v>
      </c>
      <c r="B59" s="136" t="s">
        <v>179</v>
      </c>
      <c r="C59" s="122"/>
      <c r="D59" s="190"/>
      <c r="E59" s="122"/>
      <c r="F59" s="289">
        <f>D59+E59</f>
        <v>0</v>
      </c>
      <c r="G59" s="262">
        <f>C59+F59</f>
        <v>0</v>
      </c>
    </row>
    <row r="60" spans="1:7" s="33" customFormat="1" ht="12" customHeight="1" thickBot="1">
      <c r="A60" s="153" t="s">
        <v>182</v>
      </c>
      <c r="B60" s="137" t="s">
        <v>180</v>
      </c>
      <c r="C60" s="124"/>
      <c r="D60" s="191"/>
      <c r="E60" s="124"/>
      <c r="F60" s="290">
        <f>D60+E60</f>
        <v>0</v>
      </c>
      <c r="G60" s="263">
        <f>C60+F60</f>
        <v>0</v>
      </c>
    </row>
    <row r="61" spans="1:7" s="33" customFormat="1" ht="12" customHeight="1" thickBot="1">
      <c r="A61" s="23" t="s">
        <v>10</v>
      </c>
      <c r="B61" s="62" t="s">
        <v>183</v>
      </c>
      <c r="C61" s="121">
        <f>SUM(C62:C64)</f>
        <v>0</v>
      </c>
      <c r="D61" s="188">
        <f>SUM(D62:D64)</f>
        <v>0</v>
      </c>
      <c r="E61" s="121">
        <f>SUM(E62:E64)</f>
        <v>0</v>
      </c>
      <c r="F61" s="121">
        <f>SUM(F62:F64)</f>
        <v>0</v>
      </c>
      <c r="G61" s="260">
        <f>SUM(G62:G64)</f>
        <v>0</v>
      </c>
    </row>
    <row r="62" spans="1:7" s="33" customFormat="1" ht="12" customHeight="1">
      <c r="A62" s="151" t="s">
        <v>94</v>
      </c>
      <c r="B62" s="135" t="s">
        <v>185</v>
      </c>
      <c r="C62" s="125"/>
      <c r="D62" s="215"/>
      <c r="E62" s="125"/>
      <c r="F62" s="287">
        <f>D62+E62</f>
        <v>0</v>
      </c>
      <c r="G62" s="265">
        <f>C62+F62</f>
        <v>0</v>
      </c>
    </row>
    <row r="63" spans="1:7" s="33" customFormat="1" ht="12" customHeight="1">
      <c r="A63" s="152" t="s">
        <v>95</v>
      </c>
      <c r="B63" s="136" t="s">
        <v>289</v>
      </c>
      <c r="C63" s="125"/>
      <c r="D63" s="215"/>
      <c r="E63" s="125"/>
      <c r="F63" s="287">
        <f>D63+E63</f>
        <v>0</v>
      </c>
      <c r="G63" s="265">
        <f>C63+F63</f>
        <v>0</v>
      </c>
    </row>
    <row r="64" spans="1:7" s="33" customFormat="1" ht="12" customHeight="1">
      <c r="A64" s="152" t="s">
        <v>116</v>
      </c>
      <c r="B64" s="136" t="s">
        <v>186</v>
      </c>
      <c r="C64" s="125"/>
      <c r="D64" s="215"/>
      <c r="E64" s="125"/>
      <c r="F64" s="287">
        <f>D64+E64</f>
        <v>0</v>
      </c>
      <c r="G64" s="265">
        <f>C64+F64</f>
        <v>0</v>
      </c>
    </row>
    <row r="65" spans="1:7" s="33" customFormat="1" ht="12" customHeight="1" thickBot="1">
      <c r="A65" s="153" t="s">
        <v>184</v>
      </c>
      <c r="B65" s="137" t="s">
        <v>187</v>
      </c>
      <c r="C65" s="125"/>
      <c r="D65" s="215"/>
      <c r="E65" s="125"/>
      <c r="F65" s="287">
        <f>D65+E65</f>
        <v>0</v>
      </c>
      <c r="G65" s="265">
        <f>C65+F65</f>
        <v>0</v>
      </c>
    </row>
    <row r="66" spans="1:7" s="33" customFormat="1" ht="12" customHeight="1" thickBot="1">
      <c r="A66" s="23" t="s">
        <v>11</v>
      </c>
      <c r="B66" s="19" t="s">
        <v>188</v>
      </c>
      <c r="C66" s="127">
        <f>+C9+C16+C23+C30+C38+C50+C56+C61</f>
        <v>0</v>
      </c>
      <c r="D66" s="192">
        <f>+D9+D16+D23+D30+D38+D50+D56+D61</f>
        <v>0</v>
      </c>
      <c r="E66" s="127">
        <f>+E9+E16+E23+E30+E38+E50+E56+E61</f>
        <v>0</v>
      </c>
      <c r="F66" s="127">
        <f>+F9+F16+F23+F30+F38+F50+F56+F61</f>
        <v>0</v>
      </c>
      <c r="G66" s="264">
        <f>+G9+G16+G23+G30+G38+G50+G56+G61</f>
        <v>0</v>
      </c>
    </row>
    <row r="67" spans="1:7" s="33" customFormat="1" ht="12" customHeight="1" thickBot="1">
      <c r="A67" s="154" t="s">
        <v>276</v>
      </c>
      <c r="B67" s="62" t="s">
        <v>190</v>
      </c>
      <c r="C67" s="121">
        <f>SUM(C68:C70)</f>
        <v>0</v>
      </c>
      <c r="D67" s="188">
        <f>SUM(D68:D70)</f>
        <v>0</v>
      </c>
      <c r="E67" s="121">
        <f>SUM(E68:E70)</f>
        <v>0</v>
      </c>
      <c r="F67" s="121">
        <f>SUM(F68:F70)</f>
        <v>0</v>
      </c>
      <c r="G67" s="260">
        <f>SUM(G68:G70)</f>
        <v>0</v>
      </c>
    </row>
    <row r="68" spans="1:7" s="33" customFormat="1" ht="12" customHeight="1">
      <c r="A68" s="151" t="s">
        <v>218</v>
      </c>
      <c r="B68" s="135" t="s">
        <v>191</v>
      </c>
      <c r="C68" s="125"/>
      <c r="D68" s="215"/>
      <c r="E68" s="125"/>
      <c r="F68" s="287">
        <f>D68+E68</f>
        <v>0</v>
      </c>
      <c r="G68" s="265">
        <f>C68+F68</f>
        <v>0</v>
      </c>
    </row>
    <row r="69" spans="1:7" s="33" customFormat="1" ht="12" customHeight="1">
      <c r="A69" s="152" t="s">
        <v>227</v>
      </c>
      <c r="B69" s="136" t="s">
        <v>192</v>
      </c>
      <c r="C69" s="125"/>
      <c r="D69" s="215"/>
      <c r="E69" s="125"/>
      <c r="F69" s="287">
        <f>D69+E69</f>
        <v>0</v>
      </c>
      <c r="G69" s="265">
        <f>C69+F69</f>
        <v>0</v>
      </c>
    </row>
    <row r="70" spans="1:7" s="33" customFormat="1" ht="12" customHeight="1" thickBot="1">
      <c r="A70" s="161" t="s">
        <v>228</v>
      </c>
      <c r="B70" s="281" t="s">
        <v>193</v>
      </c>
      <c r="C70" s="259"/>
      <c r="D70" s="218"/>
      <c r="E70" s="259"/>
      <c r="F70" s="286">
        <f>D70+E70</f>
        <v>0</v>
      </c>
      <c r="G70" s="282">
        <f>C70+F70</f>
        <v>0</v>
      </c>
    </row>
    <row r="71" spans="1:7" s="33" customFormat="1" ht="12" customHeight="1" thickBot="1">
      <c r="A71" s="154" t="s">
        <v>194</v>
      </c>
      <c r="B71" s="62" t="s">
        <v>195</v>
      </c>
      <c r="C71" s="121">
        <f>SUM(C72:C75)</f>
        <v>0</v>
      </c>
      <c r="D71" s="121">
        <f>SUM(D72:D75)</f>
        <v>0</v>
      </c>
      <c r="E71" s="121">
        <f>SUM(E72:E75)</f>
        <v>0</v>
      </c>
      <c r="F71" s="121">
        <f>SUM(F72:F75)</f>
        <v>0</v>
      </c>
      <c r="G71" s="260">
        <f>SUM(G72:G75)</f>
        <v>0</v>
      </c>
    </row>
    <row r="72" spans="1:7" s="33" customFormat="1" ht="12" customHeight="1">
      <c r="A72" s="151" t="s">
        <v>72</v>
      </c>
      <c r="B72" s="242" t="s">
        <v>196</v>
      </c>
      <c r="C72" s="125"/>
      <c r="D72" s="125"/>
      <c r="E72" s="125"/>
      <c r="F72" s="287">
        <f>D72+E72</f>
        <v>0</v>
      </c>
      <c r="G72" s="265">
        <f>C72+F72</f>
        <v>0</v>
      </c>
    </row>
    <row r="73" spans="1:7" s="33" customFormat="1" ht="12" customHeight="1">
      <c r="A73" s="152" t="s">
        <v>73</v>
      </c>
      <c r="B73" s="242" t="s">
        <v>434</v>
      </c>
      <c r="C73" s="125"/>
      <c r="D73" s="125"/>
      <c r="E73" s="125"/>
      <c r="F73" s="287">
        <f>D73+E73</f>
        <v>0</v>
      </c>
      <c r="G73" s="265">
        <f>C73+F73</f>
        <v>0</v>
      </c>
    </row>
    <row r="74" spans="1:7" s="33" customFormat="1" ht="12" customHeight="1">
      <c r="A74" s="152" t="s">
        <v>219</v>
      </c>
      <c r="B74" s="242" t="s">
        <v>197</v>
      </c>
      <c r="C74" s="125"/>
      <c r="D74" s="125"/>
      <c r="E74" s="125"/>
      <c r="F74" s="287">
        <f>D74+E74</f>
        <v>0</v>
      </c>
      <c r="G74" s="265">
        <f>C74+F74</f>
        <v>0</v>
      </c>
    </row>
    <row r="75" spans="1:7" s="33" customFormat="1" ht="12" customHeight="1" thickBot="1">
      <c r="A75" s="153" t="s">
        <v>220</v>
      </c>
      <c r="B75" s="243" t="s">
        <v>435</v>
      </c>
      <c r="C75" s="125"/>
      <c r="D75" s="125"/>
      <c r="E75" s="125"/>
      <c r="F75" s="287">
        <f>D75+E75</f>
        <v>0</v>
      </c>
      <c r="G75" s="265">
        <f>C75+F75</f>
        <v>0</v>
      </c>
    </row>
    <row r="76" spans="1:7" s="33" customFormat="1" ht="12" customHeight="1" thickBot="1">
      <c r="A76" s="154" t="s">
        <v>198</v>
      </c>
      <c r="B76" s="62" t="s">
        <v>199</v>
      </c>
      <c r="C76" s="121">
        <f>SUM(C77:C78)</f>
        <v>0</v>
      </c>
      <c r="D76" s="121">
        <f>SUM(D77:D78)</f>
        <v>0</v>
      </c>
      <c r="E76" s="121">
        <f>SUM(E77:E78)</f>
        <v>0</v>
      </c>
      <c r="F76" s="121">
        <f>SUM(F77:F78)</f>
        <v>0</v>
      </c>
      <c r="G76" s="260">
        <f>SUM(G77:G78)</f>
        <v>0</v>
      </c>
    </row>
    <row r="77" spans="1:7" s="33" customFormat="1" ht="12" customHeight="1">
      <c r="A77" s="151" t="s">
        <v>221</v>
      </c>
      <c r="B77" s="135" t="s">
        <v>200</v>
      </c>
      <c r="C77" s="125"/>
      <c r="D77" s="125"/>
      <c r="E77" s="125"/>
      <c r="F77" s="287">
        <f>D77+E77</f>
        <v>0</v>
      </c>
      <c r="G77" s="265">
        <f>C77+F77</f>
        <v>0</v>
      </c>
    </row>
    <row r="78" spans="1:7" s="33" customFormat="1" ht="12" customHeight="1" thickBot="1">
      <c r="A78" s="153" t="s">
        <v>222</v>
      </c>
      <c r="B78" s="137" t="s">
        <v>201</v>
      </c>
      <c r="C78" s="125"/>
      <c r="D78" s="125"/>
      <c r="E78" s="125"/>
      <c r="F78" s="287">
        <f>D78+E78</f>
        <v>0</v>
      </c>
      <c r="G78" s="265">
        <f>C78+F78</f>
        <v>0</v>
      </c>
    </row>
    <row r="79" spans="1:7" s="32" customFormat="1" ht="12" customHeight="1" thickBot="1">
      <c r="A79" s="154" t="s">
        <v>202</v>
      </c>
      <c r="B79" s="62" t="s">
        <v>203</v>
      </c>
      <c r="C79" s="121">
        <f>SUM(C80:C82)</f>
        <v>0</v>
      </c>
      <c r="D79" s="121">
        <f>SUM(D80:D82)</f>
        <v>0</v>
      </c>
      <c r="E79" s="121">
        <f>SUM(E80:E82)</f>
        <v>0</v>
      </c>
      <c r="F79" s="121">
        <f>SUM(F80:F82)</f>
        <v>0</v>
      </c>
      <c r="G79" s="260">
        <f>SUM(G80:G82)</f>
        <v>0</v>
      </c>
    </row>
    <row r="80" spans="1:7" s="33" customFormat="1" ht="12" customHeight="1">
      <c r="A80" s="151" t="s">
        <v>223</v>
      </c>
      <c r="B80" s="135" t="s">
        <v>204</v>
      </c>
      <c r="C80" s="125"/>
      <c r="D80" s="125"/>
      <c r="E80" s="125"/>
      <c r="F80" s="287">
        <f>D80+E80</f>
        <v>0</v>
      </c>
      <c r="G80" s="265">
        <f>C80+F80</f>
        <v>0</v>
      </c>
    </row>
    <row r="81" spans="1:7" s="33" customFormat="1" ht="12" customHeight="1">
      <c r="A81" s="152" t="s">
        <v>224</v>
      </c>
      <c r="B81" s="136" t="s">
        <v>205</v>
      </c>
      <c r="C81" s="125"/>
      <c r="D81" s="125"/>
      <c r="E81" s="125"/>
      <c r="F81" s="287">
        <f>D81+E81</f>
        <v>0</v>
      </c>
      <c r="G81" s="265">
        <f>C81+F81</f>
        <v>0</v>
      </c>
    </row>
    <row r="82" spans="1:7" s="33" customFormat="1" ht="12" customHeight="1" thickBot="1">
      <c r="A82" s="153" t="s">
        <v>225</v>
      </c>
      <c r="B82" s="244" t="s">
        <v>436</v>
      </c>
      <c r="C82" s="125"/>
      <c r="D82" s="125"/>
      <c r="E82" s="125"/>
      <c r="F82" s="287">
        <f>D82+E82</f>
        <v>0</v>
      </c>
      <c r="G82" s="265">
        <f>C82+F82</f>
        <v>0</v>
      </c>
    </row>
    <row r="83" spans="1:7" s="33" customFormat="1" ht="12" customHeight="1" thickBot="1">
      <c r="A83" s="154" t="s">
        <v>206</v>
      </c>
      <c r="B83" s="62" t="s">
        <v>226</v>
      </c>
      <c r="C83" s="121">
        <f>SUM(C84:C87)</f>
        <v>0</v>
      </c>
      <c r="D83" s="121">
        <f>SUM(D84:D87)</f>
        <v>0</v>
      </c>
      <c r="E83" s="121">
        <f>SUM(E84:E87)</f>
        <v>0</v>
      </c>
      <c r="F83" s="121">
        <f>SUM(F84:F87)</f>
        <v>0</v>
      </c>
      <c r="G83" s="260">
        <f>SUM(G84:G87)</f>
        <v>0</v>
      </c>
    </row>
    <row r="84" spans="1:7" s="33" customFormat="1" ht="12" customHeight="1">
      <c r="A84" s="155" t="s">
        <v>207</v>
      </c>
      <c r="B84" s="135" t="s">
        <v>208</v>
      </c>
      <c r="C84" s="125"/>
      <c r="D84" s="125"/>
      <c r="E84" s="125"/>
      <c r="F84" s="287">
        <f t="shared" ref="F84:F89" si="10">D84+E84</f>
        <v>0</v>
      </c>
      <c r="G84" s="265">
        <f t="shared" ref="G84:G89" si="11">C84+F84</f>
        <v>0</v>
      </c>
    </row>
    <row r="85" spans="1:7" s="33" customFormat="1" ht="12" customHeight="1">
      <c r="A85" s="156" t="s">
        <v>209</v>
      </c>
      <c r="B85" s="136" t="s">
        <v>210</v>
      </c>
      <c r="C85" s="125"/>
      <c r="D85" s="125"/>
      <c r="E85" s="125"/>
      <c r="F85" s="287">
        <f t="shared" si="10"/>
        <v>0</v>
      </c>
      <c r="G85" s="265">
        <f t="shared" si="11"/>
        <v>0</v>
      </c>
    </row>
    <row r="86" spans="1:7" s="33" customFormat="1" ht="12" customHeight="1">
      <c r="A86" s="156" t="s">
        <v>211</v>
      </c>
      <c r="B86" s="136" t="s">
        <v>212</v>
      </c>
      <c r="C86" s="125"/>
      <c r="D86" s="125"/>
      <c r="E86" s="125"/>
      <c r="F86" s="287">
        <f t="shared" si="10"/>
        <v>0</v>
      </c>
      <c r="G86" s="265">
        <f t="shared" si="11"/>
        <v>0</v>
      </c>
    </row>
    <row r="87" spans="1:7" s="32" customFormat="1" ht="12" customHeight="1" thickBot="1">
      <c r="A87" s="157" t="s">
        <v>213</v>
      </c>
      <c r="B87" s="137" t="s">
        <v>214</v>
      </c>
      <c r="C87" s="125"/>
      <c r="D87" s="125"/>
      <c r="E87" s="125"/>
      <c r="F87" s="287">
        <f t="shared" si="10"/>
        <v>0</v>
      </c>
      <c r="G87" s="265">
        <f t="shared" si="11"/>
        <v>0</v>
      </c>
    </row>
    <row r="88" spans="1:7" s="32" customFormat="1" ht="12" customHeight="1" thickBot="1">
      <c r="A88" s="154" t="s">
        <v>215</v>
      </c>
      <c r="B88" s="62" t="s">
        <v>334</v>
      </c>
      <c r="C88" s="169"/>
      <c r="D88" s="169"/>
      <c r="E88" s="169"/>
      <c r="F88" s="121">
        <f t="shared" si="10"/>
        <v>0</v>
      </c>
      <c r="G88" s="260">
        <f t="shared" si="11"/>
        <v>0</v>
      </c>
    </row>
    <row r="89" spans="1:7" s="32" customFormat="1" ht="12" customHeight="1" thickBot="1">
      <c r="A89" s="154" t="s">
        <v>354</v>
      </c>
      <c r="B89" s="62" t="s">
        <v>216</v>
      </c>
      <c r="C89" s="169"/>
      <c r="D89" s="169"/>
      <c r="E89" s="169"/>
      <c r="F89" s="121">
        <f t="shared" si="10"/>
        <v>0</v>
      </c>
      <c r="G89" s="260">
        <f t="shared" si="11"/>
        <v>0</v>
      </c>
    </row>
    <row r="90" spans="1:7" s="32" customFormat="1" ht="12" customHeight="1" thickBot="1">
      <c r="A90" s="154" t="s">
        <v>355</v>
      </c>
      <c r="B90" s="141" t="s">
        <v>337</v>
      </c>
      <c r="C90" s="127">
        <f>+C67+C71+C76+C79+C83+C89+C88</f>
        <v>0</v>
      </c>
      <c r="D90" s="127">
        <f>+D67+D71+D76+D79+D83+D89+D88</f>
        <v>0</v>
      </c>
      <c r="E90" s="127">
        <f>+E67+E71+E76+E79+E83+E89+E88</f>
        <v>0</v>
      </c>
      <c r="F90" s="127">
        <f>+F67+F71+F76+F79+F83+F89+F88</f>
        <v>0</v>
      </c>
      <c r="G90" s="264">
        <f>+G67+G71+G76+G79+G83+G89+G88</f>
        <v>0</v>
      </c>
    </row>
    <row r="91" spans="1:7" s="32" customFormat="1" ht="12" customHeight="1" thickBot="1">
      <c r="A91" s="158" t="s">
        <v>356</v>
      </c>
      <c r="B91" s="142" t="s">
        <v>357</v>
      </c>
      <c r="C91" s="127">
        <f>+C66+C90</f>
        <v>0</v>
      </c>
      <c r="D91" s="127">
        <f>+D66+D90</f>
        <v>0</v>
      </c>
      <c r="E91" s="127">
        <f>+E66+E90</f>
        <v>0</v>
      </c>
      <c r="F91" s="127">
        <f>+F66+F90</f>
        <v>0</v>
      </c>
      <c r="G91" s="264">
        <f>+G66+G90</f>
        <v>0</v>
      </c>
    </row>
    <row r="92" spans="1:7" s="33" customFormat="1" ht="15" customHeight="1" thickBot="1">
      <c r="A92" s="56"/>
      <c r="B92" s="57"/>
      <c r="C92" s="107"/>
    </row>
    <row r="93" spans="1:7" s="28" customFormat="1" ht="16.5" customHeight="1" thickBot="1">
      <c r="A93" s="400" t="s">
        <v>36</v>
      </c>
      <c r="B93" s="401"/>
      <c r="C93" s="401"/>
      <c r="D93" s="401"/>
      <c r="E93" s="401"/>
      <c r="F93" s="401"/>
      <c r="G93" s="402"/>
    </row>
    <row r="94" spans="1:7" s="34" customFormat="1" ht="12" customHeight="1" thickBot="1">
      <c r="A94" s="129" t="s">
        <v>3</v>
      </c>
      <c r="B94" s="22" t="s">
        <v>361</v>
      </c>
      <c r="C94" s="120">
        <f>+C95+C96+C97+C98+C99+C112</f>
        <v>0</v>
      </c>
      <c r="D94" s="269">
        <f>+D95+D96+D97+D98+D99+D112</f>
        <v>0</v>
      </c>
      <c r="E94" s="120">
        <f>+E95+E96+E97+E98+E99+E112</f>
        <v>0</v>
      </c>
      <c r="F94" s="120">
        <f>+F95+F96+F97+F98+F99+F112</f>
        <v>0</v>
      </c>
      <c r="G94" s="273">
        <f>+G95+G96+G97+G98+G99+G112</f>
        <v>0</v>
      </c>
    </row>
    <row r="95" spans="1:7" ht="12" customHeight="1">
      <c r="A95" s="159" t="s">
        <v>51</v>
      </c>
      <c r="B95" s="8" t="s">
        <v>32</v>
      </c>
      <c r="C95" s="180"/>
      <c r="D95" s="270"/>
      <c r="E95" s="180"/>
      <c r="F95" s="288">
        <f t="shared" ref="F95:F114" si="12">D95+E95</f>
        <v>0</v>
      </c>
      <c r="G95" s="274">
        <f t="shared" ref="G95:G114" si="13">C95+F95</f>
        <v>0</v>
      </c>
    </row>
    <row r="96" spans="1:7" ht="12" customHeight="1">
      <c r="A96" s="152" t="s">
        <v>52</v>
      </c>
      <c r="B96" s="6" t="s">
        <v>96</v>
      </c>
      <c r="C96" s="122"/>
      <c r="D96" s="271"/>
      <c r="E96" s="122"/>
      <c r="F96" s="289">
        <f t="shared" si="12"/>
        <v>0</v>
      </c>
      <c r="G96" s="262">
        <f t="shared" si="13"/>
        <v>0</v>
      </c>
    </row>
    <row r="97" spans="1:7" ht="12" customHeight="1">
      <c r="A97" s="152" t="s">
        <v>53</v>
      </c>
      <c r="B97" s="6" t="s">
        <v>70</v>
      </c>
      <c r="C97" s="124"/>
      <c r="D97" s="271"/>
      <c r="E97" s="124"/>
      <c r="F97" s="290">
        <f t="shared" si="12"/>
        <v>0</v>
      </c>
      <c r="G97" s="263">
        <f t="shared" si="13"/>
        <v>0</v>
      </c>
    </row>
    <row r="98" spans="1:7" ht="12" customHeight="1">
      <c r="A98" s="152" t="s">
        <v>54</v>
      </c>
      <c r="B98" s="9" t="s">
        <v>97</v>
      </c>
      <c r="C98" s="124"/>
      <c r="D98" s="250"/>
      <c r="E98" s="124"/>
      <c r="F98" s="290">
        <f t="shared" si="12"/>
        <v>0</v>
      </c>
      <c r="G98" s="263">
        <f t="shared" si="13"/>
        <v>0</v>
      </c>
    </row>
    <row r="99" spans="1:7" ht="12" customHeight="1">
      <c r="A99" s="152" t="s">
        <v>62</v>
      </c>
      <c r="B99" s="17" t="s">
        <v>98</v>
      </c>
      <c r="C99" s="124"/>
      <c r="D99" s="250"/>
      <c r="E99" s="124"/>
      <c r="F99" s="290">
        <f t="shared" si="12"/>
        <v>0</v>
      </c>
      <c r="G99" s="263">
        <f t="shared" si="13"/>
        <v>0</v>
      </c>
    </row>
    <row r="100" spans="1:7" ht="12" customHeight="1">
      <c r="A100" s="152" t="s">
        <v>55</v>
      </c>
      <c r="B100" s="6" t="s">
        <v>358</v>
      </c>
      <c r="C100" s="124"/>
      <c r="D100" s="250"/>
      <c r="E100" s="124"/>
      <c r="F100" s="290">
        <f t="shared" si="12"/>
        <v>0</v>
      </c>
      <c r="G100" s="263">
        <f t="shared" si="13"/>
        <v>0</v>
      </c>
    </row>
    <row r="101" spans="1:7" ht="12" customHeight="1">
      <c r="A101" s="152" t="s">
        <v>56</v>
      </c>
      <c r="B101" s="39" t="s">
        <v>300</v>
      </c>
      <c r="C101" s="124"/>
      <c r="D101" s="250"/>
      <c r="E101" s="124"/>
      <c r="F101" s="290">
        <f t="shared" si="12"/>
        <v>0</v>
      </c>
      <c r="G101" s="263">
        <f t="shared" si="13"/>
        <v>0</v>
      </c>
    </row>
    <row r="102" spans="1:7" ht="12" customHeight="1">
      <c r="A102" s="152" t="s">
        <v>63</v>
      </c>
      <c r="B102" s="39" t="s">
        <v>299</v>
      </c>
      <c r="C102" s="124"/>
      <c r="D102" s="250"/>
      <c r="E102" s="124"/>
      <c r="F102" s="290">
        <f t="shared" si="12"/>
        <v>0</v>
      </c>
      <c r="G102" s="263">
        <f t="shared" si="13"/>
        <v>0</v>
      </c>
    </row>
    <row r="103" spans="1:7" ht="12" customHeight="1">
      <c r="A103" s="152" t="s">
        <v>64</v>
      </c>
      <c r="B103" s="39" t="s">
        <v>232</v>
      </c>
      <c r="C103" s="124"/>
      <c r="D103" s="250"/>
      <c r="E103" s="124"/>
      <c r="F103" s="290">
        <f t="shared" si="12"/>
        <v>0</v>
      </c>
      <c r="G103" s="263">
        <f t="shared" si="13"/>
        <v>0</v>
      </c>
    </row>
    <row r="104" spans="1:7" ht="12" customHeight="1">
      <c r="A104" s="152" t="s">
        <v>65</v>
      </c>
      <c r="B104" s="40" t="s">
        <v>233</v>
      </c>
      <c r="C104" s="124"/>
      <c r="D104" s="250"/>
      <c r="E104" s="124"/>
      <c r="F104" s="290">
        <f t="shared" si="12"/>
        <v>0</v>
      </c>
      <c r="G104" s="263">
        <f t="shared" si="13"/>
        <v>0</v>
      </c>
    </row>
    <row r="105" spans="1:7" ht="12" customHeight="1">
      <c r="A105" s="152" t="s">
        <v>66</v>
      </c>
      <c r="B105" s="40" t="s">
        <v>234</v>
      </c>
      <c r="C105" s="124"/>
      <c r="D105" s="250"/>
      <c r="E105" s="124"/>
      <c r="F105" s="290">
        <f t="shared" si="12"/>
        <v>0</v>
      </c>
      <c r="G105" s="263">
        <f t="shared" si="13"/>
        <v>0</v>
      </c>
    </row>
    <row r="106" spans="1:7" ht="12" customHeight="1">
      <c r="A106" s="152" t="s">
        <v>68</v>
      </c>
      <c r="B106" s="39" t="s">
        <v>235</v>
      </c>
      <c r="C106" s="124"/>
      <c r="D106" s="250"/>
      <c r="E106" s="124"/>
      <c r="F106" s="290">
        <f t="shared" si="12"/>
        <v>0</v>
      </c>
      <c r="G106" s="263">
        <f t="shared" si="13"/>
        <v>0</v>
      </c>
    </row>
    <row r="107" spans="1:7" ht="12" customHeight="1">
      <c r="A107" s="152" t="s">
        <v>99</v>
      </c>
      <c r="B107" s="39" t="s">
        <v>236</v>
      </c>
      <c r="C107" s="124"/>
      <c r="D107" s="250"/>
      <c r="E107" s="124"/>
      <c r="F107" s="290">
        <f t="shared" si="12"/>
        <v>0</v>
      </c>
      <c r="G107" s="263">
        <f t="shared" si="13"/>
        <v>0</v>
      </c>
    </row>
    <row r="108" spans="1:7" ht="12" customHeight="1">
      <c r="A108" s="152" t="s">
        <v>230</v>
      </c>
      <c r="B108" s="40" t="s">
        <v>237</v>
      </c>
      <c r="C108" s="122"/>
      <c r="D108" s="250"/>
      <c r="E108" s="124"/>
      <c r="F108" s="290">
        <f t="shared" si="12"/>
        <v>0</v>
      </c>
      <c r="G108" s="263">
        <f t="shared" si="13"/>
        <v>0</v>
      </c>
    </row>
    <row r="109" spans="1:7" ht="12" customHeight="1">
      <c r="A109" s="160" t="s">
        <v>231</v>
      </c>
      <c r="B109" s="41" t="s">
        <v>238</v>
      </c>
      <c r="C109" s="124"/>
      <c r="D109" s="250"/>
      <c r="E109" s="124"/>
      <c r="F109" s="290">
        <f t="shared" si="12"/>
        <v>0</v>
      </c>
      <c r="G109" s="263">
        <f t="shared" si="13"/>
        <v>0</v>
      </c>
    </row>
    <row r="110" spans="1:7" ht="12" customHeight="1">
      <c r="A110" s="152" t="s">
        <v>297</v>
      </c>
      <c r="B110" s="41" t="s">
        <v>239</v>
      </c>
      <c r="C110" s="124"/>
      <c r="D110" s="250"/>
      <c r="E110" s="124"/>
      <c r="F110" s="290">
        <f t="shared" si="12"/>
        <v>0</v>
      </c>
      <c r="G110" s="263">
        <f t="shared" si="13"/>
        <v>0</v>
      </c>
    </row>
    <row r="111" spans="1:7" ht="12" customHeight="1">
      <c r="A111" s="152" t="s">
        <v>298</v>
      </c>
      <c r="B111" s="40" t="s">
        <v>240</v>
      </c>
      <c r="C111" s="122"/>
      <c r="D111" s="249"/>
      <c r="E111" s="122"/>
      <c r="F111" s="289">
        <f t="shared" si="12"/>
        <v>0</v>
      </c>
      <c r="G111" s="262">
        <f t="shared" si="13"/>
        <v>0</v>
      </c>
    </row>
    <row r="112" spans="1:7" ht="12" customHeight="1">
      <c r="A112" s="152" t="s">
        <v>302</v>
      </c>
      <c r="B112" s="9" t="s">
        <v>33</v>
      </c>
      <c r="C112" s="122"/>
      <c r="D112" s="249"/>
      <c r="E112" s="122"/>
      <c r="F112" s="289">
        <f t="shared" si="12"/>
        <v>0</v>
      </c>
      <c r="G112" s="262">
        <f t="shared" si="13"/>
        <v>0</v>
      </c>
    </row>
    <row r="113" spans="1:7" ht="12" customHeight="1">
      <c r="A113" s="153" t="s">
        <v>303</v>
      </c>
      <c r="B113" s="6" t="s">
        <v>359</v>
      </c>
      <c r="C113" s="124"/>
      <c r="D113" s="250"/>
      <c r="E113" s="124"/>
      <c r="F113" s="290">
        <f t="shared" si="12"/>
        <v>0</v>
      </c>
      <c r="G113" s="263">
        <f t="shared" si="13"/>
        <v>0</v>
      </c>
    </row>
    <row r="114" spans="1:7" ht="12" customHeight="1" thickBot="1">
      <c r="A114" s="161" t="s">
        <v>304</v>
      </c>
      <c r="B114" s="42" t="s">
        <v>360</v>
      </c>
      <c r="C114" s="181"/>
      <c r="D114" s="251"/>
      <c r="E114" s="181"/>
      <c r="F114" s="291">
        <f t="shared" si="12"/>
        <v>0</v>
      </c>
      <c r="G114" s="275">
        <f t="shared" si="13"/>
        <v>0</v>
      </c>
    </row>
    <row r="115" spans="1:7" ht="12" customHeight="1" thickBot="1">
      <c r="A115" s="23" t="s">
        <v>4</v>
      </c>
      <c r="B115" s="21" t="s">
        <v>241</v>
      </c>
      <c r="C115" s="121">
        <f>+C116+C118+C120</f>
        <v>0</v>
      </c>
      <c r="D115" s="246">
        <f>+D116+D118+D120</f>
        <v>0</v>
      </c>
      <c r="E115" s="121">
        <f>+E116+E118+E120</f>
        <v>0</v>
      </c>
      <c r="F115" s="121">
        <f>+F116+F118+F120</f>
        <v>0</v>
      </c>
      <c r="G115" s="260">
        <f>+G116+G118+G120</f>
        <v>0</v>
      </c>
    </row>
    <row r="116" spans="1:7" ht="12" customHeight="1">
      <c r="A116" s="151" t="s">
        <v>57</v>
      </c>
      <c r="B116" s="6" t="s">
        <v>115</v>
      </c>
      <c r="C116" s="123"/>
      <c r="D116" s="247"/>
      <c r="E116" s="123"/>
      <c r="F116" s="165">
        <f t="shared" ref="F116:F128" si="14">D116+E116</f>
        <v>0</v>
      </c>
      <c r="G116" s="261">
        <f t="shared" ref="G116:G128" si="15">C116+F116</f>
        <v>0</v>
      </c>
    </row>
    <row r="117" spans="1:7" ht="12" customHeight="1">
      <c r="A117" s="151" t="s">
        <v>58</v>
      </c>
      <c r="B117" s="10" t="s">
        <v>245</v>
      </c>
      <c r="C117" s="123"/>
      <c r="D117" s="247"/>
      <c r="E117" s="123"/>
      <c r="F117" s="165">
        <f t="shared" si="14"/>
        <v>0</v>
      </c>
      <c r="G117" s="261">
        <f t="shared" si="15"/>
        <v>0</v>
      </c>
    </row>
    <row r="118" spans="1:7" ht="12" customHeight="1">
      <c r="A118" s="151" t="s">
        <v>59</v>
      </c>
      <c r="B118" s="10" t="s">
        <v>100</v>
      </c>
      <c r="C118" s="122"/>
      <c r="D118" s="249"/>
      <c r="E118" s="122"/>
      <c r="F118" s="289">
        <f t="shared" si="14"/>
        <v>0</v>
      </c>
      <c r="G118" s="262">
        <f t="shared" si="15"/>
        <v>0</v>
      </c>
    </row>
    <row r="119" spans="1:7" ht="12" customHeight="1">
      <c r="A119" s="151" t="s">
        <v>60</v>
      </c>
      <c r="B119" s="10" t="s">
        <v>246</v>
      </c>
      <c r="C119" s="122"/>
      <c r="D119" s="249"/>
      <c r="E119" s="122"/>
      <c r="F119" s="289">
        <f t="shared" si="14"/>
        <v>0</v>
      </c>
      <c r="G119" s="262">
        <f t="shared" si="15"/>
        <v>0</v>
      </c>
    </row>
    <row r="120" spans="1:7" ht="12" customHeight="1">
      <c r="A120" s="151" t="s">
        <v>61</v>
      </c>
      <c r="B120" s="64" t="s">
        <v>117</v>
      </c>
      <c r="C120" s="122"/>
      <c r="D120" s="249"/>
      <c r="E120" s="122"/>
      <c r="F120" s="289">
        <f t="shared" si="14"/>
        <v>0</v>
      </c>
      <c r="G120" s="262">
        <f t="shared" si="15"/>
        <v>0</v>
      </c>
    </row>
    <row r="121" spans="1:7" ht="12" customHeight="1">
      <c r="A121" s="151" t="s">
        <v>67</v>
      </c>
      <c r="B121" s="63" t="s">
        <v>290</v>
      </c>
      <c r="C121" s="122"/>
      <c r="D121" s="249"/>
      <c r="E121" s="122"/>
      <c r="F121" s="289">
        <f t="shared" si="14"/>
        <v>0</v>
      </c>
      <c r="G121" s="262">
        <f t="shared" si="15"/>
        <v>0</v>
      </c>
    </row>
    <row r="122" spans="1:7" ht="12" customHeight="1">
      <c r="A122" s="151" t="s">
        <v>69</v>
      </c>
      <c r="B122" s="131" t="s">
        <v>251</v>
      </c>
      <c r="C122" s="122"/>
      <c r="D122" s="249"/>
      <c r="E122" s="122"/>
      <c r="F122" s="289">
        <f t="shared" si="14"/>
        <v>0</v>
      </c>
      <c r="G122" s="262">
        <f t="shared" si="15"/>
        <v>0</v>
      </c>
    </row>
    <row r="123" spans="1:7" ht="12" customHeight="1">
      <c r="A123" s="151" t="s">
        <v>101</v>
      </c>
      <c r="B123" s="40" t="s">
        <v>234</v>
      </c>
      <c r="C123" s="122"/>
      <c r="D123" s="249"/>
      <c r="E123" s="122"/>
      <c r="F123" s="289">
        <f t="shared" si="14"/>
        <v>0</v>
      </c>
      <c r="G123" s="262">
        <f t="shared" si="15"/>
        <v>0</v>
      </c>
    </row>
    <row r="124" spans="1:7" ht="12" customHeight="1">
      <c r="A124" s="151" t="s">
        <v>102</v>
      </c>
      <c r="B124" s="40" t="s">
        <v>250</v>
      </c>
      <c r="C124" s="122"/>
      <c r="D124" s="249"/>
      <c r="E124" s="122"/>
      <c r="F124" s="289">
        <f t="shared" si="14"/>
        <v>0</v>
      </c>
      <c r="G124" s="262">
        <f t="shared" si="15"/>
        <v>0</v>
      </c>
    </row>
    <row r="125" spans="1:7" ht="12" customHeight="1">
      <c r="A125" s="151" t="s">
        <v>103</v>
      </c>
      <c r="B125" s="40" t="s">
        <v>249</v>
      </c>
      <c r="C125" s="122"/>
      <c r="D125" s="249"/>
      <c r="E125" s="122"/>
      <c r="F125" s="289">
        <f t="shared" si="14"/>
        <v>0</v>
      </c>
      <c r="G125" s="262">
        <f t="shared" si="15"/>
        <v>0</v>
      </c>
    </row>
    <row r="126" spans="1:7" ht="12" customHeight="1">
      <c r="A126" s="151" t="s">
        <v>242</v>
      </c>
      <c r="B126" s="40" t="s">
        <v>237</v>
      </c>
      <c r="C126" s="122"/>
      <c r="D126" s="249"/>
      <c r="E126" s="122"/>
      <c r="F126" s="289">
        <f t="shared" si="14"/>
        <v>0</v>
      </c>
      <c r="G126" s="262">
        <f t="shared" si="15"/>
        <v>0</v>
      </c>
    </row>
    <row r="127" spans="1:7" ht="12" customHeight="1">
      <c r="A127" s="151" t="s">
        <v>243</v>
      </c>
      <c r="B127" s="40" t="s">
        <v>248</v>
      </c>
      <c r="C127" s="122"/>
      <c r="D127" s="249"/>
      <c r="E127" s="122"/>
      <c r="F127" s="289">
        <f t="shared" si="14"/>
        <v>0</v>
      </c>
      <c r="G127" s="262">
        <f t="shared" si="15"/>
        <v>0</v>
      </c>
    </row>
    <row r="128" spans="1:7" ht="12" customHeight="1" thickBot="1">
      <c r="A128" s="160" t="s">
        <v>244</v>
      </c>
      <c r="B128" s="40" t="s">
        <v>247</v>
      </c>
      <c r="C128" s="124"/>
      <c r="D128" s="250"/>
      <c r="E128" s="124"/>
      <c r="F128" s="290">
        <f t="shared" si="14"/>
        <v>0</v>
      </c>
      <c r="G128" s="263">
        <f t="shared" si="15"/>
        <v>0</v>
      </c>
    </row>
    <row r="129" spans="1:13" ht="12" customHeight="1" thickBot="1">
      <c r="A129" s="23" t="s">
        <v>5</v>
      </c>
      <c r="B129" s="36" t="s">
        <v>307</v>
      </c>
      <c r="C129" s="121">
        <f>+C94+C115</f>
        <v>0</v>
      </c>
      <c r="D129" s="246">
        <f>+D94+D115</f>
        <v>0</v>
      </c>
      <c r="E129" s="121">
        <f>+E94+E115</f>
        <v>0</v>
      </c>
      <c r="F129" s="121">
        <f>+F94+F115</f>
        <v>0</v>
      </c>
      <c r="G129" s="260">
        <f>+G94+G115</f>
        <v>0</v>
      </c>
    </row>
    <row r="130" spans="1:13" ht="12" customHeight="1" thickBot="1">
      <c r="A130" s="23" t="s">
        <v>6</v>
      </c>
      <c r="B130" s="36" t="s">
        <v>308</v>
      </c>
      <c r="C130" s="121">
        <f>+C131+C132+C133</f>
        <v>0</v>
      </c>
      <c r="D130" s="246">
        <f>+D131+D132+D133</f>
        <v>0</v>
      </c>
      <c r="E130" s="121">
        <f>+E131+E132+E133</f>
        <v>0</v>
      </c>
      <c r="F130" s="121">
        <f>+F131+F132+F133</f>
        <v>0</v>
      </c>
      <c r="G130" s="260">
        <f>+G131+G132+G133</f>
        <v>0</v>
      </c>
    </row>
    <row r="131" spans="1:13" s="34" customFormat="1" ht="12" customHeight="1">
      <c r="A131" s="151" t="s">
        <v>149</v>
      </c>
      <c r="B131" s="7" t="s">
        <v>364</v>
      </c>
      <c r="C131" s="122"/>
      <c r="D131" s="249"/>
      <c r="E131" s="122"/>
      <c r="F131" s="289">
        <f>D131+E131</f>
        <v>0</v>
      </c>
      <c r="G131" s="262">
        <f>C131+F131</f>
        <v>0</v>
      </c>
    </row>
    <row r="132" spans="1:13" ht="12" customHeight="1">
      <c r="A132" s="151" t="s">
        <v>150</v>
      </c>
      <c r="B132" s="7" t="s">
        <v>316</v>
      </c>
      <c r="C132" s="122"/>
      <c r="D132" s="249"/>
      <c r="E132" s="122"/>
      <c r="F132" s="289">
        <f>D132+E132</f>
        <v>0</v>
      </c>
      <c r="G132" s="262">
        <f>C132+F132</f>
        <v>0</v>
      </c>
    </row>
    <row r="133" spans="1:13" ht="12" customHeight="1" thickBot="1">
      <c r="A133" s="160" t="s">
        <v>151</v>
      </c>
      <c r="B133" s="5" t="s">
        <v>363</v>
      </c>
      <c r="C133" s="122"/>
      <c r="D133" s="249"/>
      <c r="E133" s="122"/>
      <c r="F133" s="289">
        <f>D133+E133</f>
        <v>0</v>
      </c>
      <c r="G133" s="262">
        <f>C133+F133</f>
        <v>0</v>
      </c>
    </row>
    <row r="134" spans="1:13" ht="12" customHeight="1" thickBot="1">
      <c r="A134" s="23" t="s">
        <v>7</v>
      </c>
      <c r="B134" s="36" t="s">
        <v>309</v>
      </c>
      <c r="C134" s="121">
        <f>+C135+C136+C137+C138+C139+C140</f>
        <v>0</v>
      </c>
      <c r="D134" s="246">
        <f>+D135+D136+D137+D138+D139+D140</f>
        <v>0</v>
      </c>
      <c r="E134" s="121">
        <f>+E135+E136+E137+E138+E139+E140</f>
        <v>0</v>
      </c>
      <c r="F134" s="121">
        <f>+F135+F136+F137+F138+F139+F140</f>
        <v>0</v>
      </c>
      <c r="G134" s="260">
        <f>+G135+G136+G137+G138+G139+G140</f>
        <v>0</v>
      </c>
    </row>
    <row r="135" spans="1:13" ht="12" customHeight="1">
      <c r="A135" s="151" t="s">
        <v>44</v>
      </c>
      <c r="B135" s="7" t="s">
        <v>318</v>
      </c>
      <c r="C135" s="122"/>
      <c r="D135" s="249"/>
      <c r="E135" s="122"/>
      <c r="F135" s="289">
        <f t="shared" ref="F135:F140" si="16">D135+E135</f>
        <v>0</v>
      </c>
      <c r="G135" s="262">
        <f t="shared" ref="G135:G140" si="17">C135+F135</f>
        <v>0</v>
      </c>
    </row>
    <row r="136" spans="1:13" ht="12" customHeight="1">
      <c r="A136" s="151" t="s">
        <v>45</v>
      </c>
      <c r="B136" s="7" t="s">
        <v>310</v>
      </c>
      <c r="C136" s="122"/>
      <c r="D136" s="249"/>
      <c r="E136" s="122"/>
      <c r="F136" s="289">
        <f t="shared" si="16"/>
        <v>0</v>
      </c>
      <c r="G136" s="262">
        <f t="shared" si="17"/>
        <v>0</v>
      </c>
    </row>
    <row r="137" spans="1:13" ht="12" customHeight="1">
      <c r="A137" s="151" t="s">
        <v>46</v>
      </c>
      <c r="B137" s="7" t="s">
        <v>311</v>
      </c>
      <c r="C137" s="122"/>
      <c r="D137" s="249"/>
      <c r="E137" s="122"/>
      <c r="F137" s="289">
        <f t="shared" si="16"/>
        <v>0</v>
      </c>
      <c r="G137" s="262">
        <f t="shared" si="17"/>
        <v>0</v>
      </c>
    </row>
    <row r="138" spans="1:13" ht="12" customHeight="1">
      <c r="A138" s="151" t="s">
        <v>88</v>
      </c>
      <c r="B138" s="7" t="s">
        <v>362</v>
      </c>
      <c r="C138" s="122"/>
      <c r="D138" s="249"/>
      <c r="E138" s="122"/>
      <c r="F138" s="289">
        <f t="shared" si="16"/>
        <v>0</v>
      </c>
      <c r="G138" s="262">
        <f t="shared" si="17"/>
        <v>0</v>
      </c>
    </row>
    <row r="139" spans="1:13" ht="12" customHeight="1">
      <c r="A139" s="151" t="s">
        <v>89</v>
      </c>
      <c r="B139" s="7" t="s">
        <v>313</v>
      </c>
      <c r="C139" s="122"/>
      <c r="D139" s="249"/>
      <c r="E139" s="122"/>
      <c r="F139" s="289">
        <f t="shared" si="16"/>
        <v>0</v>
      </c>
      <c r="G139" s="262">
        <f t="shared" si="17"/>
        <v>0</v>
      </c>
    </row>
    <row r="140" spans="1:13" s="34" customFormat="1" ht="12" customHeight="1" thickBot="1">
      <c r="A140" s="160" t="s">
        <v>90</v>
      </c>
      <c r="B140" s="5" t="s">
        <v>314</v>
      </c>
      <c r="C140" s="122"/>
      <c r="D140" s="249"/>
      <c r="E140" s="122"/>
      <c r="F140" s="289">
        <f t="shared" si="16"/>
        <v>0</v>
      </c>
      <c r="G140" s="262">
        <f t="shared" si="17"/>
        <v>0</v>
      </c>
    </row>
    <row r="141" spans="1:13" ht="12" customHeight="1" thickBot="1">
      <c r="A141" s="23" t="s">
        <v>8</v>
      </c>
      <c r="B141" s="36" t="s">
        <v>369</v>
      </c>
      <c r="C141" s="127">
        <f>+C142+C143+C145+C146+C144</f>
        <v>0</v>
      </c>
      <c r="D141" s="248">
        <f>+D142+D143+D145+D146+D144</f>
        <v>0</v>
      </c>
      <c r="E141" s="127">
        <f>+E142+E143+E145+E146+E144</f>
        <v>0</v>
      </c>
      <c r="F141" s="127">
        <f>+F142+F143+F145+F146+F144</f>
        <v>0</v>
      </c>
      <c r="G141" s="264">
        <f>+G142+G143+G145+G146+G144</f>
        <v>0</v>
      </c>
      <c r="M141" s="60"/>
    </row>
    <row r="142" spans="1:13">
      <c r="A142" s="151" t="s">
        <v>47</v>
      </c>
      <c r="B142" s="7" t="s">
        <v>252</v>
      </c>
      <c r="C142" s="122"/>
      <c r="D142" s="249"/>
      <c r="E142" s="122"/>
      <c r="F142" s="289">
        <f>D142+E142</f>
        <v>0</v>
      </c>
      <c r="G142" s="262">
        <f>C142+F142</f>
        <v>0</v>
      </c>
    </row>
    <row r="143" spans="1:13" ht="12" customHeight="1">
      <c r="A143" s="151" t="s">
        <v>48</v>
      </c>
      <c r="B143" s="7" t="s">
        <v>253</v>
      </c>
      <c r="C143" s="122"/>
      <c r="D143" s="249"/>
      <c r="E143" s="122"/>
      <c r="F143" s="289">
        <f>D143+E143</f>
        <v>0</v>
      </c>
      <c r="G143" s="262">
        <f>C143+F143</f>
        <v>0</v>
      </c>
    </row>
    <row r="144" spans="1:13" ht="12" customHeight="1">
      <c r="A144" s="151" t="s">
        <v>169</v>
      </c>
      <c r="B144" s="7" t="s">
        <v>368</v>
      </c>
      <c r="C144" s="122"/>
      <c r="D144" s="249"/>
      <c r="E144" s="122"/>
      <c r="F144" s="289">
        <f>D144+E144</f>
        <v>0</v>
      </c>
      <c r="G144" s="262">
        <f>C144+F144</f>
        <v>0</v>
      </c>
    </row>
    <row r="145" spans="1:7" s="34" customFormat="1" ht="12" customHeight="1">
      <c r="A145" s="151" t="s">
        <v>170</v>
      </c>
      <c r="B145" s="7" t="s">
        <v>323</v>
      </c>
      <c r="C145" s="122"/>
      <c r="D145" s="249"/>
      <c r="E145" s="122"/>
      <c r="F145" s="289">
        <f>D145+E145</f>
        <v>0</v>
      </c>
      <c r="G145" s="262">
        <f>C145+F145</f>
        <v>0</v>
      </c>
    </row>
    <row r="146" spans="1:7" s="34" customFormat="1" ht="12" customHeight="1" thickBot="1">
      <c r="A146" s="160" t="s">
        <v>171</v>
      </c>
      <c r="B146" s="5" t="s">
        <v>272</v>
      </c>
      <c r="C146" s="122"/>
      <c r="D146" s="249"/>
      <c r="E146" s="122"/>
      <c r="F146" s="289">
        <f>D146+E146</f>
        <v>0</v>
      </c>
      <c r="G146" s="262">
        <f>C146+F146</f>
        <v>0</v>
      </c>
    </row>
    <row r="147" spans="1:7" s="34" customFormat="1" ht="12" customHeight="1" thickBot="1">
      <c r="A147" s="23" t="s">
        <v>9</v>
      </c>
      <c r="B147" s="36" t="s">
        <v>324</v>
      </c>
      <c r="C147" s="183">
        <f>+C148+C149+C150+C151+C152</f>
        <v>0</v>
      </c>
      <c r="D147" s="252">
        <f>+D148+D149+D150+D151+D152</f>
        <v>0</v>
      </c>
      <c r="E147" s="183">
        <f>+E148+E149+E150+E151+E152</f>
        <v>0</v>
      </c>
      <c r="F147" s="183">
        <f>+F148+F149+F150+F151+F152</f>
        <v>0</v>
      </c>
      <c r="G147" s="276">
        <f>+G148+G149+G150+G151+G152</f>
        <v>0</v>
      </c>
    </row>
    <row r="148" spans="1:7" s="34" customFormat="1" ht="12" customHeight="1">
      <c r="A148" s="151" t="s">
        <v>49</v>
      </c>
      <c r="B148" s="7" t="s">
        <v>319</v>
      </c>
      <c r="C148" s="122"/>
      <c r="D148" s="249"/>
      <c r="E148" s="122"/>
      <c r="F148" s="289">
        <f t="shared" ref="F148:F154" si="18">D148+E148</f>
        <v>0</v>
      </c>
      <c r="G148" s="262">
        <f t="shared" ref="G148:G154" si="19">C148+F148</f>
        <v>0</v>
      </c>
    </row>
    <row r="149" spans="1:7" s="34" customFormat="1" ht="12" customHeight="1">
      <c r="A149" s="151" t="s">
        <v>50</v>
      </c>
      <c r="B149" s="7" t="s">
        <v>326</v>
      </c>
      <c r="C149" s="122"/>
      <c r="D149" s="249"/>
      <c r="E149" s="122"/>
      <c r="F149" s="289">
        <f t="shared" si="18"/>
        <v>0</v>
      </c>
      <c r="G149" s="262">
        <f t="shared" si="19"/>
        <v>0</v>
      </c>
    </row>
    <row r="150" spans="1:7" s="34" customFormat="1" ht="12" customHeight="1">
      <c r="A150" s="151" t="s">
        <v>181</v>
      </c>
      <c r="B150" s="7" t="s">
        <v>321</v>
      </c>
      <c r="C150" s="122"/>
      <c r="D150" s="249"/>
      <c r="E150" s="122"/>
      <c r="F150" s="289">
        <f t="shared" si="18"/>
        <v>0</v>
      </c>
      <c r="G150" s="262">
        <f t="shared" si="19"/>
        <v>0</v>
      </c>
    </row>
    <row r="151" spans="1:7" s="34" customFormat="1" ht="12" customHeight="1">
      <c r="A151" s="151" t="s">
        <v>182</v>
      </c>
      <c r="B151" s="7" t="s">
        <v>365</v>
      </c>
      <c r="C151" s="122"/>
      <c r="D151" s="249"/>
      <c r="E151" s="122"/>
      <c r="F151" s="289">
        <f t="shared" si="18"/>
        <v>0</v>
      </c>
      <c r="G151" s="262">
        <f t="shared" si="19"/>
        <v>0</v>
      </c>
    </row>
    <row r="152" spans="1:7" ht="12.75" customHeight="1" thickBot="1">
      <c r="A152" s="160" t="s">
        <v>325</v>
      </c>
      <c r="B152" s="5" t="s">
        <v>328</v>
      </c>
      <c r="C152" s="124"/>
      <c r="D152" s="250"/>
      <c r="E152" s="124"/>
      <c r="F152" s="290">
        <f t="shared" si="18"/>
        <v>0</v>
      </c>
      <c r="G152" s="263">
        <f t="shared" si="19"/>
        <v>0</v>
      </c>
    </row>
    <row r="153" spans="1:7" ht="12.75" customHeight="1" thickBot="1">
      <c r="A153" s="175" t="s">
        <v>10</v>
      </c>
      <c r="B153" s="36" t="s">
        <v>329</v>
      </c>
      <c r="C153" s="184"/>
      <c r="D153" s="253"/>
      <c r="E153" s="184"/>
      <c r="F153" s="183">
        <f t="shared" si="18"/>
        <v>0</v>
      </c>
      <c r="G153" s="276">
        <f t="shared" si="19"/>
        <v>0</v>
      </c>
    </row>
    <row r="154" spans="1:7" ht="12.75" customHeight="1" thickBot="1">
      <c r="A154" s="175" t="s">
        <v>11</v>
      </c>
      <c r="B154" s="36" t="s">
        <v>330</v>
      </c>
      <c r="C154" s="184"/>
      <c r="D154" s="253"/>
      <c r="E154" s="184"/>
      <c r="F154" s="183">
        <f t="shared" si="18"/>
        <v>0</v>
      </c>
      <c r="G154" s="276">
        <f t="shared" si="19"/>
        <v>0</v>
      </c>
    </row>
    <row r="155" spans="1:7" ht="12" customHeight="1" thickBot="1">
      <c r="A155" s="23" t="s">
        <v>12</v>
      </c>
      <c r="B155" s="36" t="s">
        <v>332</v>
      </c>
      <c r="C155" s="185">
        <f>+C130+C134+C141+C147+C153+C154</f>
        <v>0</v>
      </c>
      <c r="D155" s="254">
        <f>+D130+D134+D141+D147+D153+D154</f>
        <v>0</v>
      </c>
      <c r="E155" s="185"/>
      <c r="F155" s="185"/>
      <c r="G155" s="277">
        <f>+G130+G134+G141+G147+G153+G154</f>
        <v>0</v>
      </c>
    </row>
    <row r="156" spans="1:7" ht="15" customHeight="1" thickBot="1">
      <c r="A156" s="162" t="s">
        <v>13</v>
      </c>
      <c r="B156" s="108" t="s">
        <v>331</v>
      </c>
      <c r="C156" s="185">
        <f>+C129+C155</f>
        <v>0</v>
      </c>
      <c r="D156" s="254">
        <f>+D129+D155</f>
        <v>0</v>
      </c>
      <c r="E156" s="185">
        <f>+E129+E155</f>
        <v>0</v>
      </c>
      <c r="F156" s="185">
        <f>+F129+F155</f>
        <v>0</v>
      </c>
      <c r="G156" s="277">
        <f>+G129+G155</f>
        <v>0</v>
      </c>
    </row>
    <row r="157" spans="1:7" ht="13.5" thickBot="1">
      <c r="A157" s="111"/>
      <c r="B157" s="112"/>
      <c r="C157" s="113"/>
      <c r="D157" s="113"/>
      <c r="E157" s="279"/>
      <c r="F157" s="279"/>
      <c r="G157" s="278"/>
    </row>
    <row r="158" spans="1:7" ht="15" customHeight="1" thickBot="1">
      <c r="A158" s="58" t="s">
        <v>366</v>
      </c>
      <c r="B158" s="59"/>
      <c r="C158" s="219"/>
      <c r="D158" s="272"/>
      <c r="E158" s="219"/>
      <c r="F158" s="309">
        <f>D158+E158</f>
        <v>0</v>
      </c>
      <c r="G158" s="310">
        <f>C158+F158</f>
        <v>0</v>
      </c>
    </row>
    <row r="159" spans="1:7" ht="14.25" customHeight="1" thickBot="1">
      <c r="A159" s="58" t="s">
        <v>111</v>
      </c>
      <c r="B159" s="59"/>
      <c r="C159" s="219"/>
      <c r="D159" s="272"/>
      <c r="E159" s="219"/>
      <c r="F159" s="309">
        <f>D159+E159</f>
        <v>0</v>
      </c>
      <c r="G159" s="310">
        <f>C159+F159</f>
        <v>0</v>
      </c>
    </row>
  </sheetData>
  <sheetProtection formatCells="0"/>
  <mergeCells count="6">
    <mergeCell ref="B3:D3"/>
    <mergeCell ref="B4:D4"/>
    <mergeCell ref="A8:G8"/>
    <mergeCell ref="A93:G93"/>
    <mergeCell ref="C1:G1"/>
    <mergeCell ref="A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70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K165"/>
  <sheetViews>
    <sheetView view="pageBreakPreview" zoomScaleSheetLayoutView="100" workbookViewId="0">
      <selection activeCell="C1" sqref="C1:G1"/>
    </sheetView>
  </sheetViews>
  <sheetFormatPr defaultRowHeight="15.75"/>
  <cols>
    <col min="1" max="1" width="7.5" style="109" customWidth="1"/>
    <col min="2" max="2" width="59.6640625" style="109" customWidth="1"/>
    <col min="3" max="3" width="14.83203125" style="110" customWidth="1"/>
    <col min="4" max="4" width="11.83203125" style="132" hidden="1" customWidth="1"/>
    <col min="5" max="5" width="12.83203125" style="132" customWidth="1"/>
    <col min="6" max="6" width="13.83203125" style="132" customWidth="1"/>
    <col min="7" max="7" width="14.83203125" style="132" customWidth="1"/>
    <col min="8" max="16384" width="9.33203125" style="132"/>
  </cols>
  <sheetData>
    <row r="1" spans="1:7">
      <c r="C1" s="391" t="s">
        <v>506</v>
      </c>
      <c r="D1" s="391"/>
      <c r="E1" s="391"/>
      <c r="F1" s="391"/>
      <c r="G1" s="391"/>
    </row>
    <row r="2" spans="1:7">
      <c r="A2" s="391" t="s">
        <v>444</v>
      </c>
      <c r="B2" s="391"/>
      <c r="C2" s="391"/>
      <c r="D2" s="391"/>
      <c r="E2" s="391"/>
      <c r="F2" s="391"/>
      <c r="G2" s="391"/>
    </row>
    <row r="3" spans="1:7" ht="39.75" customHeight="1">
      <c r="A3" s="390" t="s">
        <v>445</v>
      </c>
      <c r="B3" s="390"/>
      <c r="C3" s="390"/>
      <c r="D3" s="390"/>
      <c r="E3" s="390"/>
      <c r="F3" s="390"/>
      <c r="G3" s="390"/>
    </row>
    <row r="4" spans="1:7" ht="15.95" customHeight="1">
      <c r="A4" s="392" t="s">
        <v>1</v>
      </c>
      <c r="B4" s="392"/>
      <c r="C4" s="392"/>
      <c r="D4" s="392"/>
      <c r="E4" s="392"/>
      <c r="F4" s="392"/>
      <c r="G4" s="392"/>
    </row>
    <row r="5" spans="1:7" ht="15.95" customHeight="1" thickBot="1">
      <c r="A5" s="380" t="s">
        <v>74</v>
      </c>
      <c r="B5" s="380"/>
      <c r="C5" s="186"/>
      <c r="G5" s="186" t="s">
        <v>431</v>
      </c>
    </row>
    <row r="6" spans="1:7">
      <c r="A6" s="381" t="s">
        <v>39</v>
      </c>
      <c r="B6" s="383" t="s">
        <v>2</v>
      </c>
      <c r="C6" s="385" t="str">
        <f>+CONCATENATE(LEFT(ÖSSZEFÜGGÉSEK!A6,4),". évi")</f>
        <v>2019. évi</v>
      </c>
      <c r="D6" s="386"/>
      <c r="E6" s="387"/>
      <c r="F6" s="387"/>
      <c r="G6" s="388"/>
    </row>
    <row r="7" spans="1:7" ht="36.75" thickBot="1">
      <c r="A7" s="382"/>
      <c r="B7" s="384"/>
      <c r="C7" s="294" t="s">
        <v>370</v>
      </c>
      <c r="D7" s="295" t="s">
        <v>438</v>
      </c>
      <c r="E7" s="295" t="s">
        <v>457</v>
      </c>
      <c r="F7" s="296" t="s">
        <v>437</v>
      </c>
      <c r="G7" s="297" t="s">
        <v>462</v>
      </c>
    </row>
    <row r="8" spans="1:7" s="133" customFormat="1" ht="12" customHeight="1" thickBot="1">
      <c r="A8" s="129" t="s">
        <v>346</v>
      </c>
      <c r="B8" s="130" t="s">
        <v>347</v>
      </c>
      <c r="C8" s="298" t="s">
        <v>348</v>
      </c>
      <c r="D8" s="298" t="s">
        <v>350</v>
      </c>
      <c r="E8" s="299" t="s">
        <v>349</v>
      </c>
      <c r="F8" s="299" t="s">
        <v>439</v>
      </c>
      <c r="G8" s="300" t="s">
        <v>440</v>
      </c>
    </row>
    <row r="9" spans="1:7" s="134" customFormat="1" ht="12" customHeight="1" thickBot="1">
      <c r="A9" s="18" t="s">
        <v>3</v>
      </c>
      <c r="B9" s="19" t="s">
        <v>134</v>
      </c>
      <c r="C9" s="121">
        <f>C10+C11+C12+C13+C14+C15</f>
        <v>27101676</v>
      </c>
      <c r="D9" s="121">
        <f>+D10+D11+D12+D13+D14+D15</f>
        <v>0</v>
      </c>
      <c r="E9" s="121">
        <f>+E10+E11+E12+E13+E14+E15</f>
        <v>1595720</v>
      </c>
      <c r="F9" s="121">
        <f>+F10+F11+F12+F13+F14+F15</f>
        <v>1595720</v>
      </c>
      <c r="G9" s="61">
        <f>+G10+G11+G12+G13+G14+G15</f>
        <v>28697396</v>
      </c>
    </row>
    <row r="10" spans="1:7" s="134" customFormat="1" ht="12" customHeight="1">
      <c r="A10" s="13" t="s">
        <v>51</v>
      </c>
      <c r="B10" s="135" t="s">
        <v>135</v>
      </c>
      <c r="C10" s="123">
        <f>'1.2.sz.mell. '!C10+'1.3.sz.mell. '!C10</f>
        <v>16890776</v>
      </c>
      <c r="D10" s="123">
        <f>'1.2.sz.mell. '!D10+'1.3.sz.mell. '!D10</f>
        <v>0</v>
      </c>
      <c r="E10" s="123">
        <f>'1.2.sz.mell. '!E10+'1.3.sz.mell. '!E10</f>
        <v>0</v>
      </c>
      <c r="F10" s="123">
        <f>'1.2.sz.mell. '!F10+'1.3.sz.mell. '!F10</f>
        <v>0</v>
      </c>
      <c r="G10" s="164">
        <f t="shared" ref="G10:G15" si="0">C10+F10</f>
        <v>16890776</v>
      </c>
    </row>
    <row r="11" spans="1:7" s="134" customFormat="1" ht="12" customHeight="1">
      <c r="A11" s="12" t="s">
        <v>52</v>
      </c>
      <c r="B11" s="136" t="s">
        <v>136</v>
      </c>
      <c r="C11" s="123">
        <f>'1.2.sz.mell. '!C11+'1.3.sz.mell. '!C11</f>
        <v>0</v>
      </c>
      <c r="D11" s="123">
        <f>'1.2.sz.mell. '!D11+'1.3.sz.mell. '!D11</f>
        <v>0</v>
      </c>
      <c r="E11" s="123">
        <f>'1.2.sz.mell. '!E11+'1.3.sz.mell. '!E11</f>
        <v>0</v>
      </c>
      <c r="F11" s="123">
        <f>'1.2.sz.mell. '!F11+'1.3.sz.mell. '!F11</f>
        <v>0</v>
      </c>
      <c r="G11" s="164">
        <f t="shared" si="0"/>
        <v>0</v>
      </c>
    </row>
    <row r="12" spans="1:7" s="134" customFormat="1" ht="12" customHeight="1">
      <c r="A12" s="12" t="s">
        <v>53</v>
      </c>
      <c r="B12" s="136" t="s">
        <v>137</v>
      </c>
      <c r="C12" s="123">
        <f>'1.2.sz.mell. '!C12+'1.3.sz.mell. '!C12</f>
        <v>8410900</v>
      </c>
      <c r="D12" s="123">
        <f>'1.2.sz.mell. '!D12+'1.3.sz.mell. '!D12</f>
        <v>0</v>
      </c>
      <c r="E12" s="123">
        <f>'1.2.sz.mell. '!E12+'1.3.sz.mell. '!E12</f>
        <v>-160170</v>
      </c>
      <c r="F12" s="123">
        <f>'1.2.sz.mell. '!F12+'1.3.sz.mell. '!F12</f>
        <v>-160170</v>
      </c>
      <c r="G12" s="164">
        <f t="shared" si="0"/>
        <v>8250730</v>
      </c>
    </row>
    <row r="13" spans="1:7" s="134" customFormat="1" ht="12" customHeight="1">
      <c r="A13" s="12" t="s">
        <v>54</v>
      </c>
      <c r="B13" s="136" t="s">
        <v>138</v>
      </c>
      <c r="C13" s="123">
        <f>'1.2.sz.mell. '!C13+'1.3.sz.mell. '!C13</f>
        <v>1800000</v>
      </c>
      <c r="D13" s="123">
        <f>'1.2.sz.mell. '!D13+'1.3.sz.mell. '!D13</f>
        <v>0</v>
      </c>
      <c r="E13" s="123">
        <f>'1.2.sz.mell. '!E13+'1.3.sz.mell. '!E13</f>
        <v>0</v>
      </c>
      <c r="F13" s="123">
        <f>'1.2.sz.mell. '!F13+'1.3.sz.mell. '!F13</f>
        <v>0</v>
      </c>
      <c r="G13" s="164">
        <f t="shared" si="0"/>
        <v>1800000</v>
      </c>
    </row>
    <row r="14" spans="1:7" s="134" customFormat="1" ht="12" customHeight="1">
      <c r="A14" s="12" t="s">
        <v>71</v>
      </c>
      <c r="B14" s="63" t="s">
        <v>291</v>
      </c>
      <c r="C14" s="123">
        <f>'1.2.sz.mell. '!C14+'1.3.sz.mell. '!C14</f>
        <v>0</v>
      </c>
      <c r="D14" s="123">
        <f>'1.2.sz.mell. '!D14+'1.3.sz.mell. '!D14</f>
        <v>0</v>
      </c>
      <c r="E14" s="123">
        <f>'1.2.sz.mell. '!E14+'1.3.sz.mell. '!E14</f>
        <v>1316990</v>
      </c>
      <c r="F14" s="123">
        <f>'1.2.sz.mell. '!F14+'1.3.sz.mell. '!F14</f>
        <v>1316990</v>
      </c>
      <c r="G14" s="164">
        <f t="shared" si="0"/>
        <v>1316990</v>
      </c>
    </row>
    <row r="15" spans="1:7" s="134" customFormat="1" ht="12" customHeight="1" thickBot="1">
      <c r="A15" s="14" t="s">
        <v>55</v>
      </c>
      <c r="B15" s="64" t="s">
        <v>292</v>
      </c>
      <c r="C15" s="123">
        <f>'1.2.sz.mell. '!C15+'1.3.sz.mell. '!C15</f>
        <v>0</v>
      </c>
      <c r="D15" s="123">
        <f>'1.2.sz.mell. '!D15+'1.3.sz.mell. '!D15</f>
        <v>0</v>
      </c>
      <c r="E15" s="123">
        <f>'1.2.sz.mell. '!E15+'1.3.sz.mell. '!E15</f>
        <v>438900</v>
      </c>
      <c r="F15" s="123">
        <f>'1.2.sz.mell. '!F15+'1.3.sz.mell. '!F15</f>
        <v>438900</v>
      </c>
      <c r="G15" s="164">
        <f t="shared" si="0"/>
        <v>438900</v>
      </c>
    </row>
    <row r="16" spans="1:7" s="134" customFormat="1" ht="21.75" thickBot="1">
      <c r="A16" s="18" t="s">
        <v>4</v>
      </c>
      <c r="B16" s="62" t="s">
        <v>139</v>
      </c>
      <c r="C16" s="121">
        <f>C17+C18+C19+C20+C21</f>
        <v>6133000</v>
      </c>
      <c r="D16" s="121">
        <f>+D17+D18+D19+D20+D21</f>
        <v>0</v>
      </c>
      <c r="E16" s="121">
        <f>+E17+E18+E19+E20+E21</f>
        <v>1182000</v>
      </c>
      <c r="F16" s="121">
        <f>+F17+F18+F19+F20+F21</f>
        <v>1182000</v>
      </c>
      <c r="G16" s="61">
        <f>+G17+G18+G19+G20+G21</f>
        <v>7315000</v>
      </c>
    </row>
    <row r="17" spans="1:7" s="134" customFormat="1" ht="12" customHeight="1">
      <c r="A17" s="13" t="s">
        <v>57</v>
      </c>
      <c r="B17" s="135" t="s">
        <v>140</v>
      </c>
      <c r="C17" s="123">
        <f>'1.2.sz.mell. '!C17+'1.3.sz.mell. '!C17</f>
        <v>0</v>
      </c>
      <c r="D17" s="123">
        <f>'1.2.sz.mell. '!D17+'1.3.sz.mell. '!D17</f>
        <v>0</v>
      </c>
      <c r="E17" s="123">
        <f>'1.2.sz.mell. '!E17+'1.3.sz.mell. '!E17</f>
        <v>0</v>
      </c>
      <c r="F17" s="123">
        <f>'1.2.sz.mell. '!F17+'1.3.sz.mell. '!F17</f>
        <v>0</v>
      </c>
      <c r="G17" s="164">
        <f t="shared" ref="G17:G22" si="1">C17+F17</f>
        <v>0</v>
      </c>
    </row>
    <row r="18" spans="1:7" s="134" customFormat="1" ht="12" customHeight="1">
      <c r="A18" s="12" t="s">
        <v>58</v>
      </c>
      <c r="B18" s="136" t="s">
        <v>141</v>
      </c>
      <c r="C18" s="123">
        <f>'1.2.sz.mell. '!C18+'1.3.sz.mell. '!C18</f>
        <v>0</v>
      </c>
      <c r="D18" s="123">
        <f>'1.2.sz.mell. '!D18+'1.3.sz.mell. '!D18</f>
        <v>0</v>
      </c>
      <c r="E18" s="123">
        <f>'1.2.sz.mell. '!E18+'1.3.sz.mell. '!E18</f>
        <v>0</v>
      </c>
      <c r="F18" s="123">
        <f>'1.2.sz.mell. '!F18+'1.3.sz.mell. '!F18</f>
        <v>0</v>
      </c>
      <c r="G18" s="164">
        <f t="shared" si="1"/>
        <v>0</v>
      </c>
    </row>
    <row r="19" spans="1:7" s="134" customFormat="1" ht="12" customHeight="1">
      <c r="A19" s="12" t="s">
        <v>59</v>
      </c>
      <c r="B19" s="136" t="s">
        <v>284</v>
      </c>
      <c r="C19" s="123">
        <f>'1.2.sz.mell. '!C19+'1.3.sz.mell. '!C19</f>
        <v>0</v>
      </c>
      <c r="D19" s="123">
        <f>'1.2.sz.mell. '!D19+'1.3.sz.mell. '!D19</f>
        <v>0</v>
      </c>
      <c r="E19" s="123">
        <f>'1.2.sz.mell. '!E19+'1.3.sz.mell. '!E19</f>
        <v>0</v>
      </c>
      <c r="F19" s="123">
        <f>'1.2.sz.mell. '!F19+'1.3.sz.mell. '!F19</f>
        <v>0</v>
      </c>
      <c r="G19" s="164">
        <f t="shared" si="1"/>
        <v>0</v>
      </c>
    </row>
    <row r="20" spans="1:7" s="134" customFormat="1" ht="12" customHeight="1">
      <c r="A20" s="12" t="s">
        <v>60</v>
      </c>
      <c r="B20" s="136" t="s">
        <v>285</v>
      </c>
      <c r="C20" s="123">
        <f>'1.2.sz.mell. '!C20+'1.3.sz.mell. '!C20</f>
        <v>0</v>
      </c>
      <c r="D20" s="123">
        <f>'1.2.sz.mell. '!D20+'1.3.sz.mell. '!D20</f>
        <v>0</v>
      </c>
      <c r="E20" s="123">
        <f>'1.2.sz.mell. '!E20+'1.3.sz.mell. '!E20</f>
        <v>0</v>
      </c>
      <c r="F20" s="123">
        <f>'1.2.sz.mell. '!F20+'1.3.sz.mell. '!F20</f>
        <v>0</v>
      </c>
      <c r="G20" s="164">
        <f t="shared" si="1"/>
        <v>0</v>
      </c>
    </row>
    <row r="21" spans="1:7" s="134" customFormat="1" ht="12" customHeight="1">
      <c r="A21" s="12" t="s">
        <v>61</v>
      </c>
      <c r="B21" s="136" t="s">
        <v>142</v>
      </c>
      <c r="C21" s="123">
        <f>'1.2.sz.mell. '!C21+'1.3.sz.mell. '!C21</f>
        <v>6133000</v>
      </c>
      <c r="D21" s="123">
        <f>'1.2.sz.mell. '!D21+'1.3.sz.mell. '!D21</f>
        <v>0</v>
      </c>
      <c r="E21" s="123">
        <f>'1.2.sz.mell. '!E21+'1.3.sz.mell. '!E21</f>
        <v>1182000</v>
      </c>
      <c r="F21" s="123">
        <f>'1.2.sz.mell. '!F21+'1.3.sz.mell. '!F21</f>
        <v>1182000</v>
      </c>
      <c r="G21" s="164">
        <f t="shared" si="1"/>
        <v>7315000</v>
      </c>
    </row>
    <row r="22" spans="1:7" s="134" customFormat="1" ht="12" customHeight="1" thickBot="1">
      <c r="A22" s="14" t="s">
        <v>67</v>
      </c>
      <c r="B22" s="64" t="s">
        <v>143</v>
      </c>
      <c r="C22" s="123">
        <f>'1.2.sz.mell. '!C22+'1.3.sz.mell. '!C22</f>
        <v>0</v>
      </c>
      <c r="D22" s="123">
        <f>'1.2.sz.mell. '!D22+'1.3.sz.mell. '!D22</f>
        <v>0</v>
      </c>
      <c r="E22" s="123">
        <f>'1.2.sz.mell. '!E22+'1.3.sz.mell. '!E22</f>
        <v>0</v>
      </c>
      <c r="F22" s="123">
        <f>'1.2.sz.mell. '!F22+'1.3.sz.mell. '!F22</f>
        <v>0</v>
      </c>
      <c r="G22" s="164">
        <f t="shared" si="1"/>
        <v>0</v>
      </c>
    </row>
    <row r="23" spans="1:7" s="134" customFormat="1" ht="21.75" thickBot="1">
      <c r="A23" s="18" t="s">
        <v>5</v>
      </c>
      <c r="B23" s="19" t="s">
        <v>144</v>
      </c>
      <c r="C23" s="121">
        <f>+C24+C25+C26+C27+C28</f>
        <v>0</v>
      </c>
      <c r="D23" s="121">
        <f>+D24+D25+D26+D27+D28</f>
        <v>0</v>
      </c>
      <c r="E23" s="121">
        <f>+E24+E25+E26+E27+E28</f>
        <v>457000</v>
      </c>
      <c r="F23" s="121">
        <f>+F24+F25+F26+F27+F28</f>
        <v>457000</v>
      </c>
      <c r="G23" s="61">
        <f>+G24+G25+G26+G27+G28</f>
        <v>457000</v>
      </c>
    </row>
    <row r="24" spans="1:7" s="134" customFormat="1" ht="12" customHeight="1">
      <c r="A24" s="13" t="s">
        <v>40</v>
      </c>
      <c r="B24" s="135" t="s">
        <v>145</v>
      </c>
      <c r="C24" s="123">
        <f>'1.2.sz.mell. '!C24+'1.3.sz.mell. '!C24</f>
        <v>0</v>
      </c>
      <c r="D24" s="123">
        <f>'1.2.sz.mell. '!D24+'1.3.sz.mell. '!D24</f>
        <v>0</v>
      </c>
      <c r="E24" s="123">
        <f>'1.2.sz.mell. '!E24+'1.3.sz.mell. '!E24</f>
        <v>0</v>
      </c>
      <c r="F24" s="123">
        <f>'1.2.sz.mell. '!F24+'1.3.sz.mell. '!F24</f>
        <v>0</v>
      </c>
      <c r="G24" s="164">
        <f t="shared" ref="G24:G29" si="2">C24+F24</f>
        <v>0</v>
      </c>
    </row>
    <row r="25" spans="1:7" s="134" customFormat="1" ht="12" customHeight="1">
      <c r="A25" s="12" t="s">
        <v>41</v>
      </c>
      <c r="B25" s="136" t="s">
        <v>146</v>
      </c>
      <c r="C25" s="123">
        <f>'1.2.sz.mell. '!C25+'1.3.sz.mell. '!C25</f>
        <v>0</v>
      </c>
      <c r="D25" s="123">
        <f>'1.2.sz.mell. '!D25+'1.3.sz.mell. '!D25</f>
        <v>0</v>
      </c>
      <c r="E25" s="123">
        <f>'1.2.sz.mell. '!E25+'1.3.sz.mell. '!E25</f>
        <v>0</v>
      </c>
      <c r="F25" s="123">
        <f>'1.2.sz.mell. '!F25+'1.3.sz.mell. '!F25</f>
        <v>0</v>
      </c>
      <c r="G25" s="164">
        <f t="shared" si="2"/>
        <v>0</v>
      </c>
    </row>
    <row r="26" spans="1:7" s="134" customFormat="1" ht="12" customHeight="1">
      <c r="A26" s="12" t="s">
        <v>42</v>
      </c>
      <c r="B26" s="136" t="s">
        <v>286</v>
      </c>
      <c r="C26" s="123">
        <f>'1.2.sz.mell. '!C26+'1.3.sz.mell. '!C26</f>
        <v>0</v>
      </c>
      <c r="D26" s="123">
        <f>'1.2.sz.mell. '!D26+'1.3.sz.mell. '!D26</f>
        <v>0</v>
      </c>
      <c r="E26" s="123">
        <f>'1.2.sz.mell. '!E26+'1.3.sz.mell. '!E26</f>
        <v>0</v>
      </c>
      <c r="F26" s="123">
        <f>'1.2.sz.mell. '!F26+'1.3.sz.mell. '!F26</f>
        <v>0</v>
      </c>
      <c r="G26" s="164">
        <f t="shared" si="2"/>
        <v>0</v>
      </c>
    </row>
    <row r="27" spans="1:7" s="134" customFormat="1" ht="12" customHeight="1">
      <c r="A27" s="12" t="s">
        <v>43</v>
      </c>
      <c r="B27" s="136" t="s">
        <v>287</v>
      </c>
      <c r="C27" s="123">
        <f>'1.2.sz.mell. '!C27+'1.3.sz.mell. '!C27</f>
        <v>0</v>
      </c>
      <c r="D27" s="123">
        <f>'1.2.sz.mell. '!D27+'1.3.sz.mell. '!D27</f>
        <v>0</v>
      </c>
      <c r="E27" s="123">
        <f>'1.2.sz.mell. '!E27+'1.3.sz.mell. '!E27</f>
        <v>0</v>
      </c>
      <c r="F27" s="123">
        <f>'1.2.sz.mell. '!F27+'1.3.sz.mell. '!F27</f>
        <v>0</v>
      </c>
      <c r="G27" s="164">
        <f t="shared" si="2"/>
        <v>0</v>
      </c>
    </row>
    <row r="28" spans="1:7" s="134" customFormat="1" ht="12" customHeight="1">
      <c r="A28" s="12" t="s">
        <v>84</v>
      </c>
      <c r="B28" s="136" t="s">
        <v>147</v>
      </c>
      <c r="C28" s="123">
        <f>'1.2.sz.mell. '!C28+'1.3.sz.mell. '!C28</f>
        <v>0</v>
      </c>
      <c r="D28" s="123">
        <f>'1.2.sz.mell. '!D28+'1.3.sz.mell. '!D28</f>
        <v>0</v>
      </c>
      <c r="E28" s="123">
        <f>'1.2.sz.mell. '!E28+'1.3.sz.mell. '!E28</f>
        <v>457000</v>
      </c>
      <c r="F28" s="123">
        <f>'1.2.sz.mell. '!F28+'1.3.sz.mell. '!F28</f>
        <v>457000</v>
      </c>
      <c r="G28" s="164">
        <f t="shared" si="2"/>
        <v>457000</v>
      </c>
    </row>
    <row r="29" spans="1:7" s="134" customFormat="1" ht="12" customHeight="1" thickBot="1">
      <c r="A29" s="14" t="s">
        <v>85</v>
      </c>
      <c r="B29" s="137" t="s">
        <v>148</v>
      </c>
      <c r="C29" s="123">
        <f>'1.2.sz.mell. '!C29+'1.3.sz.mell. '!C29</f>
        <v>0</v>
      </c>
      <c r="D29" s="123">
        <f>'1.2.sz.mell. '!D29+'1.3.sz.mell. '!D29</f>
        <v>0</v>
      </c>
      <c r="E29" s="123">
        <f>'1.2.sz.mell. '!E29+'1.3.sz.mell. '!E29</f>
        <v>0</v>
      </c>
      <c r="F29" s="123">
        <f>'1.2.sz.mell. '!F29+'1.3.sz.mell. '!F29</f>
        <v>0</v>
      </c>
      <c r="G29" s="164">
        <f t="shared" si="2"/>
        <v>0</v>
      </c>
    </row>
    <row r="30" spans="1:7" s="134" customFormat="1" ht="12" customHeight="1" thickBot="1">
      <c r="A30" s="18" t="s">
        <v>86</v>
      </c>
      <c r="B30" s="19" t="s">
        <v>423</v>
      </c>
      <c r="C30" s="127">
        <f>+C31+C32+C33+C34+C35+C36+C37+C38</f>
        <v>20527000</v>
      </c>
      <c r="D30" s="127">
        <f>+D31+D33+D34+D35+D36+D37+D38</f>
        <v>0</v>
      </c>
      <c r="E30" s="127">
        <f>+E31+E33+E34+E35+E36+E37+E38</f>
        <v>0</v>
      </c>
      <c r="F30" s="127">
        <f>+F31+F33+F34+F35+F36+F37+F38</f>
        <v>0</v>
      </c>
      <c r="G30" s="163">
        <f>+G31+G33+G34+G35+G36+G37+G38+G32</f>
        <v>20527000</v>
      </c>
    </row>
    <row r="31" spans="1:7" s="134" customFormat="1" ht="12" customHeight="1">
      <c r="A31" s="320" t="s">
        <v>149</v>
      </c>
      <c r="B31" s="242" t="s">
        <v>416</v>
      </c>
      <c r="C31" s="330">
        <f>'1.2.sz.mell. '!C31+'1.3.sz.mell. '!C31</f>
        <v>4000000</v>
      </c>
      <c r="D31" s="123">
        <f>'1.2.sz.mell. '!D31+'1.3.sz.mell. '!D31</f>
        <v>0</v>
      </c>
      <c r="E31" s="123">
        <f>'1.2.sz.mell. '!E31+'1.3.sz.mell. '!E31</f>
        <v>0</v>
      </c>
      <c r="F31" s="123">
        <f>'1.2.sz.mell. '!F31+'1.3.sz.mell. '!F31</f>
        <v>0</v>
      </c>
      <c r="G31" s="164">
        <f t="shared" ref="G31:G38" si="3">C31+F31</f>
        <v>4000000</v>
      </c>
    </row>
    <row r="32" spans="1:7" s="134" customFormat="1" ht="12" customHeight="1">
      <c r="A32" s="321" t="s">
        <v>150</v>
      </c>
      <c r="B32" s="322" t="s">
        <v>454</v>
      </c>
      <c r="C32" s="330">
        <f>'1.2.sz.mell. '!C32+'1.3.sz.mell. '!C32</f>
        <v>3000000</v>
      </c>
      <c r="D32" s="123"/>
      <c r="E32" s="123"/>
      <c r="F32" s="123"/>
      <c r="G32" s="164">
        <f t="shared" si="3"/>
        <v>3000000</v>
      </c>
    </row>
    <row r="33" spans="1:7" s="134" customFormat="1" ht="12" customHeight="1">
      <c r="A33" s="321" t="s">
        <v>151</v>
      </c>
      <c r="B33" s="322" t="s">
        <v>455</v>
      </c>
      <c r="C33" s="330">
        <f>'1.2.sz.mell. '!C33+'1.3.sz.mell. '!C33</f>
        <v>3800000</v>
      </c>
      <c r="D33" s="123">
        <f>'1.2.sz.mell. '!D32+'1.3.sz.mell. '!D32</f>
        <v>0</v>
      </c>
      <c r="E33" s="123">
        <f>'1.2.sz.mell. '!E32+'1.3.sz.mell. '!E32</f>
        <v>0</v>
      </c>
      <c r="F33" s="123">
        <f>'1.2.sz.mell. '!F32+'1.3.sz.mell. '!F32</f>
        <v>0</v>
      </c>
      <c r="G33" s="164">
        <f t="shared" si="3"/>
        <v>3800000</v>
      </c>
    </row>
    <row r="34" spans="1:7" s="134" customFormat="1" ht="12" customHeight="1">
      <c r="A34" s="321" t="s">
        <v>152</v>
      </c>
      <c r="B34" s="322" t="s">
        <v>418</v>
      </c>
      <c r="C34" s="330">
        <f>'1.2.sz.mell. '!C34+'1.3.sz.mell. '!C34</f>
        <v>7600000</v>
      </c>
      <c r="D34" s="123">
        <f>'1.2.sz.mell. '!D33+'1.3.sz.mell. '!D33</f>
        <v>0</v>
      </c>
      <c r="E34" s="123">
        <f>'1.2.sz.mell. '!E33+'1.3.sz.mell. '!E33</f>
        <v>0</v>
      </c>
      <c r="F34" s="123">
        <f>'1.2.sz.mell. '!F33+'1.3.sz.mell. '!F33</f>
        <v>0</v>
      </c>
      <c r="G34" s="164">
        <f t="shared" si="3"/>
        <v>7600000</v>
      </c>
    </row>
    <row r="35" spans="1:7" s="134" customFormat="1" ht="12" customHeight="1">
      <c r="A35" s="321" t="s">
        <v>420</v>
      </c>
      <c r="B35" s="322" t="s">
        <v>419</v>
      </c>
      <c r="C35" s="330">
        <f>'1.2.sz.mell. '!C35+'1.3.sz.mell. '!C35</f>
        <v>0</v>
      </c>
      <c r="D35" s="123">
        <f>'1.2.sz.mell. '!D34+'1.3.sz.mell. '!D34</f>
        <v>0</v>
      </c>
      <c r="E35" s="123">
        <f>'1.2.sz.mell. '!E34+'1.3.sz.mell. '!E34</f>
        <v>0</v>
      </c>
      <c r="F35" s="123">
        <f>'1.2.sz.mell. '!F34+'1.3.sz.mell. '!F34</f>
        <v>0</v>
      </c>
      <c r="G35" s="164">
        <f t="shared" si="3"/>
        <v>0</v>
      </c>
    </row>
    <row r="36" spans="1:7" s="134" customFormat="1" ht="12" customHeight="1">
      <c r="A36" s="321" t="s">
        <v>421</v>
      </c>
      <c r="B36" s="322" t="s">
        <v>153</v>
      </c>
      <c r="C36" s="330">
        <f>'1.2.sz.mell. '!C36+'1.3.sz.mell. '!C36</f>
        <v>1900000</v>
      </c>
      <c r="D36" s="123">
        <f>'1.2.sz.mell. '!D35+'1.3.sz.mell. '!D35</f>
        <v>0</v>
      </c>
      <c r="E36" s="123">
        <f>'1.2.sz.mell. '!E35+'1.3.sz.mell. '!E35</f>
        <v>0</v>
      </c>
      <c r="F36" s="123">
        <f>'1.2.sz.mell. '!F35+'1.3.sz.mell. '!F35</f>
        <v>0</v>
      </c>
      <c r="G36" s="164">
        <f t="shared" si="3"/>
        <v>1900000</v>
      </c>
    </row>
    <row r="37" spans="1:7" s="134" customFormat="1" ht="12" customHeight="1">
      <c r="A37" s="321" t="s">
        <v>422</v>
      </c>
      <c r="B37" s="322" t="s">
        <v>154</v>
      </c>
      <c r="C37" s="330">
        <f>'1.2.sz.mell. '!C37+'1.3.sz.mell. '!C37</f>
        <v>0</v>
      </c>
      <c r="D37" s="123">
        <f>'1.2.sz.mell. '!D36+'1.3.sz.mell. '!D36</f>
        <v>0</v>
      </c>
      <c r="E37" s="123">
        <f>'1.2.sz.mell. '!E36+'1.3.sz.mell. '!E36</f>
        <v>0</v>
      </c>
      <c r="F37" s="123">
        <f>'1.2.sz.mell. '!F36+'1.3.sz.mell. '!F36</f>
        <v>0</v>
      </c>
      <c r="G37" s="164">
        <f t="shared" si="3"/>
        <v>0</v>
      </c>
    </row>
    <row r="38" spans="1:7" s="134" customFormat="1" ht="12" customHeight="1" thickBot="1">
      <c r="A38" s="323" t="s">
        <v>456</v>
      </c>
      <c r="B38" s="324" t="s">
        <v>155</v>
      </c>
      <c r="C38" s="330">
        <f>'1.2.sz.mell. '!C38+'1.3.sz.mell. '!C38</f>
        <v>227000</v>
      </c>
      <c r="D38" s="123">
        <f>'1.2.sz.mell. '!D37+'1.3.sz.mell. '!D37</f>
        <v>0</v>
      </c>
      <c r="E38" s="123">
        <f>'1.2.sz.mell. '!E37+'1.3.sz.mell. '!E37</f>
        <v>0</v>
      </c>
      <c r="F38" s="123">
        <f>'1.2.sz.mell. '!F37+'1.3.sz.mell. '!F37</f>
        <v>0</v>
      </c>
      <c r="G38" s="164">
        <f t="shared" si="3"/>
        <v>227000</v>
      </c>
    </row>
    <row r="39" spans="1:7" s="134" customFormat="1" ht="12" customHeight="1" thickBot="1">
      <c r="A39" s="18" t="s">
        <v>7</v>
      </c>
      <c r="B39" s="19" t="s">
        <v>293</v>
      </c>
      <c r="C39" s="121">
        <f>SUM(C40:C50)</f>
        <v>1179000</v>
      </c>
      <c r="D39" s="121">
        <f>SUM(D40:D50)</f>
        <v>0</v>
      </c>
      <c r="E39" s="121">
        <f>SUM(E40:E50)</f>
        <v>0</v>
      </c>
      <c r="F39" s="121">
        <f>SUM(F40:F50)</f>
        <v>0</v>
      </c>
      <c r="G39" s="61">
        <f>SUM(G40:G50)</f>
        <v>1179000</v>
      </c>
    </row>
    <row r="40" spans="1:7" s="134" customFormat="1" ht="12" customHeight="1">
      <c r="A40" s="13" t="s">
        <v>44</v>
      </c>
      <c r="B40" s="135" t="s">
        <v>158</v>
      </c>
      <c r="C40" s="123">
        <f>'1.2.sz.mell. '!C40+'1.3.sz.mell. '!C39</f>
        <v>0</v>
      </c>
      <c r="D40" s="123">
        <f>'1.2.sz.mell. '!D40+'1.3.sz.mell. '!D39</f>
        <v>0</v>
      </c>
      <c r="E40" s="123">
        <f>'1.2.sz.mell. '!E40+'1.3.sz.mell. '!E39</f>
        <v>0</v>
      </c>
      <c r="F40" s="123">
        <f>'1.2.sz.mell. '!F40+'1.3.sz.mell. '!F39</f>
        <v>0</v>
      </c>
      <c r="G40" s="164">
        <f t="shared" ref="G40:G50" si="4">C40+F40</f>
        <v>0</v>
      </c>
    </row>
    <row r="41" spans="1:7" s="134" customFormat="1" ht="12" customHeight="1">
      <c r="A41" s="12" t="s">
        <v>45</v>
      </c>
      <c r="B41" s="136" t="s">
        <v>159</v>
      </c>
      <c r="C41" s="123">
        <f>'1.2.sz.mell. '!C41+'1.3.sz.mell. '!C40</f>
        <v>210000</v>
      </c>
      <c r="D41" s="123">
        <f>'1.2.sz.mell. '!D41+'1.3.sz.mell. '!D40</f>
        <v>0</v>
      </c>
      <c r="E41" s="123">
        <f>'1.2.sz.mell. '!E41+'1.3.sz.mell. '!E40</f>
        <v>0</v>
      </c>
      <c r="F41" s="123">
        <f>'1.2.sz.mell. '!F41+'1.3.sz.mell. '!F40</f>
        <v>0</v>
      </c>
      <c r="G41" s="164">
        <f t="shared" si="4"/>
        <v>210000</v>
      </c>
    </row>
    <row r="42" spans="1:7" s="134" customFormat="1" ht="12" customHeight="1">
      <c r="A42" s="12" t="s">
        <v>46</v>
      </c>
      <c r="B42" s="136" t="s">
        <v>160</v>
      </c>
      <c r="C42" s="123">
        <f>'1.2.sz.mell. '!C42+'1.3.sz.mell. '!C41</f>
        <v>211000</v>
      </c>
      <c r="D42" s="123">
        <f>'1.2.sz.mell. '!D42+'1.3.sz.mell. '!D41</f>
        <v>0</v>
      </c>
      <c r="E42" s="123">
        <f>'1.2.sz.mell. '!E42+'1.3.sz.mell. '!E41</f>
        <v>0</v>
      </c>
      <c r="F42" s="123">
        <f>'1.2.sz.mell. '!F42+'1.3.sz.mell. '!F41</f>
        <v>0</v>
      </c>
      <c r="G42" s="164">
        <f t="shared" si="4"/>
        <v>211000</v>
      </c>
    </row>
    <row r="43" spans="1:7" s="134" customFormat="1" ht="12" customHeight="1">
      <c r="A43" s="12" t="s">
        <v>88</v>
      </c>
      <c r="B43" s="136" t="s">
        <v>161</v>
      </c>
      <c r="C43" s="123">
        <f>'1.2.sz.mell. '!C43+'1.3.sz.mell. '!C42</f>
        <v>732000</v>
      </c>
      <c r="D43" s="123">
        <f>'1.2.sz.mell. '!D43+'1.3.sz.mell. '!D42</f>
        <v>0</v>
      </c>
      <c r="E43" s="123">
        <f>'1.2.sz.mell. '!E43+'1.3.sz.mell. '!E42</f>
        <v>0</v>
      </c>
      <c r="F43" s="123">
        <f>'1.2.sz.mell. '!F43+'1.3.sz.mell. '!F42</f>
        <v>0</v>
      </c>
      <c r="G43" s="164">
        <f t="shared" si="4"/>
        <v>732000</v>
      </c>
    </row>
    <row r="44" spans="1:7" s="134" customFormat="1" ht="12" customHeight="1">
      <c r="A44" s="12" t="s">
        <v>89</v>
      </c>
      <c r="B44" s="136" t="s">
        <v>162</v>
      </c>
      <c r="C44" s="123">
        <f>'1.2.sz.mell. '!C44+'1.3.sz.mell. '!C43</f>
        <v>0</v>
      </c>
      <c r="D44" s="123">
        <f>'1.2.sz.mell. '!D44+'1.3.sz.mell. '!D43</f>
        <v>0</v>
      </c>
      <c r="E44" s="123">
        <f>'1.2.sz.mell. '!E44+'1.3.sz.mell. '!E43</f>
        <v>0</v>
      </c>
      <c r="F44" s="123">
        <f>'1.2.sz.mell. '!F44+'1.3.sz.mell. '!F43</f>
        <v>0</v>
      </c>
      <c r="G44" s="164">
        <f t="shared" si="4"/>
        <v>0</v>
      </c>
    </row>
    <row r="45" spans="1:7" s="134" customFormat="1" ht="12" customHeight="1">
      <c r="A45" s="12" t="s">
        <v>90</v>
      </c>
      <c r="B45" s="136" t="s">
        <v>163</v>
      </c>
      <c r="C45" s="123">
        <f>'1.2.sz.mell. '!C45+'1.3.sz.mell. '!C44</f>
        <v>0</v>
      </c>
      <c r="D45" s="123">
        <f>'1.2.sz.mell. '!D45+'1.3.sz.mell. '!D44</f>
        <v>0</v>
      </c>
      <c r="E45" s="123">
        <f>'1.2.sz.mell. '!E45+'1.3.sz.mell. '!E44</f>
        <v>0</v>
      </c>
      <c r="F45" s="123">
        <f>'1.2.sz.mell. '!F45+'1.3.sz.mell. '!F44</f>
        <v>0</v>
      </c>
      <c r="G45" s="164">
        <f t="shared" si="4"/>
        <v>0</v>
      </c>
    </row>
    <row r="46" spans="1:7" s="134" customFormat="1" ht="12" customHeight="1">
      <c r="A46" s="12" t="s">
        <v>91</v>
      </c>
      <c r="B46" s="136" t="s">
        <v>164</v>
      </c>
      <c r="C46" s="123">
        <f>'1.2.sz.mell. '!C46+'1.3.sz.mell. '!C45</f>
        <v>0</v>
      </c>
      <c r="D46" s="123">
        <f>'1.2.sz.mell. '!D46+'1.3.sz.mell. '!D45</f>
        <v>0</v>
      </c>
      <c r="E46" s="123">
        <f>'1.2.sz.mell. '!E46+'1.3.sz.mell. '!E45</f>
        <v>0</v>
      </c>
      <c r="F46" s="123">
        <f>'1.2.sz.mell. '!F46+'1.3.sz.mell. '!F45</f>
        <v>0</v>
      </c>
      <c r="G46" s="164">
        <f t="shared" si="4"/>
        <v>0</v>
      </c>
    </row>
    <row r="47" spans="1:7" s="134" customFormat="1" ht="12" customHeight="1">
      <c r="A47" s="12" t="s">
        <v>92</v>
      </c>
      <c r="B47" s="136" t="s">
        <v>424</v>
      </c>
      <c r="C47" s="123">
        <f>'1.2.sz.mell. '!C47+'1.3.sz.mell. '!C46</f>
        <v>16000</v>
      </c>
      <c r="D47" s="123">
        <f>'1.2.sz.mell. '!D47+'1.3.sz.mell. '!D46</f>
        <v>0</v>
      </c>
      <c r="E47" s="123">
        <f>'1.2.sz.mell. '!E47+'1.3.sz.mell. '!E46</f>
        <v>0</v>
      </c>
      <c r="F47" s="123">
        <f>'1.2.sz.mell. '!F47+'1.3.sz.mell. '!F46</f>
        <v>0</v>
      </c>
      <c r="G47" s="164">
        <f t="shared" si="4"/>
        <v>16000</v>
      </c>
    </row>
    <row r="48" spans="1:7" s="134" customFormat="1" ht="12" customHeight="1">
      <c r="A48" s="12" t="s">
        <v>156</v>
      </c>
      <c r="B48" s="136" t="s">
        <v>166</v>
      </c>
      <c r="C48" s="123">
        <f>'1.2.sz.mell. '!C48+'1.3.sz.mell. '!C47</f>
        <v>0</v>
      </c>
      <c r="D48" s="123">
        <f>'1.2.sz.mell. '!D48+'1.3.sz.mell. '!D47</f>
        <v>0</v>
      </c>
      <c r="E48" s="123">
        <f>'1.2.sz.mell. '!E48+'1.3.sz.mell. '!E47</f>
        <v>0</v>
      </c>
      <c r="F48" s="123">
        <f>'1.2.sz.mell. '!F48+'1.3.sz.mell. '!F47</f>
        <v>0</v>
      </c>
      <c r="G48" s="164">
        <f t="shared" si="4"/>
        <v>0</v>
      </c>
    </row>
    <row r="49" spans="1:7" s="134" customFormat="1" ht="12" customHeight="1">
      <c r="A49" s="14" t="s">
        <v>157</v>
      </c>
      <c r="B49" s="137" t="s">
        <v>295</v>
      </c>
      <c r="C49" s="123">
        <f>'1.2.sz.mell. '!C49+'1.3.sz.mell. '!C48</f>
        <v>0</v>
      </c>
      <c r="D49" s="123">
        <f>'1.2.sz.mell. '!D49+'1.3.sz.mell. '!D48</f>
        <v>0</v>
      </c>
      <c r="E49" s="123">
        <f>'1.2.sz.mell. '!E49+'1.3.sz.mell. '!E48</f>
        <v>0</v>
      </c>
      <c r="F49" s="123">
        <f>'1.2.sz.mell. '!F49+'1.3.sz.mell. '!F48</f>
        <v>0</v>
      </c>
      <c r="G49" s="164">
        <f t="shared" si="4"/>
        <v>0</v>
      </c>
    </row>
    <row r="50" spans="1:7" s="134" customFormat="1" ht="12" customHeight="1" thickBot="1">
      <c r="A50" s="14" t="s">
        <v>294</v>
      </c>
      <c r="B50" s="64" t="s">
        <v>167</v>
      </c>
      <c r="C50" s="123">
        <f>'1.2.sz.mell. '!C50+'1.3.sz.mell. '!C49</f>
        <v>10000</v>
      </c>
      <c r="D50" s="123">
        <f>'1.2.sz.mell. '!D50+'1.3.sz.mell. '!D49</f>
        <v>0</v>
      </c>
      <c r="E50" s="123">
        <f>'1.2.sz.mell. '!E50+'1.3.sz.mell. '!E49</f>
        <v>0</v>
      </c>
      <c r="F50" s="123">
        <f>'1.2.sz.mell. '!F50+'1.3.sz.mell. '!F49</f>
        <v>0</v>
      </c>
      <c r="G50" s="164">
        <f t="shared" si="4"/>
        <v>10000</v>
      </c>
    </row>
    <row r="51" spans="1:7" s="134" customFormat="1" ht="12" customHeight="1" thickBot="1">
      <c r="A51" s="18" t="s">
        <v>8</v>
      </c>
      <c r="B51" s="19" t="s">
        <v>168</v>
      </c>
      <c r="C51" s="121">
        <f>SUM(C52:C56)</f>
        <v>0</v>
      </c>
      <c r="D51" s="121">
        <f>SUM(D52:D56)</f>
        <v>0</v>
      </c>
      <c r="E51" s="121">
        <f>SUM(E52:E56)</f>
        <v>17500</v>
      </c>
      <c r="F51" s="121">
        <f>SUM(F52:F56)</f>
        <v>17500</v>
      </c>
      <c r="G51" s="61">
        <f>SUM(G52:G56)</f>
        <v>17500</v>
      </c>
    </row>
    <row r="52" spans="1:7" s="134" customFormat="1" ht="12" customHeight="1">
      <c r="A52" s="13" t="s">
        <v>47</v>
      </c>
      <c r="B52" s="135" t="s">
        <v>172</v>
      </c>
      <c r="C52" s="123">
        <f>'1.2.sz.mell. '!C52+'1.3.sz.mell. '!C51</f>
        <v>0</v>
      </c>
      <c r="D52" s="123">
        <f>'1.2.sz.mell. '!D52+'1.3.sz.mell. '!D51</f>
        <v>0</v>
      </c>
      <c r="E52" s="123">
        <f>'1.2.sz.mell. '!E52+'1.3.sz.mell. '!E51</f>
        <v>0</v>
      </c>
      <c r="F52" s="123">
        <f>'1.2.sz.mell. '!F52+'1.3.sz.mell. '!F51</f>
        <v>0</v>
      </c>
      <c r="G52" s="223">
        <f>C52+F52</f>
        <v>0</v>
      </c>
    </row>
    <row r="53" spans="1:7" s="134" customFormat="1" ht="12" customHeight="1">
      <c r="A53" s="12" t="s">
        <v>48</v>
      </c>
      <c r="B53" s="136" t="s">
        <v>173</v>
      </c>
      <c r="C53" s="123">
        <f>'1.2.sz.mell. '!C53+'1.3.sz.mell. '!C52</f>
        <v>0</v>
      </c>
      <c r="D53" s="123">
        <f>'1.2.sz.mell. '!D53+'1.3.sz.mell. '!D52</f>
        <v>0</v>
      </c>
      <c r="E53" s="123">
        <f>'1.2.sz.mell. '!E53+'1.3.sz.mell. '!E52</f>
        <v>0</v>
      </c>
      <c r="F53" s="123">
        <f>'1.2.sz.mell. '!F53+'1.3.sz.mell. '!F52</f>
        <v>0</v>
      </c>
      <c r="G53" s="223">
        <f>C53+F53</f>
        <v>0</v>
      </c>
    </row>
    <row r="54" spans="1:7" s="134" customFormat="1" ht="12" customHeight="1">
      <c r="A54" s="12" t="s">
        <v>169</v>
      </c>
      <c r="B54" s="136" t="s">
        <v>174</v>
      </c>
      <c r="C54" s="123">
        <f>'1.2.sz.mell. '!C54+'1.3.sz.mell. '!C53</f>
        <v>0</v>
      </c>
      <c r="D54" s="123">
        <f>'1.2.sz.mell. '!D54+'1.3.sz.mell. '!D53</f>
        <v>0</v>
      </c>
      <c r="E54" s="123">
        <f>'1.2.sz.mell. '!E54+'1.3.sz.mell. '!E53</f>
        <v>17500</v>
      </c>
      <c r="F54" s="123">
        <f>'1.2.sz.mell. '!F54+'1.3.sz.mell. '!F53</f>
        <v>17500</v>
      </c>
      <c r="G54" s="223">
        <f>C54+F54</f>
        <v>17500</v>
      </c>
    </row>
    <row r="55" spans="1:7" s="134" customFormat="1" ht="12" customHeight="1">
      <c r="A55" s="12" t="s">
        <v>170</v>
      </c>
      <c r="B55" s="136" t="s">
        <v>175</v>
      </c>
      <c r="C55" s="123">
        <f>'1.2.sz.mell. '!C55+'1.3.sz.mell. '!C54</f>
        <v>0</v>
      </c>
      <c r="D55" s="123">
        <f>'1.2.sz.mell. '!D55+'1.3.sz.mell. '!D54</f>
        <v>0</v>
      </c>
      <c r="E55" s="123">
        <f>'1.2.sz.mell. '!E55+'1.3.sz.mell. '!E54</f>
        <v>0</v>
      </c>
      <c r="F55" s="123">
        <f>'1.2.sz.mell. '!F55+'1.3.sz.mell. '!F54</f>
        <v>0</v>
      </c>
      <c r="G55" s="223">
        <f>C55+F55</f>
        <v>0</v>
      </c>
    </row>
    <row r="56" spans="1:7" s="134" customFormat="1" ht="12" customHeight="1" thickBot="1">
      <c r="A56" s="14" t="s">
        <v>171</v>
      </c>
      <c r="B56" s="64" t="s">
        <v>176</v>
      </c>
      <c r="C56" s="123">
        <f>'1.2.sz.mell. '!C56+'1.3.sz.mell. '!C55</f>
        <v>0</v>
      </c>
      <c r="D56" s="123">
        <f>'1.2.sz.mell. '!D56+'1.3.sz.mell. '!D55</f>
        <v>0</v>
      </c>
      <c r="E56" s="123">
        <f>'1.2.sz.mell. '!E56+'1.3.sz.mell. '!E55</f>
        <v>0</v>
      </c>
      <c r="F56" s="123">
        <f>'1.2.sz.mell. '!F56+'1.3.sz.mell. '!F55</f>
        <v>0</v>
      </c>
      <c r="G56" s="223">
        <f>C56+F56</f>
        <v>0</v>
      </c>
    </row>
    <row r="57" spans="1:7" s="134" customFormat="1" ht="12" customHeight="1" thickBot="1">
      <c r="A57" s="18" t="s">
        <v>93</v>
      </c>
      <c r="B57" s="19" t="s">
        <v>177</v>
      </c>
      <c r="C57" s="121">
        <f>SUM(C58:C60)</f>
        <v>733000</v>
      </c>
      <c r="D57" s="121">
        <f>SUM(D58:D60)</f>
        <v>5000</v>
      </c>
      <c r="E57" s="121">
        <f>SUM(E58:E60)</f>
        <v>0</v>
      </c>
      <c r="F57" s="121">
        <f>SUM(F58:F60)</f>
        <v>5000</v>
      </c>
      <c r="G57" s="61">
        <f>SUM(G58:G60)</f>
        <v>738000</v>
      </c>
    </row>
    <row r="58" spans="1:7" s="134" customFormat="1" ht="12" customHeight="1">
      <c r="A58" s="13" t="s">
        <v>49</v>
      </c>
      <c r="B58" s="135" t="s">
        <v>178</v>
      </c>
      <c r="C58" s="123">
        <f>'1.2.sz.mell. '!C58+'1.3.sz.mell. '!C57</f>
        <v>0</v>
      </c>
      <c r="D58" s="123">
        <f>'1.2.sz.mell. '!D58+'1.3.sz.mell. '!D57</f>
        <v>0</v>
      </c>
      <c r="E58" s="123">
        <f>'1.2.sz.mell. '!E58+'1.3.sz.mell. '!E57</f>
        <v>0</v>
      </c>
      <c r="F58" s="123">
        <f>'1.2.sz.mell. '!F58+'1.3.sz.mell. '!F57</f>
        <v>0</v>
      </c>
      <c r="G58" s="164">
        <f>C58+F58</f>
        <v>0</v>
      </c>
    </row>
    <row r="59" spans="1:7" s="134" customFormat="1" ht="12" customHeight="1">
      <c r="A59" s="12" t="s">
        <v>50</v>
      </c>
      <c r="B59" s="136" t="s">
        <v>288</v>
      </c>
      <c r="C59" s="123">
        <f>'1.2.sz.mell. '!C59+'1.3.sz.mell. '!C58</f>
        <v>0</v>
      </c>
      <c r="D59" s="123">
        <f>'1.2.sz.mell. '!D59+'1.3.sz.mell. '!D58</f>
        <v>0</v>
      </c>
      <c r="E59" s="123">
        <f>'1.2.sz.mell. '!E59+'1.3.sz.mell. '!E58</f>
        <v>0</v>
      </c>
      <c r="F59" s="123">
        <f>'1.2.sz.mell. '!F59+'1.3.sz.mell. '!F58</f>
        <v>0</v>
      </c>
      <c r="G59" s="164">
        <f>C59+F59</f>
        <v>0</v>
      </c>
    </row>
    <row r="60" spans="1:7" s="134" customFormat="1" ht="12" customHeight="1">
      <c r="A60" s="12" t="s">
        <v>181</v>
      </c>
      <c r="B60" s="136" t="s">
        <v>179</v>
      </c>
      <c r="C60" s="123">
        <f>'1.2.sz.mell. '!C60+'1.3.sz.mell. '!C59</f>
        <v>733000</v>
      </c>
      <c r="D60" s="123">
        <f>'1.2.sz.mell. '!D60+'1.3.sz.mell. '!D59</f>
        <v>5000</v>
      </c>
      <c r="E60" s="123">
        <f>'1.2.sz.mell. '!E60+'1.3.sz.mell. '!E59</f>
        <v>0</v>
      </c>
      <c r="F60" s="123">
        <f>'1.2.sz.mell. '!F60+'1.3.sz.mell. '!F59</f>
        <v>5000</v>
      </c>
      <c r="G60" s="164">
        <f>C60+F60</f>
        <v>738000</v>
      </c>
    </row>
    <row r="61" spans="1:7" s="134" customFormat="1" ht="12" customHeight="1" thickBot="1">
      <c r="A61" s="14" t="s">
        <v>182</v>
      </c>
      <c r="B61" s="64" t="s">
        <v>180</v>
      </c>
      <c r="C61" s="123">
        <f>'1.2.sz.mell. '!C61+'1.3.sz.mell. '!C60</f>
        <v>0</v>
      </c>
      <c r="D61" s="123">
        <f>'1.2.sz.mell. '!D61+'1.3.sz.mell. '!D60</f>
        <v>0</v>
      </c>
      <c r="E61" s="123">
        <f>'1.2.sz.mell. '!E61+'1.3.sz.mell. '!E60</f>
        <v>0</v>
      </c>
      <c r="F61" s="123">
        <f>'1.2.sz.mell. '!F61+'1.3.sz.mell. '!F60</f>
        <v>0</v>
      </c>
      <c r="G61" s="164">
        <f>C61+F61</f>
        <v>0</v>
      </c>
    </row>
    <row r="62" spans="1:7" s="134" customFormat="1" ht="12" customHeight="1" thickBot="1">
      <c r="A62" s="18" t="s">
        <v>10</v>
      </c>
      <c r="B62" s="62" t="s">
        <v>183</v>
      </c>
      <c r="C62" s="121">
        <f>SUM(C63:C65)</f>
        <v>0</v>
      </c>
      <c r="D62" s="121">
        <f>SUM(D63:D65)</f>
        <v>0</v>
      </c>
      <c r="E62" s="121">
        <f>SUM(E63:E65)</f>
        <v>0</v>
      </c>
      <c r="F62" s="121">
        <f>SUM(F63:F65)</f>
        <v>0</v>
      </c>
      <c r="G62" s="61">
        <f>SUM(G63:G65)</f>
        <v>0</v>
      </c>
    </row>
    <row r="63" spans="1:7" s="134" customFormat="1" ht="12" customHeight="1">
      <c r="A63" s="13" t="s">
        <v>94</v>
      </c>
      <c r="B63" s="135" t="s">
        <v>185</v>
      </c>
      <c r="C63" s="123">
        <f>'1.2.sz.mell. '!C63+'1.3.sz.mell. '!C62</f>
        <v>0</v>
      </c>
      <c r="D63" s="123">
        <f>'1.2.sz.mell. '!D63+'1.3.sz.mell. '!D62</f>
        <v>0</v>
      </c>
      <c r="E63" s="123">
        <f>'1.2.sz.mell. '!E63+'1.3.sz.mell. '!E62</f>
        <v>0</v>
      </c>
      <c r="F63" s="123">
        <f>'1.2.sz.mell. '!F63+'1.3.sz.mell. '!F62</f>
        <v>0</v>
      </c>
      <c r="G63" s="222">
        <f>C63+F63</f>
        <v>0</v>
      </c>
    </row>
    <row r="64" spans="1:7" s="134" customFormat="1" ht="12" customHeight="1">
      <c r="A64" s="12" t="s">
        <v>95</v>
      </c>
      <c r="B64" s="136" t="s">
        <v>289</v>
      </c>
      <c r="C64" s="123">
        <f>'1.2.sz.mell. '!C64+'1.3.sz.mell. '!C63</f>
        <v>0</v>
      </c>
      <c r="D64" s="123">
        <f>'1.2.sz.mell. '!D64+'1.3.sz.mell. '!D63</f>
        <v>0</v>
      </c>
      <c r="E64" s="123">
        <f>'1.2.sz.mell. '!E64+'1.3.sz.mell. '!E63</f>
        <v>0</v>
      </c>
      <c r="F64" s="123">
        <f>'1.2.sz.mell. '!F64+'1.3.sz.mell. '!F63</f>
        <v>0</v>
      </c>
      <c r="G64" s="222">
        <f>C64+F64</f>
        <v>0</v>
      </c>
    </row>
    <row r="65" spans="1:7" s="134" customFormat="1" ht="12" customHeight="1">
      <c r="A65" s="12" t="s">
        <v>116</v>
      </c>
      <c r="B65" s="136" t="s">
        <v>186</v>
      </c>
      <c r="C65" s="123">
        <f>'1.2.sz.mell. '!C65+'1.3.sz.mell. '!C64</f>
        <v>0</v>
      </c>
      <c r="D65" s="123">
        <f>'1.2.sz.mell. '!D65+'1.3.sz.mell. '!D64</f>
        <v>0</v>
      </c>
      <c r="E65" s="123">
        <f>'1.2.sz.mell. '!E65+'1.3.sz.mell. '!E64</f>
        <v>0</v>
      </c>
      <c r="F65" s="123">
        <f>'1.2.sz.mell. '!F65+'1.3.sz.mell. '!F64</f>
        <v>0</v>
      </c>
      <c r="G65" s="222">
        <f>C65+F65</f>
        <v>0</v>
      </c>
    </row>
    <row r="66" spans="1:7" s="134" customFormat="1" ht="12" customHeight="1" thickBot="1">
      <c r="A66" s="14" t="s">
        <v>184</v>
      </c>
      <c r="B66" s="64" t="s">
        <v>187</v>
      </c>
      <c r="C66" s="123">
        <f>'1.2.sz.mell. '!C66+'1.3.sz.mell. '!C65</f>
        <v>0</v>
      </c>
      <c r="D66" s="123">
        <f>'1.2.sz.mell. '!D66+'1.3.sz.mell. '!D65</f>
        <v>0</v>
      </c>
      <c r="E66" s="123">
        <f>'1.2.sz.mell. '!E66+'1.3.sz.mell. '!E65</f>
        <v>0</v>
      </c>
      <c r="F66" s="123">
        <f>'1.2.sz.mell. '!F66+'1.3.sz.mell. '!F65</f>
        <v>0</v>
      </c>
      <c r="G66" s="222">
        <f>C66+F66</f>
        <v>0</v>
      </c>
    </row>
    <row r="67" spans="1:7" s="134" customFormat="1" ht="12" customHeight="1" thickBot="1">
      <c r="A67" s="173" t="s">
        <v>335</v>
      </c>
      <c r="B67" s="19" t="s">
        <v>188</v>
      </c>
      <c r="C67" s="127">
        <f>+C9+C16+C23+C30+C39+C51+C57+C62</f>
        <v>55673676</v>
      </c>
      <c r="D67" s="127">
        <f>+D9+D16+D23+D30+D39+D51+D57+D62</f>
        <v>5000</v>
      </c>
      <c r="E67" s="127">
        <f>+E9+E16+E23+E30+E39+E51+E57+E62</f>
        <v>3252220</v>
      </c>
      <c r="F67" s="127">
        <f>+F9+F16+F23+F30+F39+F51+F57+F62</f>
        <v>3257220</v>
      </c>
      <c r="G67" s="163">
        <f>+G9+G16+G23+G30+G39+G51+G57+G62</f>
        <v>58930896</v>
      </c>
    </row>
    <row r="68" spans="1:7" s="134" customFormat="1" ht="12" customHeight="1" thickBot="1">
      <c r="A68" s="167" t="s">
        <v>189</v>
      </c>
      <c r="B68" s="62" t="s">
        <v>190</v>
      </c>
      <c r="C68" s="121">
        <f>SUM(C69:C71)</f>
        <v>0</v>
      </c>
      <c r="D68" s="121">
        <f>SUM(D69:D71)</f>
        <v>0</v>
      </c>
      <c r="E68" s="121">
        <f>SUM(E69:E71)</f>
        <v>0</v>
      </c>
      <c r="F68" s="121">
        <f>SUM(F69:F71)</f>
        <v>0</v>
      </c>
      <c r="G68" s="61">
        <f>SUM(G69:G71)</f>
        <v>0</v>
      </c>
    </row>
    <row r="69" spans="1:7" s="134" customFormat="1" ht="12" customHeight="1">
      <c r="A69" s="13" t="s">
        <v>218</v>
      </c>
      <c r="B69" s="135" t="s">
        <v>191</v>
      </c>
      <c r="C69" s="123">
        <f>'1.2.sz.mell. '!C69+'1.3.sz.mell. '!C68</f>
        <v>0</v>
      </c>
      <c r="D69" s="123">
        <f>'1.2.sz.mell. '!D69+'1.3.sz.mell. '!D68</f>
        <v>0</v>
      </c>
      <c r="E69" s="123">
        <f>'1.2.sz.mell. '!E69+'1.3.sz.mell. '!E68</f>
        <v>0</v>
      </c>
      <c r="F69" s="123">
        <f>'1.2.sz.mell. '!F69+'1.3.sz.mell. '!F68</f>
        <v>0</v>
      </c>
      <c r="G69" s="222">
        <f>C69+F69</f>
        <v>0</v>
      </c>
    </row>
    <row r="70" spans="1:7" s="134" customFormat="1" ht="12" customHeight="1">
      <c r="A70" s="12" t="s">
        <v>227</v>
      </c>
      <c r="B70" s="136" t="s">
        <v>192</v>
      </c>
      <c r="C70" s="123">
        <f>'1.2.sz.mell. '!C70+'1.3.sz.mell. '!C69</f>
        <v>0</v>
      </c>
      <c r="D70" s="123">
        <f>'1.2.sz.mell. '!D70+'1.3.sz.mell. '!D69</f>
        <v>0</v>
      </c>
      <c r="E70" s="123">
        <f>'1.2.sz.mell. '!E70+'1.3.sz.mell. '!E69</f>
        <v>0</v>
      </c>
      <c r="F70" s="123">
        <f>'1.2.sz.mell. '!F70+'1.3.sz.mell. '!F69</f>
        <v>0</v>
      </c>
      <c r="G70" s="222">
        <f>C70+F70</f>
        <v>0</v>
      </c>
    </row>
    <row r="71" spans="1:7" s="134" customFormat="1" ht="12" customHeight="1" thickBot="1">
      <c r="A71" s="16" t="s">
        <v>228</v>
      </c>
      <c r="B71" s="301" t="s">
        <v>320</v>
      </c>
      <c r="C71" s="123">
        <f>'1.2.sz.mell. '!C71+'1.3.sz.mell. '!C70</f>
        <v>0</v>
      </c>
      <c r="D71" s="123">
        <f>'1.2.sz.mell. '!D71+'1.3.sz.mell. '!D70</f>
        <v>0</v>
      </c>
      <c r="E71" s="123">
        <f>'1.2.sz.mell. '!E71+'1.3.sz.mell. '!E70</f>
        <v>0</v>
      </c>
      <c r="F71" s="123">
        <f>'1.2.sz.mell. '!F71+'1.3.sz.mell. '!F70</f>
        <v>0</v>
      </c>
      <c r="G71" s="302">
        <f>C71+F71</f>
        <v>0</v>
      </c>
    </row>
    <row r="72" spans="1:7" s="134" customFormat="1" ht="12" customHeight="1" thickBot="1">
      <c r="A72" s="167" t="s">
        <v>194</v>
      </c>
      <c r="B72" s="62" t="s">
        <v>195</v>
      </c>
      <c r="C72" s="121">
        <f>SUM(C73:C76)</f>
        <v>20000000</v>
      </c>
      <c r="D72" s="121">
        <f>SUM(D73:D76)</f>
        <v>0</v>
      </c>
      <c r="E72" s="121">
        <f>SUM(E73:E76)</f>
        <v>0</v>
      </c>
      <c r="F72" s="121">
        <f>SUM(F73:F76)</f>
        <v>0</v>
      </c>
      <c r="G72" s="61">
        <f>SUM(G73:G76)</f>
        <v>20000000</v>
      </c>
    </row>
    <row r="73" spans="1:7" s="134" customFormat="1" ht="12" customHeight="1">
      <c r="A73" s="13" t="s">
        <v>72</v>
      </c>
      <c r="B73" s="242" t="s">
        <v>196</v>
      </c>
      <c r="C73" s="123">
        <f>'1.2.sz.mell. '!C73+'1.3.sz.mell. '!C72</f>
        <v>20000000</v>
      </c>
      <c r="D73" s="123">
        <f>'1.2.sz.mell. '!D73+'1.3.sz.mell. '!D72</f>
        <v>0</v>
      </c>
      <c r="E73" s="123">
        <f>'1.2.sz.mell. '!E73+'1.3.sz.mell. '!E72</f>
        <v>0</v>
      </c>
      <c r="F73" s="123">
        <f>'1.2.sz.mell. '!F73+'1.3.sz.mell. '!F72</f>
        <v>0</v>
      </c>
      <c r="G73" s="222">
        <f>C73+F73</f>
        <v>20000000</v>
      </c>
    </row>
    <row r="74" spans="1:7" s="134" customFormat="1" ht="12" customHeight="1">
      <c r="A74" s="12" t="s">
        <v>73</v>
      </c>
      <c r="B74" s="242" t="s">
        <v>434</v>
      </c>
      <c r="C74" s="123">
        <f>'1.2.sz.mell. '!C74+'1.3.sz.mell. '!C73</f>
        <v>0</v>
      </c>
      <c r="D74" s="123">
        <f>'1.2.sz.mell. '!D74+'1.3.sz.mell. '!D73</f>
        <v>0</v>
      </c>
      <c r="E74" s="123">
        <f>'1.2.sz.mell. '!E74+'1.3.sz.mell. '!E73</f>
        <v>0</v>
      </c>
      <c r="F74" s="123">
        <f>'1.2.sz.mell. '!F74+'1.3.sz.mell. '!F73</f>
        <v>0</v>
      </c>
      <c r="G74" s="222">
        <f>C74+F74</f>
        <v>0</v>
      </c>
    </row>
    <row r="75" spans="1:7" s="134" customFormat="1" ht="12" customHeight="1">
      <c r="A75" s="12" t="s">
        <v>219</v>
      </c>
      <c r="B75" s="242" t="s">
        <v>197</v>
      </c>
      <c r="C75" s="123">
        <f>'1.2.sz.mell. '!C75+'1.3.sz.mell. '!C74</f>
        <v>0</v>
      </c>
      <c r="D75" s="123">
        <f>'1.2.sz.mell. '!D75+'1.3.sz.mell. '!D74</f>
        <v>0</v>
      </c>
      <c r="E75" s="123">
        <f>'1.2.sz.mell. '!E75+'1.3.sz.mell. '!E74</f>
        <v>0</v>
      </c>
      <c r="F75" s="123">
        <f>'1.2.sz.mell. '!F75+'1.3.sz.mell. '!F74</f>
        <v>0</v>
      </c>
      <c r="G75" s="222">
        <f>C75+F75</f>
        <v>0</v>
      </c>
    </row>
    <row r="76" spans="1:7" s="134" customFormat="1" ht="12" customHeight="1" thickBot="1">
      <c r="A76" s="14" t="s">
        <v>220</v>
      </c>
      <c r="B76" s="243" t="s">
        <v>435</v>
      </c>
      <c r="C76" s="123">
        <f>'1.2.sz.mell. '!C76+'1.3.sz.mell. '!C75</f>
        <v>0</v>
      </c>
      <c r="D76" s="123">
        <f>'1.2.sz.mell. '!D76+'1.3.sz.mell. '!D75</f>
        <v>0</v>
      </c>
      <c r="E76" s="123">
        <f>'1.2.sz.mell. '!E76+'1.3.sz.mell. '!E75</f>
        <v>0</v>
      </c>
      <c r="F76" s="123">
        <f>'1.2.sz.mell. '!F76+'1.3.sz.mell. '!F75</f>
        <v>0</v>
      </c>
      <c r="G76" s="222">
        <f>C76+F76</f>
        <v>0</v>
      </c>
    </row>
    <row r="77" spans="1:7" s="134" customFormat="1" ht="12" customHeight="1" thickBot="1">
      <c r="A77" s="167" t="s">
        <v>198</v>
      </c>
      <c r="B77" s="62" t="s">
        <v>199</v>
      </c>
      <c r="C77" s="121">
        <f>SUM(C78:C79)</f>
        <v>206993990</v>
      </c>
      <c r="D77" s="121">
        <f>SUM(D78:D79)</f>
        <v>0</v>
      </c>
      <c r="E77" s="121">
        <f>SUM(E78:E79)</f>
        <v>0</v>
      </c>
      <c r="F77" s="121">
        <f>SUM(F78:F79)</f>
        <v>0</v>
      </c>
      <c r="G77" s="61">
        <f>SUM(G78:G79)</f>
        <v>206993990</v>
      </c>
    </row>
    <row r="78" spans="1:7" s="134" customFormat="1" ht="12" customHeight="1">
      <c r="A78" s="13" t="s">
        <v>221</v>
      </c>
      <c r="B78" s="135" t="s">
        <v>200</v>
      </c>
      <c r="C78" s="123">
        <f>'1.2.sz.mell. '!C78+'1.3.sz.mell. '!C77</f>
        <v>206993990</v>
      </c>
      <c r="D78" s="123">
        <f>'1.2.sz.mell. '!D78+'1.3.sz.mell. '!D77</f>
        <v>0</v>
      </c>
      <c r="E78" s="123">
        <f>'1.2.sz.mell. '!E78+'1.3.sz.mell. '!E77</f>
        <v>0</v>
      </c>
      <c r="F78" s="123">
        <f>'1.2.sz.mell. '!F78+'1.3.sz.mell. '!F77</f>
        <v>0</v>
      </c>
      <c r="G78" s="222">
        <f>C78+F78</f>
        <v>206993990</v>
      </c>
    </row>
    <row r="79" spans="1:7" s="134" customFormat="1" ht="12" customHeight="1" thickBot="1">
      <c r="A79" s="14" t="s">
        <v>222</v>
      </c>
      <c r="B79" s="64" t="s">
        <v>201</v>
      </c>
      <c r="C79" s="123">
        <f>'1.2.sz.mell. '!C79+'1.3.sz.mell. '!C78</f>
        <v>0</v>
      </c>
      <c r="D79" s="123">
        <f>'1.2.sz.mell. '!D79+'1.3.sz.mell. '!D78</f>
        <v>0</v>
      </c>
      <c r="E79" s="123">
        <f>'1.2.sz.mell. '!E79+'1.3.sz.mell. '!E78</f>
        <v>0</v>
      </c>
      <c r="F79" s="123">
        <f>'1.2.sz.mell. '!F79+'1.3.sz.mell. '!F78</f>
        <v>0</v>
      </c>
      <c r="G79" s="222">
        <f>C79+F79</f>
        <v>0</v>
      </c>
    </row>
    <row r="80" spans="1:7" s="134" customFormat="1" ht="12" customHeight="1" thickBot="1">
      <c r="A80" s="167" t="s">
        <v>202</v>
      </c>
      <c r="B80" s="62" t="s">
        <v>203</v>
      </c>
      <c r="C80" s="121">
        <f>SUM(C81:C83)</f>
        <v>0</v>
      </c>
      <c r="D80" s="121">
        <f>SUM(D81:D83)</f>
        <v>0</v>
      </c>
      <c r="E80" s="121">
        <f>SUM(E81:E83)</f>
        <v>0</v>
      </c>
      <c r="F80" s="121">
        <f>SUM(F81:F83)</f>
        <v>0</v>
      </c>
      <c r="G80" s="61">
        <f>SUM(G81:G83)</f>
        <v>0</v>
      </c>
    </row>
    <row r="81" spans="1:7" s="134" customFormat="1" ht="12" customHeight="1">
      <c r="A81" s="13" t="s">
        <v>223</v>
      </c>
      <c r="B81" s="135" t="s">
        <v>204</v>
      </c>
      <c r="C81" s="123">
        <f>'1.2.sz.mell. '!C81+'1.3.sz.mell. '!C80</f>
        <v>0</v>
      </c>
      <c r="D81" s="123">
        <f>'1.2.sz.mell. '!D81+'1.3.sz.mell. '!D80</f>
        <v>0</v>
      </c>
      <c r="E81" s="123">
        <f>'1.2.sz.mell. '!E81+'1.3.sz.mell. '!E80</f>
        <v>0</v>
      </c>
      <c r="F81" s="123">
        <f>'1.2.sz.mell. '!F81+'1.3.sz.mell. '!F80</f>
        <v>0</v>
      </c>
      <c r="G81" s="222">
        <f>C81+F81</f>
        <v>0</v>
      </c>
    </row>
    <row r="82" spans="1:7" s="134" customFormat="1" ht="12" customHeight="1">
      <c r="A82" s="12" t="s">
        <v>224</v>
      </c>
      <c r="B82" s="136" t="s">
        <v>205</v>
      </c>
      <c r="C82" s="123">
        <f>'1.2.sz.mell. '!C82+'1.3.sz.mell. '!C81</f>
        <v>0</v>
      </c>
      <c r="D82" s="123">
        <f>'1.2.sz.mell. '!D82+'1.3.sz.mell. '!D81</f>
        <v>0</v>
      </c>
      <c r="E82" s="123">
        <f>'1.2.sz.mell. '!E82+'1.3.sz.mell. '!E81</f>
        <v>0</v>
      </c>
      <c r="F82" s="123">
        <f>'1.2.sz.mell. '!F82+'1.3.sz.mell. '!F81</f>
        <v>0</v>
      </c>
      <c r="G82" s="222">
        <f>C82+F82</f>
        <v>0</v>
      </c>
    </row>
    <row r="83" spans="1:7" s="134" customFormat="1" ht="12" customHeight="1" thickBot="1">
      <c r="A83" s="14" t="s">
        <v>225</v>
      </c>
      <c r="B83" s="64" t="s">
        <v>436</v>
      </c>
      <c r="C83" s="123">
        <f>'1.2.sz.mell. '!C83+'1.3.sz.mell. '!C82</f>
        <v>0</v>
      </c>
      <c r="D83" s="123">
        <f>'1.2.sz.mell. '!D83+'1.3.sz.mell. '!D82</f>
        <v>0</v>
      </c>
      <c r="E83" s="123">
        <f>'1.2.sz.mell. '!E83+'1.3.sz.mell. '!E82</f>
        <v>0</v>
      </c>
      <c r="F83" s="123">
        <f>'1.2.sz.mell. '!F83+'1.3.sz.mell. '!F82</f>
        <v>0</v>
      </c>
      <c r="G83" s="222">
        <f>C83+F83</f>
        <v>0</v>
      </c>
    </row>
    <row r="84" spans="1:7" s="134" customFormat="1" ht="12" customHeight="1" thickBot="1">
      <c r="A84" s="167" t="s">
        <v>206</v>
      </c>
      <c r="B84" s="62" t="s">
        <v>226</v>
      </c>
      <c r="C84" s="121">
        <f>SUM(C85:C88)</f>
        <v>0</v>
      </c>
      <c r="D84" s="121">
        <f>SUM(D85:D88)</f>
        <v>0</v>
      </c>
      <c r="E84" s="121">
        <f>SUM(E85:E88)</f>
        <v>0</v>
      </c>
      <c r="F84" s="121">
        <f>SUM(F85:F88)</f>
        <v>0</v>
      </c>
      <c r="G84" s="61">
        <f>SUM(G85:G88)</f>
        <v>0</v>
      </c>
    </row>
    <row r="85" spans="1:7" s="134" customFormat="1" ht="12" customHeight="1">
      <c r="A85" s="138" t="s">
        <v>207</v>
      </c>
      <c r="B85" s="135" t="s">
        <v>208</v>
      </c>
      <c r="C85" s="123">
        <f>'1.2.sz.mell. '!C85+'1.3.sz.mell. '!C84</f>
        <v>0</v>
      </c>
      <c r="D85" s="123">
        <f>'1.2.sz.mell. '!D85+'1.3.sz.mell. '!D84</f>
        <v>0</v>
      </c>
      <c r="E85" s="123">
        <f>'1.2.sz.mell. '!E85+'1.3.sz.mell. '!E84</f>
        <v>0</v>
      </c>
      <c r="F85" s="123">
        <f>'1.2.sz.mell. '!F85+'1.3.sz.mell. '!F84</f>
        <v>0</v>
      </c>
      <c r="G85" s="222">
        <f t="shared" ref="G85:G90" si="5">C85+F85</f>
        <v>0</v>
      </c>
    </row>
    <row r="86" spans="1:7" s="134" customFormat="1" ht="12" customHeight="1">
      <c r="A86" s="139" t="s">
        <v>209</v>
      </c>
      <c r="B86" s="136" t="s">
        <v>210</v>
      </c>
      <c r="C86" s="123">
        <f>'1.2.sz.mell. '!C86+'1.3.sz.mell. '!C85</f>
        <v>0</v>
      </c>
      <c r="D86" s="123">
        <f>'1.2.sz.mell. '!D86+'1.3.sz.mell. '!D85</f>
        <v>0</v>
      </c>
      <c r="E86" s="123">
        <f>'1.2.sz.mell. '!E86+'1.3.sz.mell. '!E85</f>
        <v>0</v>
      </c>
      <c r="F86" s="123">
        <f>'1.2.sz.mell. '!F86+'1.3.sz.mell. '!F85</f>
        <v>0</v>
      </c>
      <c r="G86" s="222">
        <f t="shared" si="5"/>
        <v>0</v>
      </c>
    </row>
    <row r="87" spans="1:7" s="134" customFormat="1" ht="12" customHeight="1">
      <c r="A87" s="139" t="s">
        <v>211</v>
      </c>
      <c r="B87" s="136" t="s">
        <v>212</v>
      </c>
      <c r="C87" s="123">
        <f>'1.2.sz.mell. '!C87+'1.3.sz.mell. '!C86</f>
        <v>0</v>
      </c>
      <c r="D87" s="123">
        <f>'1.2.sz.mell. '!D87+'1.3.sz.mell. '!D86</f>
        <v>0</v>
      </c>
      <c r="E87" s="123">
        <f>'1.2.sz.mell. '!E87+'1.3.sz.mell. '!E86</f>
        <v>0</v>
      </c>
      <c r="F87" s="123">
        <f>'1.2.sz.mell. '!F87+'1.3.sz.mell. '!F86</f>
        <v>0</v>
      </c>
      <c r="G87" s="222">
        <f t="shared" si="5"/>
        <v>0</v>
      </c>
    </row>
    <row r="88" spans="1:7" s="134" customFormat="1" ht="12" customHeight="1" thickBot="1">
      <c r="A88" s="140" t="s">
        <v>213</v>
      </c>
      <c r="B88" s="64" t="s">
        <v>214</v>
      </c>
      <c r="C88" s="123">
        <f>'1.2.sz.mell. '!C88+'1.3.sz.mell. '!C87</f>
        <v>0</v>
      </c>
      <c r="D88" s="123">
        <f>'1.2.sz.mell. '!D88+'1.3.sz.mell. '!D87</f>
        <v>0</v>
      </c>
      <c r="E88" s="123">
        <f>'1.2.sz.mell. '!E88+'1.3.sz.mell. '!E87</f>
        <v>0</v>
      </c>
      <c r="F88" s="123">
        <f>'1.2.sz.mell. '!F88+'1.3.sz.mell. '!F87</f>
        <v>0</v>
      </c>
      <c r="G88" s="222">
        <f t="shared" si="5"/>
        <v>0</v>
      </c>
    </row>
    <row r="89" spans="1:7" s="134" customFormat="1" ht="12" customHeight="1" thickBot="1">
      <c r="A89" s="167" t="s">
        <v>215</v>
      </c>
      <c r="B89" s="62" t="s">
        <v>334</v>
      </c>
      <c r="C89" s="169"/>
      <c r="D89" s="169"/>
      <c r="E89" s="169"/>
      <c r="F89" s="121">
        <f t="shared" ref="F89:F90" si="6">D89+E89</f>
        <v>0</v>
      </c>
      <c r="G89" s="61">
        <f t="shared" si="5"/>
        <v>0</v>
      </c>
    </row>
    <row r="90" spans="1:7" s="134" customFormat="1" ht="13.5" customHeight="1" thickBot="1">
      <c r="A90" s="167" t="s">
        <v>217</v>
      </c>
      <c r="B90" s="62" t="s">
        <v>216</v>
      </c>
      <c r="C90" s="169"/>
      <c r="D90" s="169"/>
      <c r="E90" s="169"/>
      <c r="F90" s="121">
        <f t="shared" si="6"/>
        <v>0</v>
      </c>
      <c r="G90" s="61">
        <f t="shared" si="5"/>
        <v>0</v>
      </c>
    </row>
    <row r="91" spans="1:7" s="134" customFormat="1" ht="15.75" customHeight="1" thickBot="1">
      <c r="A91" s="167" t="s">
        <v>229</v>
      </c>
      <c r="B91" s="141" t="s">
        <v>337</v>
      </c>
      <c r="C91" s="127">
        <f>+C68+C72+C77+C80+C84+C90+C89</f>
        <v>226993990</v>
      </c>
      <c r="D91" s="127">
        <f>+D68+D72+D77+D80+D84+D90+D89</f>
        <v>0</v>
      </c>
      <c r="E91" s="127">
        <f>+E68+E72+E77+E80+E84+E90+E89</f>
        <v>0</v>
      </c>
      <c r="F91" s="127">
        <f>+F68+F72+F77+F80+F84+F90+F89</f>
        <v>0</v>
      </c>
      <c r="G91" s="163">
        <f>+G68+G72+G77+G80+G84+G90+G89</f>
        <v>226993990</v>
      </c>
    </row>
    <row r="92" spans="1:7" s="134" customFormat="1" ht="25.5" customHeight="1" thickBot="1">
      <c r="A92" s="168" t="s">
        <v>336</v>
      </c>
      <c r="B92" s="142" t="s">
        <v>338</v>
      </c>
      <c r="C92" s="127">
        <f>+C67+C91</f>
        <v>282667666</v>
      </c>
      <c r="D92" s="127">
        <f>+D67+D91</f>
        <v>5000</v>
      </c>
      <c r="E92" s="127">
        <f>+E67+E91</f>
        <v>3252220</v>
      </c>
      <c r="F92" s="127">
        <f>+F67+F91</f>
        <v>3257220</v>
      </c>
      <c r="G92" s="163">
        <f>+G67+G91</f>
        <v>285924886</v>
      </c>
    </row>
    <row r="93" spans="1:7" s="134" customFormat="1" ht="30.75" customHeight="1">
      <c r="A93" s="3"/>
      <c r="B93" s="4"/>
      <c r="C93" s="66"/>
    </row>
    <row r="94" spans="1:7" ht="16.5" customHeight="1">
      <c r="A94" s="392" t="s">
        <v>31</v>
      </c>
      <c r="B94" s="392"/>
      <c r="C94" s="392"/>
      <c r="D94" s="392"/>
      <c r="E94" s="392"/>
      <c r="F94" s="392"/>
      <c r="G94" s="392"/>
    </row>
    <row r="95" spans="1:7" s="143" customFormat="1" ht="16.5" customHeight="1" thickBot="1">
      <c r="A95" s="379" t="s">
        <v>75</v>
      </c>
      <c r="B95" s="379"/>
      <c r="C95" s="38"/>
      <c r="G95" s="38" t="str">
        <f>G5</f>
        <v>Forintban!</v>
      </c>
    </row>
    <row r="96" spans="1:7">
      <c r="A96" s="381" t="s">
        <v>39</v>
      </c>
      <c r="B96" s="383" t="s">
        <v>371</v>
      </c>
      <c r="C96" s="385" t="str">
        <f>+CONCATENATE(LEFT(ÖSSZEFÜGGÉSEK!A6,4),". évi")</f>
        <v>2019. évi</v>
      </c>
      <c r="D96" s="386"/>
      <c r="E96" s="387"/>
      <c r="F96" s="387"/>
      <c r="G96" s="388"/>
    </row>
    <row r="97" spans="1:7" ht="48.75" thickBot="1">
      <c r="A97" s="382"/>
      <c r="B97" s="384"/>
      <c r="C97" s="294" t="s">
        <v>370</v>
      </c>
      <c r="D97" s="295" t="s">
        <v>438</v>
      </c>
      <c r="E97" s="295" t="s">
        <v>457</v>
      </c>
      <c r="F97" s="296" t="s">
        <v>437</v>
      </c>
      <c r="G97" s="297" t="s">
        <v>458</v>
      </c>
    </row>
    <row r="98" spans="1:7" s="133" customFormat="1" ht="12" customHeight="1" thickBot="1">
      <c r="A98" s="23" t="s">
        <v>346</v>
      </c>
      <c r="B98" s="24" t="s">
        <v>347</v>
      </c>
      <c r="C98" s="298" t="s">
        <v>348</v>
      </c>
      <c r="D98" s="298" t="s">
        <v>350</v>
      </c>
      <c r="E98" s="299" t="s">
        <v>349</v>
      </c>
      <c r="F98" s="299" t="s">
        <v>439</v>
      </c>
      <c r="G98" s="300" t="s">
        <v>440</v>
      </c>
    </row>
    <row r="99" spans="1:7" ht="12" customHeight="1" thickBot="1">
      <c r="A99" s="18" t="s">
        <v>3</v>
      </c>
      <c r="B99" s="21" t="s">
        <v>296</v>
      </c>
      <c r="C99" s="121">
        <f>C100+C101+C102+C103+C104+C117</f>
        <v>59839666</v>
      </c>
      <c r="D99" s="121">
        <f>D100+D101+D102+D103+D104+D117</f>
        <v>4505000</v>
      </c>
      <c r="E99" s="121">
        <f>E100+E101+E102+E103+E104+E117</f>
        <v>-145847</v>
      </c>
      <c r="F99" s="121">
        <f>F100+F101+F102+F103+F104+F117</f>
        <v>4359153</v>
      </c>
      <c r="G99" s="61">
        <f>G100+G101+G102+G103+G104+G117</f>
        <v>64198819</v>
      </c>
    </row>
    <row r="100" spans="1:7" ht="12" customHeight="1" thickBot="1">
      <c r="A100" s="13" t="s">
        <v>51</v>
      </c>
      <c r="B100" s="7" t="s">
        <v>32</v>
      </c>
      <c r="C100" s="330">
        <f>'1.2.sz.mell. '!C100+'1.3.sz.mell. '!C99</f>
        <v>14591200</v>
      </c>
      <c r="D100" s="123">
        <f>'1.2.sz.mell. '!D100+'1.3.sz.mell. '!D99</f>
        <v>1191000</v>
      </c>
      <c r="E100" s="123">
        <f>'1.2.sz.mell. '!E100+'1.3.sz.mell. '!E99</f>
        <v>1118000</v>
      </c>
      <c r="F100" s="123">
        <f>'1.2.sz.mell. '!F100+'1.3.sz.mell. '!F99</f>
        <v>2309000</v>
      </c>
      <c r="G100" s="164">
        <f t="shared" ref="G100:G119" si="7">C100+F100</f>
        <v>16900200</v>
      </c>
    </row>
    <row r="101" spans="1:7" ht="12" customHeight="1" thickBot="1">
      <c r="A101" s="12" t="s">
        <v>52</v>
      </c>
      <c r="B101" s="6" t="s">
        <v>96</v>
      </c>
      <c r="C101" s="331">
        <f>'1.2.sz.mell. '!C101+'1.3.sz.mell. '!C100</f>
        <v>2442000</v>
      </c>
      <c r="D101" s="123">
        <f>'1.2.sz.mell. '!D101+'1.3.sz.mell. '!D100</f>
        <v>168000</v>
      </c>
      <c r="E101" s="123">
        <f>'1.2.sz.mell. '!E101+'1.3.sz.mell. '!E100</f>
        <v>36000</v>
      </c>
      <c r="F101" s="123">
        <f>'1.2.sz.mell. '!F101+'1.3.sz.mell. '!F100</f>
        <v>204000</v>
      </c>
      <c r="G101" s="220">
        <f t="shared" si="7"/>
        <v>2646000</v>
      </c>
    </row>
    <row r="102" spans="1:7" ht="12" customHeight="1" thickBot="1">
      <c r="A102" s="12" t="s">
        <v>53</v>
      </c>
      <c r="B102" s="6" t="s">
        <v>70</v>
      </c>
      <c r="C102" s="331">
        <f>'1.2.sz.mell. '!C102+'1.3.sz.mell. '!C101</f>
        <v>11458000</v>
      </c>
      <c r="D102" s="123">
        <f>'1.2.sz.mell. '!D102+'1.3.sz.mell. '!D101</f>
        <v>2946000</v>
      </c>
      <c r="E102" s="123">
        <f>'1.2.sz.mell. '!E102+'1.3.sz.mell. '!E101</f>
        <v>290830</v>
      </c>
      <c r="F102" s="123">
        <f>'1.2.sz.mell. '!F102+'1.3.sz.mell. '!F101</f>
        <v>3236830</v>
      </c>
      <c r="G102" s="221">
        <f t="shared" si="7"/>
        <v>14694830</v>
      </c>
    </row>
    <row r="103" spans="1:7" ht="12" customHeight="1" thickBot="1">
      <c r="A103" s="12" t="s">
        <v>54</v>
      </c>
      <c r="B103" s="9" t="s">
        <v>97</v>
      </c>
      <c r="C103" s="331">
        <f>'1.2.sz.mell. '!C103+'1.3.sz.mell. '!C102</f>
        <v>7972000</v>
      </c>
      <c r="D103" s="123">
        <f>'1.2.sz.mell. '!D103+'1.3.sz.mell. '!D102</f>
        <v>0</v>
      </c>
      <c r="E103" s="123">
        <f>'1.2.sz.mell. '!E103+'1.3.sz.mell. '!E102</f>
        <v>-37000</v>
      </c>
      <c r="F103" s="123">
        <f>'1.2.sz.mell. '!F103+'1.3.sz.mell. '!F102</f>
        <v>-37000</v>
      </c>
      <c r="G103" s="221">
        <f>C103+F103</f>
        <v>7935000</v>
      </c>
    </row>
    <row r="104" spans="1:7" ht="12" customHeight="1" thickBot="1">
      <c r="A104" s="12" t="s">
        <v>62</v>
      </c>
      <c r="B104" s="17" t="s">
        <v>98</v>
      </c>
      <c r="C104" s="331">
        <f>'1.2.sz.mell. '!C104+'1.3.sz.mell. '!C103</f>
        <v>16952000</v>
      </c>
      <c r="D104" s="123">
        <f>'1.2.sz.mell. '!D104+'1.3.sz.mell. '!D103</f>
        <v>200000</v>
      </c>
      <c r="E104" s="123">
        <f>'1.2.sz.mell. '!E104+'1.3.sz.mell. '!E103</f>
        <v>-2838000</v>
      </c>
      <c r="F104" s="123">
        <f>'1.2.sz.mell. '!F104+'1.3.sz.mell. '!F103</f>
        <v>-2638000</v>
      </c>
      <c r="G104" s="221">
        <f>C104+F104</f>
        <v>14314000</v>
      </c>
    </row>
    <row r="105" spans="1:7" ht="12" customHeight="1" thickBot="1">
      <c r="A105" s="12" t="s">
        <v>55</v>
      </c>
      <c r="B105" s="6" t="s">
        <v>301</v>
      </c>
      <c r="C105" s="331">
        <f>'1.2.sz.mell. '!C105+'1.3.sz.mell. '!C104</f>
        <v>0</v>
      </c>
      <c r="D105" s="123">
        <f>'1.2.sz.mell. '!D105+'1.3.sz.mell. '!D104</f>
        <v>0</v>
      </c>
      <c r="E105" s="123">
        <f>'1.2.sz.mell. '!E105+'1.3.sz.mell. '!E104</f>
        <v>0</v>
      </c>
      <c r="F105" s="123">
        <f>'1.2.sz.mell. '!F105+'1.3.sz.mell. '!F104</f>
        <v>0</v>
      </c>
      <c r="G105" s="221">
        <f t="shared" si="7"/>
        <v>0</v>
      </c>
    </row>
    <row r="106" spans="1:7" ht="12" customHeight="1" thickBot="1">
      <c r="A106" s="12" t="s">
        <v>56</v>
      </c>
      <c r="B106" s="41" t="s">
        <v>300</v>
      </c>
      <c r="C106" s="331">
        <f>'1.2.sz.mell. '!C106+'1.3.sz.mell. '!C105</f>
        <v>0</v>
      </c>
      <c r="D106" s="123">
        <f>'1.2.sz.mell. '!D106+'1.3.sz.mell. '!D105</f>
        <v>0</v>
      </c>
      <c r="E106" s="123">
        <f>'1.2.sz.mell. '!E106+'1.3.sz.mell. '!E105</f>
        <v>0</v>
      </c>
      <c r="F106" s="123">
        <f>'1.2.sz.mell. '!F106+'1.3.sz.mell. '!F105</f>
        <v>0</v>
      </c>
      <c r="G106" s="221">
        <f t="shared" si="7"/>
        <v>0</v>
      </c>
    </row>
    <row r="107" spans="1:7" ht="12" customHeight="1" thickBot="1">
      <c r="A107" s="12" t="s">
        <v>63</v>
      </c>
      <c r="B107" s="41" t="s">
        <v>299</v>
      </c>
      <c r="C107" s="331">
        <f>'1.2.sz.mell. '!C107+'1.3.sz.mell. '!C106</f>
        <v>0</v>
      </c>
      <c r="D107" s="123">
        <f>'1.2.sz.mell. '!D107+'1.3.sz.mell. '!D106</f>
        <v>0</v>
      </c>
      <c r="E107" s="123">
        <f>'1.2.sz.mell. '!E107+'1.3.sz.mell. '!E106</f>
        <v>0</v>
      </c>
      <c r="F107" s="123">
        <f>'1.2.sz.mell. '!F107+'1.3.sz.mell. '!F106</f>
        <v>0</v>
      </c>
      <c r="G107" s="221">
        <f t="shared" si="7"/>
        <v>0</v>
      </c>
    </row>
    <row r="108" spans="1:7" ht="12" customHeight="1" thickBot="1">
      <c r="A108" s="12" t="s">
        <v>64</v>
      </c>
      <c r="B108" s="39" t="s">
        <v>232</v>
      </c>
      <c r="C108" s="331">
        <f>'1.2.sz.mell. '!C108+'1.3.sz.mell. '!C107</f>
        <v>0</v>
      </c>
      <c r="D108" s="123">
        <f>'1.2.sz.mell. '!D108+'1.3.sz.mell. '!D107</f>
        <v>0</v>
      </c>
      <c r="E108" s="123">
        <f>'1.2.sz.mell. '!E108+'1.3.sz.mell. '!E107</f>
        <v>0</v>
      </c>
      <c r="F108" s="123">
        <f>'1.2.sz.mell. '!F108+'1.3.sz.mell. '!F107</f>
        <v>0</v>
      </c>
      <c r="G108" s="221">
        <f t="shared" si="7"/>
        <v>0</v>
      </c>
    </row>
    <row r="109" spans="1:7" ht="12" customHeight="1" thickBot="1">
      <c r="A109" s="12" t="s">
        <v>65</v>
      </c>
      <c r="B109" s="40" t="s">
        <v>233</v>
      </c>
      <c r="C109" s="331">
        <f>'1.2.sz.mell. '!C109+'1.3.sz.mell. '!C108</f>
        <v>0</v>
      </c>
      <c r="D109" s="123">
        <f>'1.2.sz.mell. '!D109+'1.3.sz.mell. '!D108</f>
        <v>0</v>
      </c>
      <c r="E109" s="123">
        <f>'1.2.sz.mell. '!E109+'1.3.sz.mell. '!E108</f>
        <v>0</v>
      </c>
      <c r="F109" s="123">
        <f>'1.2.sz.mell. '!F109+'1.3.sz.mell. '!F108</f>
        <v>0</v>
      </c>
      <c r="G109" s="221">
        <f t="shared" si="7"/>
        <v>0</v>
      </c>
    </row>
    <row r="110" spans="1:7" ht="12" customHeight="1" thickBot="1">
      <c r="A110" s="12" t="s">
        <v>66</v>
      </c>
      <c r="B110" s="40" t="s">
        <v>234</v>
      </c>
      <c r="C110" s="331">
        <f>'1.2.sz.mell. '!C110+'1.3.sz.mell. '!C109</f>
        <v>0</v>
      </c>
      <c r="D110" s="123">
        <f>'1.2.sz.mell. '!D110+'1.3.sz.mell. '!D109</f>
        <v>0</v>
      </c>
      <c r="E110" s="123">
        <f>'1.2.sz.mell. '!E110+'1.3.sz.mell. '!E109</f>
        <v>0</v>
      </c>
      <c r="F110" s="123">
        <f>'1.2.sz.mell. '!F110+'1.3.sz.mell. '!F109</f>
        <v>0</v>
      </c>
      <c r="G110" s="221">
        <f t="shared" si="7"/>
        <v>0</v>
      </c>
    </row>
    <row r="111" spans="1:7" ht="12" customHeight="1" thickBot="1">
      <c r="A111" s="12" t="s">
        <v>68</v>
      </c>
      <c r="B111" s="39" t="s">
        <v>235</v>
      </c>
      <c r="C111" s="331">
        <f>'1.2.sz.mell. '!C111+'1.3.sz.mell. '!C110</f>
        <v>16302000</v>
      </c>
      <c r="D111" s="123">
        <f>'1.2.sz.mell. '!D111+'1.3.sz.mell. '!D110</f>
        <v>0</v>
      </c>
      <c r="E111" s="123">
        <f>'1.2.sz.mell. '!E111+'1.3.sz.mell. '!E110</f>
        <v>-2838000</v>
      </c>
      <c r="F111" s="123">
        <f>'1.2.sz.mell. '!F111+'1.3.sz.mell. '!F110</f>
        <v>-2838000</v>
      </c>
      <c r="G111" s="221">
        <f t="shared" si="7"/>
        <v>13464000</v>
      </c>
    </row>
    <row r="112" spans="1:7" ht="12" customHeight="1" thickBot="1">
      <c r="A112" s="12" t="s">
        <v>99</v>
      </c>
      <c r="B112" s="39" t="s">
        <v>236</v>
      </c>
      <c r="C112" s="331">
        <f>'1.2.sz.mell. '!C112+'1.3.sz.mell. '!C111</f>
        <v>0</v>
      </c>
      <c r="D112" s="123">
        <f>'1.2.sz.mell. '!D112+'1.3.sz.mell. '!D111</f>
        <v>0</v>
      </c>
      <c r="E112" s="123">
        <f>'1.2.sz.mell. '!E112+'1.3.sz.mell. '!E111</f>
        <v>0</v>
      </c>
      <c r="F112" s="123">
        <f>'1.2.sz.mell. '!F112+'1.3.sz.mell. '!F111</f>
        <v>0</v>
      </c>
      <c r="G112" s="221">
        <f t="shared" si="7"/>
        <v>0</v>
      </c>
    </row>
    <row r="113" spans="1:7" ht="23.25" thickBot="1">
      <c r="A113" s="12" t="s">
        <v>230</v>
      </c>
      <c r="B113" s="40" t="s">
        <v>237</v>
      </c>
      <c r="C113" s="331">
        <f>'1.2.sz.mell. '!C113+'1.3.sz.mell. '!C112</f>
        <v>0</v>
      </c>
      <c r="D113" s="123">
        <f>'1.2.sz.mell. '!D113+'1.3.sz.mell. '!D112</f>
        <v>0</v>
      </c>
      <c r="E113" s="123">
        <f>'1.2.sz.mell. '!E113+'1.3.sz.mell. '!E112</f>
        <v>0</v>
      </c>
      <c r="F113" s="123">
        <f>'1.2.sz.mell. '!F113+'1.3.sz.mell. '!F112</f>
        <v>0</v>
      </c>
      <c r="G113" s="221">
        <f t="shared" si="7"/>
        <v>0</v>
      </c>
    </row>
    <row r="114" spans="1:7" ht="12" customHeight="1" thickBot="1">
      <c r="A114" s="11" t="s">
        <v>231</v>
      </c>
      <c r="B114" s="41" t="s">
        <v>238</v>
      </c>
      <c r="C114" s="331">
        <f>'1.2.sz.mell. '!C114+'1.3.sz.mell. '!C113</f>
        <v>0</v>
      </c>
      <c r="D114" s="123">
        <f>'1.2.sz.mell. '!D114+'1.3.sz.mell. '!D113</f>
        <v>0</v>
      </c>
      <c r="E114" s="123">
        <f>'1.2.sz.mell. '!E114+'1.3.sz.mell. '!E113</f>
        <v>0</v>
      </c>
      <c r="F114" s="123">
        <f>'1.2.sz.mell. '!F114+'1.3.sz.mell. '!F113</f>
        <v>0</v>
      </c>
      <c r="G114" s="221">
        <f t="shared" si="7"/>
        <v>0</v>
      </c>
    </row>
    <row r="115" spans="1:7" ht="12" customHeight="1" thickBot="1">
      <c r="A115" s="12" t="s">
        <v>297</v>
      </c>
      <c r="B115" s="41" t="s">
        <v>239</v>
      </c>
      <c r="C115" s="331">
        <f>'1.2.sz.mell. '!C115+'1.3.sz.mell. '!C114</f>
        <v>0</v>
      </c>
      <c r="D115" s="123">
        <f>'1.2.sz.mell. '!D115+'1.3.sz.mell. '!D114</f>
        <v>0</v>
      </c>
      <c r="E115" s="123">
        <f>'1.2.sz.mell. '!E115+'1.3.sz.mell. '!E114</f>
        <v>0</v>
      </c>
      <c r="F115" s="123">
        <f>'1.2.sz.mell. '!F115+'1.3.sz.mell. '!F114</f>
        <v>0</v>
      </c>
      <c r="G115" s="221">
        <f t="shared" si="7"/>
        <v>0</v>
      </c>
    </row>
    <row r="116" spans="1:7" ht="12" customHeight="1" thickBot="1">
      <c r="A116" s="14" t="s">
        <v>298</v>
      </c>
      <c r="B116" s="41" t="s">
        <v>240</v>
      </c>
      <c r="C116" s="331">
        <f>'1.2.sz.mell. '!C116+'1.3.sz.mell. '!C115</f>
        <v>650000</v>
      </c>
      <c r="D116" s="123">
        <f>'1.2.sz.mell. '!D116+'1.3.sz.mell. '!D115</f>
        <v>200000</v>
      </c>
      <c r="E116" s="123">
        <f>'1.2.sz.mell. '!E116+'1.3.sz.mell. '!E115</f>
        <v>0</v>
      </c>
      <c r="F116" s="123">
        <f>'1.2.sz.mell. '!F116+'1.3.sz.mell. '!F115</f>
        <v>200000</v>
      </c>
      <c r="G116" s="221">
        <f t="shared" si="7"/>
        <v>850000</v>
      </c>
    </row>
    <row r="117" spans="1:7" ht="12" customHeight="1" thickBot="1">
      <c r="A117" s="12" t="s">
        <v>302</v>
      </c>
      <c r="B117" s="9" t="s">
        <v>33</v>
      </c>
      <c r="C117" s="331">
        <f>'1.2.sz.mell. '!C117+'1.3.sz.mell. '!C116</f>
        <v>6424466</v>
      </c>
      <c r="D117" s="123">
        <f>'1.2.sz.mell. '!D117+'1.3.sz.mell. '!D116</f>
        <v>0</v>
      </c>
      <c r="E117" s="123">
        <f>'1.2.sz.mell. '!E117+'1.3.sz.mell. '!E116</f>
        <v>1284323</v>
      </c>
      <c r="F117" s="123">
        <f>'1.2.sz.mell. '!F117+'1.3.sz.mell. '!F116</f>
        <v>1284323</v>
      </c>
      <c r="G117" s="220">
        <f>C117+F117</f>
        <v>7708789</v>
      </c>
    </row>
    <row r="118" spans="1:7" ht="12" customHeight="1" thickBot="1">
      <c r="A118" s="12" t="s">
        <v>303</v>
      </c>
      <c r="B118" s="6" t="s">
        <v>305</v>
      </c>
      <c r="C118" s="331">
        <f>'1.2.sz.mell. '!C118+'1.3.sz.mell. '!C117</f>
        <v>1878560</v>
      </c>
      <c r="D118" s="123">
        <f>'1.2.sz.mell. '!D118+'1.3.sz.mell. '!D117</f>
        <v>0</v>
      </c>
      <c r="E118" s="123">
        <f>'1.2.sz.mell. '!E118+'1.3.sz.mell. '!E117</f>
        <v>1284323</v>
      </c>
      <c r="F118" s="123">
        <f>'1.2.sz.mell. '!F118+'1.3.sz.mell. '!F117</f>
        <v>1284323</v>
      </c>
      <c r="G118" s="220">
        <f t="shared" si="7"/>
        <v>3162883</v>
      </c>
    </row>
    <row r="119" spans="1:7" ht="12" customHeight="1" thickBot="1">
      <c r="A119" s="14" t="s">
        <v>304</v>
      </c>
      <c r="B119" s="344" t="s">
        <v>306</v>
      </c>
      <c r="C119" s="345">
        <f>'1.2.sz.mell. '!C119+'1.3.sz.mell. '!C118</f>
        <v>4545906</v>
      </c>
      <c r="D119" s="255">
        <f>'1.2.sz.mell. '!D119+'1.3.sz.mell. '!D118</f>
        <v>0</v>
      </c>
      <c r="E119" s="255">
        <f>'1.2.sz.mell. '!E119+'1.3.sz.mell. '!E118</f>
        <v>0</v>
      </c>
      <c r="F119" s="255">
        <f>'1.2.sz.mell. '!F119+'1.3.sz.mell. '!F118</f>
        <v>0</v>
      </c>
      <c r="G119" s="221">
        <f t="shared" si="7"/>
        <v>4545906</v>
      </c>
    </row>
    <row r="120" spans="1:7" ht="12" customHeight="1" thickBot="1">
      <c r="A120" s="18" t="s">
        <v>4</v>
      </c>
      <c r="B120" s="21" t="s">
        <v>241</v>
      </c>
      <c r="C120" s="121">
        <f>+C121+C123+C125</f>
        <v>220243000</v>
      </c>
      <c r="D120" s="121">
        <f>+D121+D123+D125</f>
        <v>0</v>
      </c>
      <c r="E120" s="121">
        <f>+E121+E123+E125</f>
        <v>398000</v>
      </c>
      <c r="F120" s="121">
        <f>+F121+F123+F125</f>
        <v>398000</v>
      </c>
      <c r="G120" s="61">
        <f>+G121+G123+G125</f>
        <v>220641000</v>
      </c>
    </row>
    <row r="121" spans="1:7" ht="12" customHeight="1">
      <c r="A121" s="13" t="s">
        <v>57</v>
      </c>
      <c r="B121" s="6" t="s">
        <v>115</v>
      </c>
      <c r="C121" s="123">
        <f>'1.2.sz.mell. '!C121+'1.3.sz.mell. '!C120</f>
        <v>216240000</v>
      </c>
      <c r="D121" s="123">
        <f>'1.2.sz.mell. '!D121+'1.3.sz.mell. '!D120</f>
        <v>0</v>
      </c>
      <c r="E121" s="123">
        <f>'1.2.sz.mell. '!E121+'1.3.sz.mell. '!E120</f>
        <v>398000</v>
      </c>
      <c r="F121" s="123">
        <f>'1.2.sz.mell. '!F121+'1.3.sz.mell. '!F120</f>
        <v>398000</v>
      </c>
      <c r="G121" s="164">
        <f t="shared" ref="G121:G133" si="8">C121+F121</f>
        <v>216638000</v>
      </c>
    </row>
    <row r="122" spans="1:7" ht="12" customHeight="1">
      <c r="A122" s="13" t="s">
        <v>58</v>
      </c>
      <c r="B122" s="10" t="s">
        <v>245</v>
      </c>
      <c r="C122" s="123">
        <f>'1.2.sz.mell. '!C122+'1.3.sz.mell. '!C121</f>
        <v>200000000</v>
      </c>
      <c r="D122" s="123">
        <f>'1.2.sz.mell. '!D122+'1.3.sz.mell. '!D121</f>
        <v>0</v>
      </c>
      <c r="E122" s="123">
        <f>'1.2.sz.mell. '!E122+'1.3.sz.mell. '!E121</f>
        <v>0</v>
      </c>
      <c r="F122" s="123">
        <f>'1.2.sz.mell. '!F122+'1.3.sz.mell. '!F121</f>
        <v>0</v>
      </c>
      <c r="G122" s="164">
        <f t="shared" si="8"/>
        <v>200000000</v>
      </c>
    </row>
    <row r="123" spans="1:7" ht="12" customHeight="1">
      <c r="A123" s="13" t="s">
        <v>59</v>
      </c>
      <c r="B123" s="10" t="s">
        <v>100</v>
      </c>
      <c r="C123" s="123">
        <f>'1.2.sz.mell. '!C123+'1.3.sz.mell. '!C122</f>
        <v>4003000</v>
      </c>
      <c r="D123" s="123">
        <f>'1.2.sz.mell. '!D123+'1.3.sz.mell. '!D122</f>
        <v>0</v>
      </c>
      <c r="E123" s="123">
        <f>'1.2.sz.mell. '!E123+'1.3.sz.mell. '!E122</f>
        <v>0</v>
      </c>
      <c r="F123" s="123">
        <f>'1.2.sz.mell. '!F123+'1.3.sz.mell. '!F122</f>
        <v>0</v>
      </c>
      <c r="G123" s="220">
        <f t="shared" si="8"/>
        <v>4003000</v>
      </c>
    </row>
    <row r="124" spans="1:7" ht="12" customHeight="1">
      <c r="A124" s="13" t="s">
        <v>60</v>
      </c>
      <c r="B124" s="10" t="s">
        <v>246</v>
      </c>
      <c r="C124" s="123">
        <f>'1.2.sz.mell. '!C124+'1.3.sz.mell. '!C123</f>
        <v>0</v>
      </c>
      <c r="D124" s="123">
        <f>'1.2.sz.mell. '!D124+'1.3.sz.mell. '!D123</f>
        <v>0</v>
      </c>
      <c r="E124" s="123">
        <f>'1.2.sz.mell. '!E124+'1.3.sz.mell. '!E123</f>
        <v>0</v>
      </c>
      <c r="F124" s="123">
        <f>'1.2.sz.mell. '!F124+'1.3.sz.mell. '!F123</f>
        <v>0</v>
      </c>
      <c r="G124" s="220">
        <f t="shared" si="8"/>
        <v>0</v>
      </c>
    </row>
    <row r="125" spans="1:7" ht="12" customHeight="1">
      <c r="A125" s="13" t="s">
        <v>61</v>
      </c>
      <c r="B125" s="64" t="s">
        <v>117</v>
      </c>
      <c r="C125" s="123">
        <f>'1.2.sz.mell. '!C125+'1.3.sz.mell. '!C124</f>
        <v>0</v>
      </c>
      <c r="D125" s="123">
        <f>'1.2.sz.mell. '!D125+'1.3.sz.mell. '!D124</f>
        <v>0</v>
      </c>
      <c r="E125" s="123">
        <f>'1.2.sz.mell. '!E125+'1.3.sz.mell. '!E124</f>
        <v>0</v>
      </c>
      <c r="F125" s="123">
        <f>'1.2.sz.mell. '!F125+'1.3.sz.mell. '!F124</f>
        <v>0</v>
      </c>
      <c r="G125" s="220">
        <f t="shared" si="8"/>
        <v>0</v>
      </c>
    </row>
    <row r="126" spans="1:7" ht="12" customHeight="1">
      <c r="A126" s="13" t="s">
        <v>67</v>
      </c>
      <c r="B126" s="63" t="s">
        <v>290</v>
      </c>
      <c r="C126" s="123">
        <f>'1.2.sz.mell. '!C126+'1.3.sz.mell. '!C125</f>
        <v>0</v>
      </c>
      <c r="D126" s="123">
        <f>'1.2.sz.mell. '!D126+'1.3.sz.mell. '!D125</f>
        <v>0</v>
      </c>
      <c r="E126" s="123">
        <f>'1.2.sz.mell. '!E126+'1.3.sz.mell. '!E125</f>
        <v>0</v>
      </c>
      <c r="F126" s="123">
        <f>'1.2.sz.mell. '!F126+'1.3.sz.mell. '!F125</f>
        <v>0</v>
      </c>
      <c r="G126" s="220">
        <f t="shared" si="8"/>
        <v>0</v>
      </c>
    </row>
    <row r="127" spans="1:7" ht="12" customHeight="1">
      <c r="A127" s="13" t="s">
        <v>69</v>
      </c>
      <c r="B127" s="131" t="s">
        <v>251</v>
      </c>
      <c r="C127" s="123">
        <f>'1.2.sz.mell. '!C127+'1.3.sz.mell. '!C126</f>
        <v>0</v>
      </c>
      <c r="D127" s="123">
        <f>'1.2.sz.mell. '!D127+'1.3.sz.mell. '!D126</f>
        <v>0</v>
      </c>
      <c r="E127" s="123">
        <f>'1.2.sz.mell. '!E127+'1.3.sz.mell. '!E126</f>
        <v>0</v>
      </c>
      <c r="F127" s="123">
        <f>'1.2.sz.mell. '!F127+'1.3.sz.mell. '!F126</f>
        <v>0</v>
      </c>
      <c r="G127" s="220">
        <f t="shared" si="8"/>
        <v>0</v>
      </c>
    </row>
    <row r="128" spans="1:7" ht="22.5">
      <c r="A128" s="13" t="s">
        <v>101</v>
      </c>
      <c r="B128" s="40" t="s">
        <v>234</v>
      </c>
      <c r="C128" s="123">
        <f>'1.2.sz.mell. '!C128+'1.3.sz.mell. '!C127</f>
        <v>0</v>
      </c>
      <c r="D128" s="123">
        <f>'1.2.sz.mell. '!D128+'1.3.sz.mell. '!D127</f>
        <v>0</v>
      </c>
      <c r="E128" s="123">
        <f>'1.2.sz.mell. '!E128+'1.3.sz.mell. '!E127</f>
        <v>0</v>
      </c>
      <c r="F128" s="123">
        <f>'1.2.sz.mell. '!F128+'1.3.sz.mell. '!F127</f>
        <v>0</v>
      </c>
      <c r="G128" s="220">
        <f t="shared" si="8"/>
        <v>0</v>
      </c>
    </row>
    <row r="129" spans="1:7" ht="12" customHeight="1">
      <c r="A129" s="13" t="s">
        <v>102</v>
      </c>
      <c r="B129" s="40" t="s">
        <v>250</v>
      </c>
      <c r="C129" s="123">
        <f>'1.2.sz.mell. '!C129+'1.3.sz.mell. '!C128</f>
        <v>0</v>
      </c>
      <c r="D129" s="123">
        <f>'1.2.sz.mell. '!D129+'1.3.sz.mell. '!D128</f>
        <v>0</v>
      </c>
      <c r="E129" s="123">
        <f>'1.2.sz.mell. '!E129+'1.3.sz.mell. '!E128</f>
        <v>0</v>
      </c>
      <c r="F129" s="123">
        <f>'1.2.sz.mell. '!F129+'1.3.sz.mell. '!F128</f>
        <v>0</v>
      </c>
      <c r="G129" s="220">
        <f t="shared" si="8"/>
        <v>0</v>
      </c>
    </row>
    <row r="130" spans="1:7" ht="12" customHeight="1">
      <c r="A130" s="13" t="s">
        <v>103</v>
      </c>
      <c r="B130" s="40" t="s">
        <v>249</v>
      </c>
      <c r="C130" s="123">
        <f>'1.2.sz.mell. '!C130+'1.3.sz.mell. '!C129</f>
        <v>0</v>
      </c>
      <c r="D130" s="123">
        <f>'1.2.sz.mell. '!D130+'1.3.sz.mell. '!D129</f>
        <v>0</v>
      </c>
      <c r="E130" s="123">
        <f>'1.2.sz.mell. '!E130+'1.3.sz.mell. '!E129</f>
        <v>0</v>
      </c>
      <c r="F130" s="123">
        <f>'1.2.sz.mell. '!F130+'1.3.sz.mell. '!F129</f>
        <v>0</v>
      </c>
      <c r="G130" s="220">
        <f t="shared" si="8"/>
        <v>0</v>
      </c>
    </row>
    <row r="131" spans="1:7" ht="12" customHeight="1">
      <c r="A131" s="13" t="s">
        <v>242</v>
      </c>
      <c r="B131" s="40" t="s">
        <v>237</v>
      </c>
      <c r="C131" s="123">
        <f>'1.2.sz.mell. '!C131+'1.3.sz.mell. '!C130</f>
        <v>0</v>
      </c>
      <c r="D131" s="123">
        <f>'1.2.sz.mell. '!D131+'1.3.sz.mell. '!D130</f>
        <v>0</v>
      </c>
      <c r="E131" s="123">
        <f>'1.2.sz.mell. '!E131+'1.3.sz.mell. '!E130</f>
        <v>0</v>
      </c>
      <c r="F131" s="123">
        <f>'1.2.sz.mell. '!F131+'1.3.sz.mell. '!F130</f>
        <v>0</v>
      </c>
      <c r="G131" s="220">
        <f t="shared" si="8"/>
        <v>0</v>
      </c>
    </row>
    <row r="132" spans="1:7" ht="12" customHeight="1">
      <c r="A132" s="13" t="s">
        <v>243</v>
      </c>
      <c r="B132" s="40" t="s">
        <v>248</v>
      </c>
      <c r="C132" s="123">
        <f>'1.2.sz.mell. '!C132+'1.3.sz.mell. '!C131</f>
        <v>0</v>
      </c>
      <c r="D132" s="123">
        <f>'1.2.sz.mell. '!D132+'1.3.sz.mell. '!D131</f>
        <v>0</v>
      </c>
      <c r="E132" s="123">
        <f>'1.2.sz.mell. '!E132+'1.3.sz.mell. '!E131</f>
        <v>0</v>
      </c>
      <c r="F132" s="123">
        <f>'1.2.sz.mell. '!F132+'1.3.sz.mell. '!F131</f>
        <v>0</v>
      </c>
      <c r="G132" s="220">
        <f t="shared" si="8"/>
        <v>0</v>
      </c>
    </row>
    <row r="133" spans="1:7" ht="23.25" thickBot="1">
      <c r="A133" s="11" t="s">
        <v>244</v>
      </c>
      <c r="B133" s="40" t="s">
        <v>247</v>
      </c>
      <c r="C133" s="123">
        <f>'1.2.sz.mell. '!C133+'1.3.sz.mell. '!C132</f>
        <v>0</v>
      </c>
      <c r="D133" s="123">
        <f>'1.2.sz.mell. '!D133+'1.3.sz.mell. '!D132</f>
        <v>0</v>
      </c>
      <c r="E133" s="123">
        <f>'1.2.sz.mell. '!E133+'1.3.sz.mell. '!E132</f>
        <v>0</v>
      </c>
      <c r="F133" s="123">
        <f>'1.2.sz.mell. '!F133+'1.3.sz.mell. '!F132</f>
        <v>0</v>
      </c>
      <c r="G133" s="221">
        <f t="shared" si="8"/>
        <v>0</v>
      </c>
    </row>
    <row r="134" spans="1:7" ht="12" customHeight="1" thickBot="1">
      <c r="A134" s="18" t="s">
        <v>5</v>
      </c>
      <c r="B134" s="36" t="s">
        <v>307</v>
      </c>
      <c r="C134" s="121">
        <f>+C99+C120</f>
        <v>280082666</v>
      </c>
      <c r="D134" s="188">
        <f>+D99+D120</f>
        <v>4505000</v>
      </c>
      <c r="E134" s="121">
        <f>+E99+E120</f>
        <v>252153</v>
      </c>
      <c r="F134" s="121">
        <f>+F99+F120</f>
        <v>4757153</v>
      </c>
      <c r="G134" s="61">
        <f>+G99+G120</f>
        <v>284839819</v>
      </c>
    </row>
    <row r="135" spans="1:7" ht="12" customHeight="1" thickBot="1">
      <c r="A135" s="18" t="s">
        <v>6</v>
      </c>
      <c r="B135" s="36" t="s">
        <v>372</v>
      </c>
      <c r="C135" s="121">
        <f>+C136+C137+C138</f>
        <v>1500000</v>
      </c>
      <c r="D135" s="188">
        <f>+D136+D137+D138</f>
        <v>0</v>
      </c>
      <c r="E135" s="121">
        <f>+E136+E137+E138</f>
        <v>-1500000</v>
      </c>
      <c r="F135" s="121">
        <f>+F136+F137+F138</f>
        <v>-1500000</v>
      </c>
      <c r="G135" s="61">
        <f>+G136+G137+G138</f>
        <v>0</v>
      </c>
    </row>
    <row r="136" spans="1:7" ht="12" customHeight="1">
      <c r="A136" s="13" t="s">
        <v>149</v>
      </c>
      <c r="B136" s="10" t="s">
        <v>315</v>
      </c>
      <c r="C136" s="336">
        <f>'1.2.sz.mell. '!C136+'1.3.sz.mell. '!C135</f>
        <v>1500000</v>
      </c>
      <c r="D136" s="123">
        <f>'1.2.sz.mell. '!D136+'1.3.sz.mell. '!D135</f>
        <v>0</v>
      </c>
      <c r="E136" s="123">
        <f>'1.2.sz.mell. '!E136+'1.3.sz.mell. '!E135</f>
        <v>-1500000</v>
      </c>
      <c r="F136" s="123">
        <f>'1.2.sz.mell. '!F136+'1.3.sz.mell. '!F135</f>
        <v>-1500000</v>
      </c>
      <c r="G136" s="220">
        <f>C136+F136</f>
        <v>0</v>
      </c>
    </row>
    <row r="137" spans="1:7" ht="12" customHeight="1">
      <c r="A137" s="13" t="s">
        <v>150</v>
      </c>
      <c r="B137" s="10" t="s">
        <v>316</v>
      </c>
      <c r="C137" s="336">
        <f>'1.2.sz.mell. '!C137+'1.3.sz.mell. '!C136</f>
        <v>0</v>
      </c>
      <c r="D137" s="123">
        <f>'1.2.sz.mell. '!D137+'1.3.sz.mell. '!D136</f>
        <v>0</v>
      </c>
      <c r="E137" s="123">
        <f>'1.2.sz.mell. '!E137+'1.3.sz.mell. '!E136</f>
        <v>0</v>
      </c>
      <c r="F137" s="123">
        <f>'1.2.sz.mell. '!F137+'1.3.sz.mell. '!F136</f>
        <v>0</v>
      </c>
      <c r="G137" s="220">
        <f>C137+F137</f>
        <v>0</v>
      </c>
    </row>
    <row r="138" spans="1:7" ht="12" customHeight="1" thickBot="1">
      <c r="A138" s="11" t="s">
        <v>151</v>
      </c>
      <c r="B138" s="10" t="s">
        <v>317</v>
      </c>
      <c r="C138" s="336">
        <f>'1.2.sz.mell. '!C138+'1.3.sz.mell. '!C137</f>
        <v>0</v>
      </c>
      <c r="D138" s="123">
        <f>'1.2.sz.mell. '!D138+'1.3.sz.mell. '!D137</f>
        <v>0</v>
      </c>
      <c r="E138" s="123">
        <f>'1.2.sz.mell. '!E138+'1.3.sz.mell. '!E137</f>
        <v>0</v>
      </c>
      <c r="F138" s="123">
        <f>'1.2.sz.mell. '!F138+'1.3.sz.mell. '!F137</f>
        <v>0</v>
      </c>
      <c r="G138" s="220">
        <f>C138+F138</f>
        <v>0</v>
      </c>
    </row>
    <row r="139" spans="1:7" ht="12" customHeight="1" thickBot="1">
      <c r="A139" s="18" t="s">
        <v>7</v>
      </c>
      <c r="B139" s="36" t="s">
        <v>309</v>
      </c>
      <c r="C139" s="121">
        <f>SUM(C140:C145)</f>
        <v>0</v>
      </c>
      <c r="D139" s="188">
        <f>SUM(D140:D145)</f>
        <v>0</v>
      </c>
      <c r="E139" s="121">
        <f>SUM(E140:E145)</f>
        <v>0</v>
      </c>
      <c r="F139" s="121">
        <f>SUM(F140:F145)</f>
        <v>0</v>
      </c>
      <c r="G139" s="61">
        <f>SUM(G140:G145)</f>
        <v>0</v>
      </c>
    </row>
    <row r="140" spans="1:7" ht="12" customHeight="1">
      <c r="A140" s="13" t="s">
        <v>44</v>
      </c>
      <c r="B140" s="7" t="s">
        <v>318</v>
      </c>
      <c r="C140" s="123">
        <f>'1.2.sz.mell. '!C140+'1.3.sz.mell. '!C139</f>
        <v>0</v>
      </c>
      <c r="D140" s="123">
        <f>'1.2.sz.mell. '!D140+'1.3.sz.mell. '!D139</f>
        <v>0</v>
      </c>
      <c r="E140" s="123">
        <f>'1.2.sz.mell. '!E140+'1.3.sz.mell. '!E139</f>
        <v>0</v>
      </c>
      <c r="F140" s="123">
        <f>'1.2.sz.mell. '!F140+'1.3.sz.mell. '!F139</f>
        <v>0</v>
      </c>
      <c r="G140" s="220">
        <f t="shared" ref="G140:G145" si="9">C140+F140</f>
        <v>0</v>
      </c>
    </row>
    <row r="141" spans="1:7" ht="12" customHeight="1">
      <c r="A141" s="13" t="s">
        <v>45</v>
      </c>
      <c r="B141" s="7" t="s">
        <v>310</v>
      </c>
      <c r="C141" s="123">
        <f>'1.2.sz.mell. '!C141+'1.3.sz.mell. '!C140</f>
        <v>0</v>
      </c>
      <c r="D141" s="123">
        <f>'1.2.sz.mell. '!D141+'1.3.sz.mell. '!D140</f>
        <v>0</v>
      </c>
      <c r="E141" s="123">
        <f>'1.2.sz.mell. '!E141+'1.3.sz.mell. '!E140</f>
        <v>0</v>
      </c>
      <c r="F141" s="123">
        <f>'1.2.sz.mell. '!F141+'1.3.sz.mell. '!F140</f>
        <v>0</v>
      </c>
      <c r="G141" s="220">
        <f t="shared" si="9"/>
        <v>0</v>
      </c>
    </row>
    <row r="142" spans="1:7" ht="12" customHeight="1">
      <c r="A142" s="13" t="s">
        <v>46</v>
      </c>
      <c r="B142" s="7" t="s">
        <v>311</v>
      </c>
      <c r="C142" s="123">
        <f>'1.2.sz.mell. '!C142+'1.3.sz.mell. '!C141</f>
        <v>0</v>
      </c>
      <c r="D142" s="123">
        <f>'1.2.sz.mell. '!D142+'1.3.sz.mell. '!D141</f>
        <v>0</v>
      </c>
      <c r="E142" s="123">
        <f>'1.2.sz.mell. '!E142+'1.3.sz.mell. '!E141</f>
        <v>0</v>
      </c>
      <c r="F142" s="123">
        <f>'1.2.sz.mell. '!F142+'1.3.sz.mell. '!F141</f>
        <v>0</v>
      </c>
      <c r="G142" s="220">
        <f t="shared" si="9"/>
        <v>0</v>
      </c>
    </row>
    <row r="143" spans="1:7" ht="12" customHeight="1">
      <c r="A143" s="13" t="s">
        <v>88</v>
      </c>
      <c r="B143" s="7" t="s">
        <v>312</v>
      </c>
      <c r="C143" s="123">
        <f>'1.2.sz.mell. '!C143+'1.3.sz.mell. '!C142</f>
        <v>0</v>
      </c>
      <c r="D143" s="123">
        <f>'1.2.sz.mell. '!D143+'1.3.sz.mell. '!D142</f>
        <v>0</v>
      </c>
      <c r="E143" s="123">
        <f>'1.2.sz.mell. '!E143+'1.3.sz.mell. '!E142</f>
        <v>0</v>
      </c>
      <c r="F143" s="123">
        <f>'1.2.sz.mell. '!F143+'1.3.sz.mell. '!F142</f>
        <v>0</v>
      </c>
      <c r="G143" s="220">
        <f t="shared" si="9"/>
        <v>0</v>
      </c>
    </row>
    <row r="144" spans="1:7" ht="12" customHeight="1">
      <c r="A144" s="13" t="s">
        <v>89</v>
      </c>
      <c r="B144" s="7" t="s">
        <v>313</v>
      </c>
      <c r="C144" s="123">
        <f>'1.2.sz.mell. '!C144+'1.3.sz.mell. '!C143</f>
        <v>0</v>
      </c>
      <c r="D144" s="123">
        <f>'1.2.sz.mell. '!D144+'1.3.sz.mell. '!D143</f>
        <v>0</v>
      </c>
      <c r="E144" s="123">
        <f>'1.2.sz.mell. '!E144+'1.3.sz.mell. '!E143</f>
        <v>0</v>
      </c>
      <c r="F144" s="123">
        <f>'1.2.sz.mell. '!F144+'1.3.sz.mell. '!F143</f>
        <v>0</v>
      </c>
      <c r="G144" s="220">
        <f t="shared" si="9"/>
        <v>0</v>
      </c>
    </row>
    <row r="145" spans="1:11" ht="12" customHeight="1" thickBot="1">
      <c r="A145" s="11" t="s">
        <v>90</v>
      </c>
      <c r="B145" s="7" t="s">
        <v>314</v>
      </c>
      <c r="C145" s="123">
        <f>'1.2.sz.mell. '!C145+'1.3.sz.mell. '!C144</f>
        <v>0</v>
      </c>
      <c r="D145" s="123">
        <f>'1.2.sz.mell. '!D145+'1.3.sz.mell. '!D144</f>
        <v>0</v>
      </c>
      <c r="E145" s="123">
        <f>'1.2.sz.mell. '!E145+'1.3.sz.mell. '!E144</f>
        <v>0</v>
      </c>
      <c r="F145" s="123">
        <f>'1.2.sz.mell. '!F145+'1.3.sz.mell. '!F144</f>
        <v>0</v>
      </c>
      <c r="G145" s="220">
        <f t="shared" si="9"/>
        <v>0</v>
      </c>
    </row>
    <row r="146" spans="1:11" ht="12" customHeight="1" thickBot="1">
      <c r="A146" s="18" t="s">
        <v>8</v>
      </c>
      <c r="B146" s="36" t="s">
        <v>322</v>
      </c>
      <c r="C146" s="127">
        <f>+C147+C148+C149+C150</f>
        <v>1085000</v>
      </c>
      <c r="D146" s="192">
        <f>+D147+D148+D149+D150</f>
        <v>0</v>
      </c>
      <c r="E146" s="127">
        <f>+E147+E148+E149+E150</f>
        <v>-933</v>
      </c>
      <c r="F146" s="127">
        <f>+F147+F148+F149+F150</f>
        <v>-933</v>
      </c>
      <c r="G146" s="163">
        <f>+G147+G148+G149+G150</f>
        <v>1084067</v>
      </c>
    </row>
    <row r="147" spans="1:11" ht="12" customHeight="1">
      <c r="A147" s="13" t="s">
        <v>47</v>
      </c>
      <c r="B147" s="7" t="s">
        <v>252</v>
      </c>
      <c r="C147" s="123">
        <f>'1.2.sz.mell. '!C147+'1.3.sz.mell. '!C146</f>
        <v>0</v>
      </c>
      <c r="D147" s="123">
        <f>'1.2.sz.mell. '!D147+'1.3.sz.mell. '!D146</f>
        <v>0</v>
      </c>
      <c r="E147" s="123">
        <f>'1.2.sz.mell. '!E147+'1.3.sz.mell. '!E146</f>
        <v>0</v>
      </c>
      <c r="F147" s="123">
        <f>'1.2.sz.mell. '!F147+'1.3.sz.mell. '!F146</f>
        <v>0</v>
      </c>
      <c r="G147" s="220">
        <f>C147+F147</f>
        <v>0</v>
      </c>
    </row>
    <row r="148" spans="1:11" ht="12" customHeight="1">
      <c r="A148" s="13" t="s">
        <v>48</v>
      </c>
      <c r="B148" s="7" t="s">
        <v>253</v>
      </c>
      <c r="C148" s="123">
        <f>'1.2.sz.mell. '!C148+'1.3.sz.mell. '!C147</f>
        <v>1085000</v>
      </c>
      <c r="D148" s="123">
        <f>'1.2.sz.mell. '!D148+'1.3.sz.mell. '!D147</f>
        <v>0</v>
      </c>
      <c r="E148" s="123">
        <f>'1.2.sz.mell. '!E148+'1.3.sz.mell. '!E147</f>
        <v>-933</v>
      </c>
      <c r="F148" s="123">
        <f>'1.2.sz.mell. '!F148+'1.3.sz.mell. '!F147</f>
        <v>-933</v>
      </c>
      <c r="G148" s="220">
        <f>C148+F148</f>
        <v>1084067</v>
      </c>
    </row>
    <row r="149" spans="1:11" ht="12" customHeight="1">
      <c r="A149" s="13" t="s">
        <v>169</v>
      </c>
      <c r="B149" s="7" t="s">
        <v>323</v>
      </c>
      <c r="C149" s="123">
        <f>'1.2.sz.mell. '!C149+'1.3.sz.mell. '!C148</f>
        <v>0</v>
      </c>
      <c r="D149" s="123">
        <f>'1.2.sz.mell. '!D149+'1.3.sz.mell. '!D148</f>
        <v>0</v>
      </c>
      <c r="E149" s="123">
        <f>'1.2.sz.mell. '!E149+'1.3.sz.mell. '!E148</f>
        <v>0</v>
      </c>
      <c r="F149" s="123">
        <f>'1.2.sz.mell. '!F149+'1.3.sz.mell. '!F148</f>
        <v>0</v>
      </c>
      <c r="G149" s="220">
        <f>C149+F149</f>
        <v>0</v>
      </c>
    </row>
    <row r="150" spans="1:11" ht="12" customHeight="1" thickBot="1">
      <c r="A150" s="11" t="s">
        <v>170</v>
      </c>
      <c r="B150" s="5" t="s">
        <v>272</v>
      </c>
      <c r="C150" s="123">
        <f>'1.2.sz.mell. '!C150+'1.3.sz.mell. '!C149</f>
        <v>0</v>
      </c>
      <c r="D150" s="123">
        <f>'1.2.sz.mell. '!D150+'1.3.sz.mell. '!D149</f>
        <v>0</v>
      </c>
      <c r="E150" s="123">
        <f>'1.2.sz.mell. '!E150+'1.3.sz.mell. '!E149</f>
        <v>0</v>
      </c>
      <c r="F150" s="123">
        <f>'1.2.sz.mell. '!F150+'1.3.sz.mell. '!F149</f>
        <v>0</v>
      </c>
      <c r="G150" s="220">
        <f>C150+F150</f>
        <v>0</v>
      </c>
    </row>
    <row r="151" spans="1:11" ht="12" customHeight="1" thickBot="1">
      <c r="A151" s="18" t="s">
        <v>9</v>
      </c>
      <c r="B151" s="36" t="s">
        <v>324</v>
      </c>
      <c r="C151" s="333">
        <f>SUM(C152:C156)</f>
        <v>0</v>
      </c>
      <c r="D151" s="193">
        <f>SUM(D152:D156)</f>
        <v>0</v>
      </c>
      <c r="E151" s="183">
        <f>SUM(E152:E156)</f>
        <v>0</v>
      </c>
      <c r="F151" s="183">
        <f>SUM(F152:F156)</f>
        <v>0</v>
      </c>
      <c r="G151" s="178">
        <f>SUM(G152:G156)</f>
        <v>0</v>
      </c>
    </row>
    <row r="152" spans="1:11" ht="12" customHeight="1">
      <c r="A152" s="13" t="s">
        <v>49</v>
      </c>
      <c r="B152" s="7" t="s">
        <v>319</v>
      </c>
      <c r="C152" s="123">
        <f>'1.2.sz.mell. '!C152+'1.3.sz.mell. '!C151</f>
        <v>0</v>
      </c>
      <c r="D152" s="123">
        <f>'1.2.sz.mell. '!D152+'1.3.sz.mell. '!D151</f>
        <v>0</v>
      </c>
      <c r="E152" s="123">
        <f>'1.2.sz.mell. '!E152+'1.3.sz.mell. '!E151</f>
        <v>0</v>
      </c>
      <c r="F152" s="123">
        <f>'1.2.sz.mell. '!F152+'1.3.sz.mell. '!F151</f>
        <v>0</v>
      </c>
      <c r="G152" s="220">
        <f t="shared" ref="G152:G157" si="10">C152+F152</f>
        <v>0</v>
      </c>
    </row>
    <row r="153" spans="1:11" ht="12" customHeight="1">
      <c r="A153" s="13" t="s">
        <v>50</v>
      </c>
      <c r="B153" s="7" t="s">
        <v>326</v>
      </c>
      <c r="C153" s="123">
        <f>'1.2.sz.mell. '!C153+'1.3.sz.mell. '!C152</f>
        <v>0</v>
      </c>
      <c r="D153" s="123">
        <f>'1.2.sz.mell. '!D153+'1.3.sz.mell. '!D152</f>
        <v>0</v>
      </c>
      <c r="E153" s="123">
        <f>'1.2.sz.mell. '!E153+'1.3.sz.mell. '!E152</f>
        <v>0</v>
      </c>
      <c r="F153" s="123">
        <f>'1.2.sz.mell. '!F153+'1.3.sz.mell. '!F152</f>
        <v>0</v>
      </c>
      <c r="G153" s="220">
        <f t="shared" si="10"/>
        <v>0</v>
      </c>
    </row>
    <row r="154" spans="1:11" ht="12" customHeight="1">
      <c r="A154" s="13" t="s">
        <v>181</v>
      </c>
      <c r="B154" s="7" t="s">
        <v>321</v>
      </c>
      <c r="C154" s="123">
        <f>'1.2.sz.mell. '!C154+'1.3.sz.mell. '!C153</f>
        <v>0</v>
      </c>
      <c r="D154" s="123">
        <f>'1.2.sz.mell. '!D154+'1.3.sz.mell. '!D153</f>
        <v>0</v>
      </c>
      <c r="E154" s="123">
        <f>'1.2.sz.mell. '!E154+'1.3.sz.mell. '!E153</f>
        <v>0</v>
      </c>
      <c r="F154" s="123">
        <f>'1.2.sz.mell. '!F154+'1.3.sz.mell. '!F153</f>
        <v>0</v>
      </c>
      <c r="G154" s="220">
        <f t="shared" si="10"/>
        <v>0</v>
      </c>
    </row>
    <row r="155" spans="1:11" ht="12" customHeight="1">
      <c r="A155" s="13" t="s">
        <v>182</v>
      </c>
      <c r="B155" s="7" t="s">
        <v>327</v>
      </c>
      <c r="C155" s="123">
        <f>'1.2.sz.mell. '!C155+'1.3.sz.mell. '!C154</f>
        <v>0</v>
      </c>
      <c r="D155" s="123">
        <f>'1.2.sz.mell. '!D155+'1.3.sz.mell. '!D154</f>
        <v>0</v>
      </c>
      <c r="E155" s="123">
        <f>'1.2.sz.mell. '!E155+'1.3.sz.mell. '!E154</f>
        <v>0</v>
      </c>
      <c r="F155" s="123">
        <f>'1.2.sz.mell. '!F155+'1.3.sz.mell. '!F154</f>
        <v>0</v>
      </c>
      <c r="G155" s="220">
        <f t="shared" si="10"/>
        <v>0</v>
      </c>
    </row>
    <row r="156" spans="1:11" ht="12" customHeight="1" thickBot="1">
      <c r="A156" s="13" t="s">
        <v>325</v>
      </c>
      <c r="B156" s="7" t="s">
        <v>328</v>
      </c>
      <c r="C156" s="123">
        <f>'1.2.sz.mell. '!C156+'1.3.sz.mell. '!C155</f>
        <v>0</v>
      </c>
      <c r="D156" s="123">
        <f>'1.2.sz.mell. '!D156+'1.3.sz.mell. '!D155</f>
        <v>0</v>
      </c>
      <c r="E156" s="123">
        <f>'1.2.sz.mell. '!E156+'1.3.sz.mell. '!E155</f>
        <v>0</v>
      </c>
      <c r="F156" s="123">
        <f>'1.2.sz.mell. '!F156+'1.3.sz.mell. '!F155</f>
        <v>0</v>
      </c>
      <c r="G156" s="221">
        <f t="shared" si="10"/>
        <v>0</v>
      </c>
    </row>
    <row r="157" spans="1:11" ht="12" customHeight="1" thickBot="1">
      <c r="A157" s="18" t="s">
        <v>10</v>
      </c>
      <c r="B157" s="36" t="s">
        <v>329</v>
      </c>
      <c r="C157" s="334"/>
      <c r="D157" s="194"/>
      <c r="E157" s="184"/>
      <c r="F157" s="183">
        <f t="shared" ref="F157:F158" si="11">D157+E157</f>
        <v>0</v>
      </c>
      <c r="G157" s="257">
        <f t="shared" si="10"/>
        <v>0</v>
      </c>
    </row>
    <row r="158" spans="1:11" ht="12" customHeight="1" thickBot="1">
      <c r="A158" s="18" t="s">
        <v>11</v>
      </c>
      <c r="B158" s="36" t="s">
        <v>330</v>
      </c>
      <c r="C158" s="334"/>
      <c r="D158" s="194"/>
      <c r="E158" s="258"/>
      <c r="F158" s="292">
        <f t="shared" si="11"/>
        <v>0</v>
      </c>
      <c r="G158" s="164">
        <f>C158+D158</f>
        <v>0</v>
      </c>
    </row>
    <row r="159" spans="1:11" ht="15" customHeight="1" thickBot="1">
      <c r="A159" s="18" t="s">
        <v>12</v>
      </c>
      <c r="B159" s="36" t="s">
        <v>332</v>
      </c>
      <c r="C159" s="335">
        <f>+C135+C139+C146+C151+C157+C158</f>
        <v>2585000</v>
      </c>
      <c r="D159" s="195">
        <f>+D135+D139+D146+D151+D157+D158</f>
        <v>0</v>
      </c>
      <c r="E159" s="185">
        <f>+E135+E139+E146+E151+E157+E158</f>
        <v>-1500933</v>
      </c>
      <c r="F159" s="185">
        <f>+F135+F139+F146+F151+F157+F158</f>
        <v>-1500933</v>
      </c>
      <c r="G159" s="179">
        <f>C159+F159</f>
        <v>1084067</v>
      </c>
      <c r="H159" s="144"/>
      <c r="I159" s="145"/>
      <c r="J159" s="145"/>
      <c r="K159" s="145"/>
    </row>
    <row r="160" spans="1:11" s="134" customFormat="1" ht="12.95" customHeight="1" thickBot="1">
      <c r="A160" s="65" t="s">
        <v>13</v>
      </c>
      <c r="B160" s="108" t="s">
        <v>331</v>
      </c>
      <c r="C160" s="335">
        <f>+C134+C159</f>
        <v>282667666</v>
      </c>
      <c r="D160" s="195">
        <f>+D134+D159</f>
        <v>4505000</v>
      </c>
      <c r="E160" s="185">
        <f>+E134+E159</f>
        <v>-1248780</v>
      </c>
      <c r="F160" s="185">
        <f>+F134+F159</f>
        <v>3256220</v>
      </c>
      <c r="G160" s="179">
        <f>+G134+G159</f>
        <v>285923886</v>
      </c>
    </row>
    <row r="161" spans="1:7" ht="7.5" customHeight="1"/>
    <row r="162" spans="1:7">
      <c r="A162" s="389" t="s">
        <v>254</v>
      </c>
      <c r="B162" s="389"/>
      <c r="C162" s="389"/>
      <c r="D162" s="389"/>
      <c r="E162" s="389"/>
      <c r="F162" s="389"/>
      <c r="G162" s="389"/>
    </row>
    <row r="163" spans="1:7" ht="15" customHeight="1" thickBot="1">
      <c r="A163" s="380" t="s">
        <v>76</v>
      </c>
      <c r="B163" s="380"/>
      <c r="C163" s="67"/>
      <c r="G163" s="67" t="str">
        <f>G95</f>
        <v>Forintban!</v>
      </c>
    </row>
    <row r="164" spans="1:7" ht="25.5" customHeight="1" thickBot="1">
      <c r="A164" s="18">
        <v>1</v>
      </c>
      <c r="B164" s="21" t="s">
        <v>333</v>
      </c>
      <c r="C164" s="187">
        <f>+C67-C134</f>
        <v>-224408990</v>
      </c>
      <c r="D164" s="121">
        <f>+D67-D134</f>
        <v>-4500000</v>
      </c>
      <c r="E164" s="121">
        <f>+E67-E134</f>
        <v>3000067</v>
      </c>
      <c r="F164" s="121">
        <f>+F67-F134</f>
        <v>-1499933</v>
      </c>
      <c r="G164" s="61">
        <f>+G67-G134</f>
        <v>-225908923</v>
      </c>
    </row>
    <row r="165" spans="1:7" ht="32.25" customHeight="1" thickBot="1">
      <c r="A165" s="18" t="s">
        <v>4</v>
      </c>
      <c r="B165" s="21" t="s">
        <v>339</v>
      </c>
      <c r="C165" s="121">
        <f>+C91-C159</f>
        <v>224408990</v>
      </c>
      <c r="D165" s="121">
        <f>+D91-D159</f>
        <v>0</v>
      </c>
      <c r="E165" s="121">
        <f>+E91-E159</f>
        <v>1500933</v>
      </c>
      <c r="F165" s="121">
        <f>+F91-F159</f>
        <v>1500933</v>
      </c>
      <c r="G165" s="61">
        <f>+G91-G159</f>
        <v>225909923</v>
      </c>
    </row>
  </sheetData>
  <mergeCells count="15">
    <mergeCell ref="A3:G3"/>
    <mergeCell ref="C1:G1"/>
    <mergeCell ref="A4:G4"/>
    <mergeCell ref="A94:G94"/>
    <mergeCell ref="A5:B5"/>
    <mergeCell ref="A2:G2"/>
    <mergeCell ref="A95:B95"/>
    <mergeCell ref="A163:B163"/>
    <mergeCell ref="A6:A7"/>
    <mergeCell ref="B6:B7"/>
    <mergeCell ref="C6:G6"/>
    <mergeCell ref="A96:A97"/>
    <mergeCell ref="B96:B97"/>
    <mergeCell ref="C96:G96"/>
    <mergeCell ref="A162:G162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0" fitToHeight="2" orientation="portrait" r:id="rId1"/>
  <headerFooter alignWithMargins="0">
    <oddHeader xml:space="preserve">&amp;C&amp;"Times New Roman CE,Félkövér"
</oddHeader>
  </headerFooter>
  <rowBreaks count="2" manualBreakCount="2">
    <brk id="71" max="6" man="1"/>
    <brk id="9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92D050"/>
  </sheetPr>
  <dimension ref="A1:K165"/>
  <sheetViews>
    <sheetView view="pageBreakPreview" zoomScaleSheetLayoutView="100" workbookViewId="0">
      <selection activeCell="C1" sqref="C1:G1"/>
    </sheetView>
  </sheetViews>
  <sheetFormatPr defaultRowHeight="15.75"/>
  <cols>
    <col min="1" max="1" width="7.5" style="109" customWidth="1"/>
    <col min="2" max="2" width="59.6640625" style="109" customWidth="1"/>
    <col min="3" max="3" width="14.83203125" style="110" customWidth="1"/>
    <col min="4" max="4" width="12.33203125" style="132" hidden="1" customWidth="1"/>
    <col min="5" max="6" width="12.6640625" style="132" bestFit="1" customWidth="1"/>
    <col min="7" max="7" width="14.83203125" style="132" customWidth="1"/>
    <col min="8" max="16384" width="9.33203125" style="132"/>
  </cols>
  <sheetData>
    <row r="1" spans="1:7">
      <c r="C1" s="391" t="s">
        <v>507</v>
      </c>
      <c r="D1" s="391"/>
      <c r="E1" s="391"/>
      <c r="F1" s="391"/>
      <c r="G1" s="391"/>
    </row>
    <row r="2" spans="1:7">
      <c r="A2" s="391" t="s">
        <v>447</v>
      </c>
      <c r="B2" s="391"/>
      <c r="C2" s="391"/>
      <c r="D2" s="391"/>
      <c r="E2" s="391"/>
      <c r="F2" s="391"/>
      <c r="G2" s="391"/>
    </row>
    <row r="3" spans="1:7" ht="45.75" customHeight="1">
      <c r="A3" s="390" t="s">
        <v>446</v>
      </c>
      <c r="B3" s="389"/>
      <c r="C3" s="389"/>
      <c r="D3" s="389"/>
      <c r="E3" s="389"/>
      <c r="F3" s="389"/>
      <c r="G3" s="389"/>
    </row>
    <row r="4" spans="1:7" ht="15.95" customHeight="1">
      <c r="A4" s="392" t="s">
        <v>1</v>
      </c>
      <c r="B4" s="392"/>
      <c r="C4" s="392"/>
      <c r="D4" s="392"/>
      <c r="E4" s="392"/>
      <c r="F4" s="392"/>
      <c r="G4" s="392"/>
    </row>
    <row r="5" spans="1:7" ht="15.95" customHeight="1" thickBot="1">
      <c r="A5" s="380" t="s">
        <v>74</v>
      </c>
      <c r="B5" s="380"/>
      <c r="C5" s="186"/>
      <c r="G5" s="186" t="s">
        <v>431</v>
      </c>
    </row>
    <row r="6" spans="1:7">
      <c r="A6" s="381" t="s">
        <v>39</v>
      </c>
      <c r="B6" s="383" t="s">
        <v>2</v>
      </c>
      <c r="C6" s="385" t="str">
        <f>+CONCATENATE(LEFT(ÖSSZEFÜGGÉSEK!A6,4),". évi")</f>
        <v>2019. évi</v>
      </c>
      <c r="D6" s="386"/>
      <c r="E6" s="387"/>
      <c r="F6" s="387"/>
      <c r="G6" s="388"/>
    </row>
    <row r="7" spans="1:7" ht="24.75" thickBot="1">
      <c r="A7" s="382"/>
      <c r="B7" s="384"/>
      <c r="C7" s="294" t="s">
        <v>370</v>
      </c>
      <c r="D7" s="295" t="s">
        <v>438</v>
      </c>
      <c r="E7" s="295" t="str">
        <f>'1.1.sz.mell.'!E7</f>
        <v xml:space="preserve">1. sz. módosítás </v>
      </c>
      <c r="F7" s="296" t="s">
        <v>437</v>
      </c>
      <c r="G7" s="297" t="str">
        <f>'1.1.sz.mell.'!G7</f>
        <v>Módosított előirányzat</v>
      </c>
    </row>
    <row r="8" spans="1:7" s="133" customFormat="1" ht="12" customHeight="1" thickBot="1">
      <c r="A8" s="129" t="s">
        <v>346</v>
      </c>
      <c r="B8" s="130" t="s">
        <v>347</v>
      </c>
      <c r="C8" s="298" t="s">
        <v>348</v>
      </c>
      <c r="D8" s="298" t="s">
        <v>350</v>
      </c>
      <c r="E8" s="299" t="s">
        <v>349</v>
      </c>
      <c r="F8" s="299" t="s">
        <v>439</v>
      </c>
      <c r="G8" s="300" t="s">
        <v>440</v>
      </c>
    </row>
    <row r="9" spans="1:7" s="134" customFormat="1" ht="12" customHeight="1" thickBot="1">
      <c r="A9" s="18" t="s">
        <v>3</v>
      </c>
      <c r="B9" s="19" t="s">
        <v>134</v>
      </c>
      <c r="C9" s="121">
        <f>+C10+C11+C12+C13+C14+C15</f>
        <v>27101676</v>
      </c>
      <c r="D9" s="121">
        <f>+D10+D11+D12+D13+D14+D15</f>
        <v>0</v>
      </c>
      <c r="E9" s="121">
        <f>+E10+E11+E12+E13+E14+E15</f>
        <v>1595720</v>
      </c>
      <c r="F9" s="121">
        <f>+F10+F11+F12+F13+F14+F15</f>
        <v>1595720</v>
      </c>
      <c r="G9" s="61">
        <f>+G10+G11+G12+G13+G14+G15</f>
        <v>28697396</v>
      </c>
    </row>
    <row r="10" spans="1:7" s="134" customFormat="1" ht="12" customHeight="1">
      <c r="A10" s="13" t="s">
        <v>51</v>
      </c>
      <c r="B10" s="135" t="s">
        <v>135</v>
      </c>
      <c r="C10" s="330">
        <v>16890776</v>
      </c>
      <c r="D10" s="123"/>
      <c r="E10" s="123">
        <v>0</v>
      </c>
      <c r="F10" s="165">
        <f>D10+E10</f>
        <v>0</v>
      </c>
      <c r="G10" s="164">
        <f t="shared" ref="G10:G15" si="0">C10+F10</f>
        <v>16890776</v>
      </c>
    </row>
    <row r="11" spans="1:7" s="134" customFormat="1" ht="12" customHeight="1">
      <c r="A11" s="12" t="s">
        <v>52</v>
      </c>
      <c r="B11" s="136" t="s">
        <v>136</v>
      </c>
      <c r="C11" s="332"/>
      <c r="D11" s="122"/>
      <c r="E11" s="123"/>
      <c r="F11" s="165">
        <f t="shared" ref="F11:F66" si="1">D11+E11</f>
        <v>0</v>
      </c>
      <c r="G11" s="164">
        <f t="shared" si="0"/>
        <v>0</v>
      </c>
    </row>
    <row r="12" spans="1:7" s="134" customFormat="1" ht="12" customHeight="1">
      <c r="A12" s="12" t="s">
        <v>53</v>
      </c>
      <c r="B12" s="136" t="s">
        <v>137</v>
      </c>
      <c r="C12" s="332">
        <v>8410900</v>
      </c>
      <c r="D12" s="122"/>
      <c r="E12" s="122">
        <v>-160170</v>
      </c>
      <c r="F12" s="165">
        <f>D12+E12</f>
        <v>-160170</v>
      </c>
      <c r="G12" s="164">
        <f t="shared" si="0"/>
        <v>8250730</v>
      </c>
    </row>
    <row r="13" spans="1:7" s="134" customFormat="1" ht="12" customHeight="1">
      <c r="A13" s="12" t="s">
        <v>54</v>
      </c>
      <c r="B13" s="136" t="s">
        <v>138</v>
      </c>
      <c r="C13" s="332">
        <v>1800000</v>
      </c>
      <c r="D13" s="122"/>
      <c r="E13" s="122"/>
      <c r="F13" s="165">
        <f t="shared" si="1"/>
        <v>0</v>
      </c>
      <c r="G13" s="164">
        <f t="shared" si="0"/>
        <v>1800000</v>
      </c>
    </row>
    <row r="14" spans="1:7" s="134" customFormat="1" ht="12" customHeight="1">
      <c r="A14" s="12" t="s">
        <v>71</v>
      </c>
      <c r="B14" s="63" t="s">
        <v>291</v>
      </c>
      <c r="C14" s="332"/>
      <c r="D14" s="122"/>
      <c r="E14" s="122">
        <v>1316990</v>
      </c>
      <c r="F14" s="165">
        <f t="shared" si="1"/>
        <v>1316990</v>
      </c>
      <c r="G14" s="164">
        <f t="shared" si="0"/>
        <v>1316990</v>
      </c>
    </row>
    <row r="15" spans="1:7" s="134" customFormat="1" ht="12" customHeight="1" thickBot="1">
      <c r="A15" s="343" t="s">
        <v>55</v>
      </c>
      <c r="B15" s="63" t="s">
        <v>292</v>
      </c>
      <c r="C15" s="122"/>
      <c r="D15" s="190"/>
      <c r="E15" s="122">
        <v>438900</v>
      </c>
      <c r="F15" s="165">
        <f t="shared" si="1"/>
        <v>438900</v>
      </c>
      <c r="G15" s="164">
        <f t="shared" si="0"/>
        <v>438900</v>
      </c>
    </row>
    <row r="16" spans="1:7" s="134" customFormat="1" ht="21.75" thickBot="1">
      <c r="A16" s="18" t="s">
        <v>4</v>
      </c>
      <c r="B16" s="62" t="s">
        <v>139</v>
      </c>
      <c r="C16" s="121">
        <f>+C17+C18+C19+C20+C21</f>
        <v>6133000</v>
      </c>
      <c r="D16" s="121">
        <f>+D17+D18+D19+D20+D21</f>
        <v>0</v>
      </c>
      <c r="E16" s="121">
        <f>+E17+E18+E19+E20+E21</f>
        <v>1182000</v>
      </c>
      <c r="F16" s="121">
        <f>+F17+F18+F19+F20+F21</f>
        <v>1182000</v>
      </c>
      <c r="G16" s="61">
        <f>+G17+G18+G19+G20+G21</f>
        <v>7315000</v>
      </c>
    </row>
    <row r="17" spans="1:7" s="134" customFormat="1" ht="12" customHeight="1">
      <c r="A17" s="13" t="s">
        <v>57</v>
      </c>
      <c r="B17" s="135" t="s">
        <v>140</v>
      </c>
      <c r="C17" s="330"/>
      <c r="D17" s="123"/>
      <c r="E17" s="123"/>
      <c r="F17" s="165">
        <f t="shared" si="1"/>
        <v>0</v>
      </c>
      <c r="G17" s="164">
        <f t="shared" ref="G17:G22" si="2">C17+F17</f>
        <v>0</v>
      </c>
    </row>
    <row r="18" spans="1:7" s="134" customFormat="1" ht="12" customHeight="1">
      <c r="A18" s="12" t="s">
        <v>58</v>
      </c>
      <c r="B18" s="136" t="s">
        <v>141</v>
      </c>
      <c r="C18" s="332"/>
      <c r="D18" s="122"/>
      <c r="E18" s="123"/>
      <c r="F18" s="165">
        <f t="shared" si="1"/>
        <v>0</v>
      </c>
      <c r="G18" s="164">
        <f t="shared" si="2"/>
        <v>0</v>
      </c>
    </row>
    <row r="19" spans="1:7" s="134" customFormat="1" ht="12" customHeight="1">
      <c r="A19" s="12" t="s">
        <v>59</v>
      </c>
      <c r="B19" s="136" t="s">
        <v>284</v>
      </c>
      <c r="C19" s="332"/>
      <c r="D19" s="122"/>
      <c r="E19" s="123"/>
      <c r="F19" s="165">
        <f t="shared" si="1"/>
        <v>0</v>
      </c>
      <c r="G19" s="164">
        <f t="shared" si="2"/>
        <v>0</v>
      </c>
    </row>
    <row r="20" spans="1:7" s="134" customFormat="1" ht="12" customHeight="1">
      <c r="A20" s="12" t="s">
        <v>60</v>
      </c>
      <c r="B20" s="136" t="s">
        <v>285</v>
      </c>
      <c r="C20" s="332"/>
      <c r="D20" s="122"/>
      <c r="E20" s="123"/>
      <c r="F20" s="165">
        <f t="shared" si="1"/>
        <v>0</v>
      </c>
      <c r="G20" s="164">
        <f t="shared" si="2"/>
        <v>0</v>
      </c>
    </row>
    <row r="21" spans="1:7" s="134" customFormat="1" ht="12" customHeight="1">
      <c r="A21" s="12" t="s">
        <v>61</v>
      </c>
      <c r="B21" s="136" t="s">
        <v>142</v>
      </c>
      <c r="C21" s="332">
        <v>6133000</v>
      </c>
      <c r="D21" s="122"/>
      <c r="E21" s="123">
        <f>59000+480000-300000+300000+350000+293000</f>
        <v>1182000</v>
      </c>
      <c r="F21" s="165">
        <f t="shared" si="1"/>
        <v>1182000</v>
      </c>
      <c r="G21" s="164">
        <f t="shared" si="2"/>
        <v>7315000</v>
      </c>
    </row>
    <row r="22" spans="1:7" s="134" customFormat="1" ht="12" customHeight="1" thickBot="1">
      <c r="A22" s="14" t="s">
        <v>67</v>
      </c>
      <c r="B22" s="64" t="s">
        <v>143</v>
      </c>
      <c r="C22" s="337"/>
      <c r="D22" s="124"/>
      <c r="E22" s="255"/>
      <c r="F22" s="165">
        <f t="shared" si="1"/>
        <v>0</v>
      </c>
      <c r="G22" s="164">
        <f t="shared" si="2"/>
        <v>0</v>
      </c>
    </row>
    <row r="23" spans="1:7" s="134" customFormat="1" ht="21.75" thickBot="1">
      <c r="A23" s="18" t="s">
        <v>5</v>
      </c>
      <c r="B23" s="19" t="s">
        <v>144</v>
      </c>
      <c r="C23" s="121">
        <f>+C24+C25+C26+C27+C28</f>
        <v>0</v>
      </c>
      <c r="D23" s="121">
        <f>+D24+D25+D26+D27+D28</f>
        <v>0</v>
      </c>
      <c r="E23" s="121">
        <f>+E24+E25+E26+E27+E28</f>
        <v>457000</v>
      </c>
      <c r="F23" s="121">
        <f>+F24+F25+F26+F27+F28</f>
        <v>457000</v>
      </c>
      <c r="G23" s="61">
        <f>+G24+G25+G26+G27+G28</f>
        <v>457000</v>
      </c>
    </row>
    <row r="24" spans="1:7" s="134" customFormat="1" ht="12" customHeight="1">
      <c r="A24" s="13" t="s">
        <v>40</v>
      </c>
      <c r="B24" s="135" t="s">
        <v>145</v>
      </c>
      <c r="C24" s="123">
        <v>0</v>
      </c>
      <c r="D24" s="123"/>
      <c r="E24" s="123"/>
      <c r="F24" s="165">
        <f t="shared" si="1"/>
        <v>0</v>
      </c>
      <c r="G24" s="164">
        <f t="shared" ref="G24:G29" si="3">C24+F24</f>
        <v>0</v>
      </c>
    </row>
    <row r="25" spans="1:7" s="134" customFormat="1" ht="12" customHeight="1">
      <c r="A25" s="12" t="s">
        <v>41</v>
      </c>
      <c r="B25" s="136" t="s">
        <v>146</v>
      </c>
      <c r="C25" s="122"/>
      <c r="D25" s="122"/>
      <c r="E25" s="122"/>
      <c r="F25" s="165">
        <f t="shared" si="1"/>
        <v>0</v>
      </c>
      <c r="G25" s="164">
        <f t="shared" si="3"/>
        <v>0</v>
      </c>
    </row>
    <row r="26" spans="1:7" s="134" customFormat="1" ht="12" customHeight="1">
      <c r="A26" s="12" t="s">
        <v>42</v>
      </c>
      <c r="B26" s="136" t="s">
        <v>286</v>
      </c>
      <c r="C26" s="122"/>
      <c r="D26" s="122"/>
      <c r="E26" s="122"/>
      <c r="F26" s="165">
        <f t="shared" si="1"/>
        <v>0</v>
      </c>
      <c r="G26" s="164">
        <f t="shared" si="3"/>
        <v>0</v>
      </c>
    </row>
    <row r="27" spans="1:7" s="134" customFormat="1" ht="12" customHeight="1">
      <c r="A27" s="12" t="s">
        <v>43</v>
      </c>
      <c r="B27" s="136" t="s">
        <v>287</v>
      </c>
      <c r="C27" s="122"/>
      <c r="D27" s="122"/>
      <c r="E27" s="122"/>
      <c r="F27" s="165">
        <f t="shared" si="1"/>
        <v>0</v>
      </c>
      <c r="G27" s="164">
        <f t="shared" si="3"/>
        <v>0</v>
      </c>
    </row>
    <row r="28" spans="1:7" s="134" customFormat="1" ht="12" customHeight="1">
      <c r="A28" s="12" t="s">
        <v>84</v>
      </c>
      <c r="B28" s="136" t="s">
        <v>147</v>
      </c>
      <c r="C28" s="122">
        <v>0</v>
      </c>
      <c r="D28" s="122"/>
      <c r="E28" s="122">
        <f>300000+157000</f>
        <v>457000</v>
      </c>
      <c r="F28" s="165">
        <f t="shared" si="1"/>
        <v>457000</v>
      </c>
      <c r="G28" s="164">
        <f t="shared" si="3"/>
        <v>457000</v>
      </c>
    </row>
    <row r="29" spans="1:7" s="134" customFormat="1" ht="12" customHeight="1" thickBot="1">
      <c r="A29" s="14" t="s">
        <v>85</v>
      </c>
      <c r="B29" s="137" t="s">
        <v>148</v>
      </c>
      <c r="C29" s="124"/>
      <c r="D29" s="124"/>
      <c r="E29" s="255"/>
      <c r="F29" s="283">
        <f t="shared" si="1"/>
        <v>0</v>
      </c>
      <c r="G29" s="164">
        <f t="shared" si="3"/>
        <v>0</v>
      </c>
    </row>
    <row r="30" spans="1:7" s="134" customFormat="1" ht="12" customHeight="1" thickBot="1">
      <c r="A30" s="18" t="s">
        <v>86</v>
      </c>
      <c r="B30" s="19" t="s">
        <v>423</v>
      </c>
      <c r="C30" s="127">
        <f>+C31+C32+C33+C34+C35+C36+C37+C38</f>
        <v>20527000</v>
      </c>
      <c r="D30" s="127">
        <f>+D31+D32+D33+D34+D35+D36+D37</f>
        <v>0</v>
      </c>
      <c r="E30" s="127">
        <f>+E31+E32+E33+E34+E35+E36+E37</f>
        <v>0</v>
      </c>
      <c r="F30" s="127">
        <f>+F31+F32+F33+F34+F35+F36+F37</f>
        <v>0</v>
      </c>
      <c r="G30" s="163">
        <f>+G31+G32+G33+G34+G35+G36+G37+G38</f>
        <v>20527000</v>
      </c>
    </row>
    <row r="31" spans="1:7" s="134" customFormat="1" ht="12" customHeight="1">
      <c r="A31" s="320" t="s">
        <v>149</v>
      </c>
      <c r="B31" s="242" t="s">
        <v>416</v>
      </c>
      <c r="C31" s="330">
        <v>4000000</v>
      </c>
      <c r="D31" s="165"/>
      <c r="E31" s="165">
        <v>0</v>
      </c>
      <c r="F31" s="165">
        <f t="shared" si="1"/>
        <v>0</v>
      </c>
      <c r="G31" s="164">
        <f t="shared" ref="G31:G38" si="4">C31+F31</f>
        <v>4000000</v>
      </c>
    </row>
    <row r="32" spans="1:7" s="134" customFormat="1" ht="12" customHeight="1">
      <c r="A32" s="321" t="s">
        <v>150</v>
      </c>
      <c r="B32" s="322" t="s">
        <v>454</v>
      </c>
      <c r="C32" s="332">
        <v>3000000</v>
      </c>
      <c r="D32" s="122"/>
      <c r="E32" s="122"/>
      <c r="F32" s="165">
        <f t="shared" si="1"/>
        <v>0</v>
      </c>
      <c r="G32" s="164">
        <f t="shared" si="4"/>
        <v>3000000</v>
      </c>
    </row>
    <row r="33" spans="1:7" s="134" customFormat="1" ht="12" customHeight="1">
      <c r="A33" s="321" t="s">
        <v>151</v>
      </c>
      <c r="B33" s="322" t="s">
        <v>455</v>
      </c>
      <c r="C33" s="332">
        <v>3800000</v>
      </c>
      <c r="D33" s="122"/>
      <c r="E33" s="122">
        <v>0</v>
      </c>
      <c r="F33" s="165">
        <f t="shared" si="1"/>
        <v>0</v>
      </c>
      <c r="G33" s="164">
        <f t="shared" si="4"/>
        <v>3800000</v>
      </c>
    </row>
    <row r="34" spans="1:7" s="134" customFormat="1" ht="12" customHeight="1">
      <c r="A34" s="321" t="s">
        <v>152</v>
      </c>
      <c r="B34" s="322" t="s">
        <v>418</v>
      </c>
      <c r="C34" s="332">
        <v>7600000</v>
      </c>
      <c r="D34" s="122"/>
      <c r="E34" s="122"/>
      <c r="F34" s="165">
        <f t="shared" si="1"/>
        <v>0</v>
      </c>
      <c r="G34" s="164">
        <f t="shared" si="4"/>
        <v>7600000</v>
      </c>
    </row>
    <row r="35" spans="1:7" s="134" customFormat="1" ht="12" customHeight="1">
      <c r="A35" s="321" t="s">
        <v>420</v>
      </c>
      <c r="B35" s="322" t="s">
        <v>419</v>
      </c>
      <c r="C35" s="332"/>
      <c r="D35" s="122"/>
      <c r="E35" s="122">
        <v>0</v>
      </c>
      <c r="F35" s="165">
        <f t="shared" si="1"/>
        <v>0</v>
      </c>
      <c r="G35" s="164">
        <f t="shared" si="4"/>
        <v>0</v>
      </c>
    </row>
    <row r="36" spans="1:7" s="134" customFormat="1" ht="12" customHeight="1">
      <c r="A36" s="321" t="s">
        <v>421</v>
      </c>
      <c r="B36" s="322" t="s">
        <v>153</v>
      </c>
      <c r="C36" s="332">
        <v>1900000</v>
      </c>
      <c r="D36" s="122"/>
      <c r="E36" s="122"/>
      <c r="F36" s="165">
        <f t="shared" si="1"/>
        <v>0</v>
      </c>
      <c r="G36" s="164">
        <f t="shared" si="4"/>
        <v>1900000</v>
      </c>
    </row>
    <row r="37" spans="1:7" s="134" customFormat="1" ht="12" customHeight="1">
      <c r="A37" s="321" t="s">
        <v>422</v>
      </c>
      <c r="B37" s="322" t="s">
        <v>154</v>
      </c>
      <c r="C37" s="332"/>
      <c r="D37" s="124"/>
      <c r="E37" s="124">
        <v>0</v>
      </c>
      <c r="F37" s="283">
        <f t="shared" si="1"/>
        <v>0</v>
      </c>
      <c r="G37" s="164">
        <f t="shared" si="4"/>
        <v>0</v>
      </c>
    </row>
    <row r="38" spans="1:7" s="134" customFormat="1" ht="12" customHeight="1" thickBot="1">
      <c r="A38" s="323" t="s">
        <v>456</v>
      </c>
      <c r="B38" s="324" t="s">
        <v>155</v>
      </c>
      <c r="C38" s="337">
        <v>227000</v>
      </c>
      <c r="D38" s="255"/>
      <c r="E38" s="255"/>
      <c r="F38" s="283"/>
      <c r="G38" s="164">
        <f t="shared" si="4"/>
        <v>227000</v>
      </c>
    </row>
    <row r="39" spans="1:7" s="134" customFormat="1" ht="12" customHeight="1" thickBot="1">
      <c r="A39" s="18" t="s">
        <v>7</v>
      </c>
      <c r="B39" s="19" t="s">
        <v>293</v>
      </c>
      <c r="C39" s="121">
        <f>SUM(C40:C50)</f>
        <v>1179000</v>
      </c>
      <c r="D39" s="121">
        <f>SUM(D40:D50)</f>
        <v>0</v>
      </c>
      <c r="E39" s="121">
        <f>SUM(E40:E50)</f>
        <v>0</v>
      </c>
      <c r="F39" s="121">
        <f>SUM(F40:F50)</f>
        <v>0</v>
      </c>
      <c r="G39" s="61">
        <f>SUM(G40:G50)</f>
        <v>1179000</v>
      </c>
    </row>
    <row r="40" spans="1:7" s="134" customFormat="1" ht="12" customHeight="1">
      <c r="A40" s="13" t="s">
        <v>44</v>
      </c>
      <c r="B40" s="135" t="s">
        <v>158</v>
      </c>
      <c r="C40" s="330"/>
      <c r="D40" s="123"/>
      <c r="E40" s="123">
        <v>0</v>
      </c>
      <c r="F40" s="165">
        <f t="shared" si="1"/>
        <v>0</v>
      </c>
      <c r="G40" s="164">
        <f t="shared" ref="G40:G50" si="5">C40+F40</f>
        <v>0</v>
      </c>
    </row>
    <row r="41" spans="1:7" s="134" customFormat="1" ht="12" customHeight="1">
      <c r="A41" s="12" t="s">
        <v>45</v>
      </c>
      <c r="B41" s="136" t="s">
        <v>159</v>
      </c>
      <c r="C41" s="332">
        <v>210000</v>
      </c>
      <c r="D41" s="122"/>
      <c r="E41" s="122">
        <v>0</v>
      </c>
      <c r="F41" s="165">
        <f t="shared" si="1"/>
        <v>0</v>
      </c>
      <c r="G41" s="164">
        <f t="shared" si="5"/>
        <v>210000</v>
      </c>
    </row>
    <row r="42" spans="1:7" s="134" customFormat="1" ht="12" customHeight="1">
      <c r="A42" s="12" t="s">
        <v>46</v>
      </c>
      <c r="B42" s="136" t="s">
        <v>160</v>
      </c>
      <c r="C42" s="332">
        <v>211000</v>
      </c>
      <c r="D42" s="122"/>
      <c r="E42" s="122"/>
      <c r="F42" s="165">
        <f t="shared" si="1"/>
        <v>0</v>
      </c>
      <c r="G42" s="164">
        <f t="shared" si="5"/>
        <v>211000</v>
      </c>
    </row>
    <row r="43" spans="1:7" s="134" customFormat="1" ht="12" customHeight="1">
      <c r="A43" s="12" t="s">
        <v>88</v>
      </c>
      <c r="B43" s="136" t="s">
        <v>161</v>
      </c>
      <c r="C43" s="332">
        <v>732000</v>
      </c>
      <c r="D43" s="122"/>
      <c r="E43" s="122">
        <v>0</v>
      </c>
      <c r="F43" s="165">
        <f t="shared" si="1"/>
        <v>0</v>
      </c>
      <c r="G43" s="164">
        <f t="shared" si="5"/>
        <v>732000</v>
      </c>
    </row>
    <row r="44" spans="1:7" s="134" customFormat="1" ht="12" customHeight="1">
      <c r="A44" s="12" t="s">
        <v>89</v>
      </c>
      <c r="B44" s="136" t="s">
        <v>162</v>
      </c>
      <c r="C44" s="332"/>
      <c r="D44" s="122"/>
      <c r="E44" s="122">
        <v>0</v>
      </c>
      <c r="F44" s="165">
        <f t="shared" si="1"/>
        <v>0</v>
      </c>
      <c r="G44" s="164">
        <f t="shared" si="5"/>
        <v>0</v>
      </c>
    </row>
    <row r="45" spans="1:7" s="134" customFormat="1" ht="12" customHeight="1">
      <c r="A45" s="12" t="s">
        <v>90</v>
      </c>
      <c r="B45" s="136" t="s">
        <v>163</v>
      </c>
      <c r="C45" s="332"/>
      <c r="D45" s="122"/>
      <c r="E45" s="123"/>
      <c r="F45" s="165">
        <f t="shared" si="1"/>
        <v>0</v>
      </c>
      <c r="G45" s="164">
        <f t="shared" si="5"/>
        <v>0</v>
      </c>
    </row>
    <row r="46" spans="1:7" s="134" customFormat="1" ht="12" customHeight="1">
      <c r="A46" s="12" t="s">
        <v>91</v>
      </c>
      <c r="B46" s="136" t="s">
        <v>164</v>
      </c>
      <c r="C46" s="332"/>
      <c r="D46" s="122"/>
      <c r="E46" s="123"/>
      <c r="F46" s="165">
        <f t="shared" si="1"/>
        <v>0</v>
      </c>
      <c r="G46" s="164">
        <f t="shared" si="5"/>
        <v>0</v>
      </c>
    </row>
    <row r="47" spans="1:7" s="134" customFormat="1" ht="12" customHeight="1">
      <c r="A47" s="12" t="s">
        <v>92</v>
      </c>
      <c r="B47" s="136" t="s">
        <v>424</v>
      </c>
      <c r="C47" s="332">
        <v>16000</v>
      </c>
      <c r="D47" s="122"/>
      <c r="E47" s="122">
        <v>0</v>
      </c>
      <c r="F47" s="165">
        <f t="shared" si="1"/>
        <v>0</v>
      </c>
      <c r="G47" s="164">
        <f t="shared" si="5"/>
        <v>16000</v>
      </c>
    </row>
    <row r="48" spans="1:7" s="134" customFormat="1" ht="12" customHeight="1">
      <c r="A48" s="12" t="s">
        <v>156</v>
      </c>
      <c r="B48" s="136" t="s">
        <v>166</v>
      </c>
      <c r="C48" s="338"/>
      <c r="D48" s="125"/>
      <c r="E48" s="125"/>
      <c r="F48" s="284">
        <f t="shared" si="1"/>
        <v>0</v>
      </c>
      <c r="G48" s="164">
        <f t="shared" si="5"/>
        <v>0</v>
      </c>
    </row>
    <row r="49" spans="1:7" s="134" customFormat="1" ht="12" customHeight="1">
      <c r="A49" s="14" t="s">
        <v>157</v>
      </c>
      <c r="B49" s="137" t="s">
        <v>295</v>
      </c>
      <c r="C49" s="339"/>
      <c r="D49" s="126"/>
      <c r="E49" s="126"/>
      <c r="F49" s="285">
        <f t="shared" si="1"/>
        <v>0</v>
      </c>
      <c r="G49" s="164">
        <f t="shared" si="5"/>
        <v>0</v>
      </c>
    </row>
    <row r="50" spans="1:7" s="134" customFormat="1" ht="12" customHeight="1" thickBot="1">
      <c r="A50" s="14" t="s">
        <v>294</v>
      </c>
      <c r="B50" s="64" t="s">
        <v>167</v>
      </c>
      <c r="C50" s="339">
        <v>10000</v>
      </c>
      <c r="D50" s="126"/>
      <c r="E50" s="126">
        <v>0</v>
      </c>
      <c r="F50" s="286">
        <f t="shared" si="1"/>
        <v>0</v>
      </c>
      <c r="G50" s="164">
        <f t="shared" si="5"/>
        <v>10000</v>
      </c>
    </row>
    <row r="51" spans="1:7" s="134" customFormat="1" ht="12" customHeight="1" thickBot="1">
      <c r="A51" s="18" t="s">
        <v>8</v>
      </c>
      <c r="B51" s="19" t="s">
        <v>168</v>
      </c>
      <c r="C51" s="121">
        <f>SUM(C52:C56)</f>
        <v>0</v>
      </c>
      <c r="D51" s="121">
        <f>SUM(D52:D56)</f>
        <v>0</v>
      </c>
      <c r="E51" s="121">
        <f>SUM(E52:E56)</f>
        <v>17500</v>
      </c>
      <c r="F51" s="121">
        <f>SUM(F52:F56)</f>
        <v>17500</v>
      </c>
      <c r="G51" s="61">
        <f>SUM(G52:G56)</f>
        <v>17500</v>
      </c>
    </row>
    <row r="52" spans="1:7" s="134" customFormat="1" ht="12" customHeight="1">
      <c r="A52" s="13" t="s">
        <v>47</v>
      </c>
      <c r="B52" s="135" t="s">
        <v>172</v>
      </c>
      <c r="C52" s="340"/>
      <c r="D52" s="166"/>
      <c r="E52" s="166"/>
      <c r="F52" s="284">
        <f t="shared" si="1"/>
        <v>0</v>
      </c>
      <c r="G52" s="223">
        <f>C52+F52</f>
        <v>0</v>
      </c>
    </row>
    <row r="53" spans="1:7" s="134" customFormat="1" ht="12" customHeight="1">
      <c r="A53" s="12" t="s">
        <v>48</v>
      </c>
      <c r="B53" s="136" t="s">
        <v>173</v>
      </c>
      <c r="C53" s="338"/>
      <c r="D53" s="125"/>
      <c r="E53" s="166"/>
      <c r="F53" s="284">
        <f t="shared" si="1"/>
        <v>0</v>
      </c>
      <c r="G53" s="223">
        <f>C53+F53</f>
        <v>0</v>
      </c>
    </row>
    <row r="54" spans="1:7" s="134" customFormat="1" ht="12" customHeight="1">
      <c r="A54" s="12" t="s">
        <v>169</v>
      </c>
      <c r="B54" s="136" t="s">
        <v>174</v>
      </c>
      <c r="C54" s="338"/>
      <c r="D54" s="125"/>
      <c r="E54" s="166">
        <v>17500</v>
      </c>
      <c r="F54" s="284">
        <f t="shared" si="1"/>
        <v>17500</v>
      </c>
      <c r="G54" s="223">
        <f>C54+F54</f>
        <v>17500</v>
      </c>
    </row>
    <row r="55" spans="1:7" s="134" customFormat="1" ht="12" customHeight="1">
      <c r="A55" s="12" t="s">
        <v>170</v>
      </c>
      <c r="B55" s="136" t="s">
        <v>175</v>
      </c>
      <c r="C55" s="338"/>
      <c r="D55" s="125"/>
      <c r="E55" s="166"/>
      <c r="F55" s="284">
        <f t="shared" si="1"/>
        <v>0</v>
      </c>
      <c r="G55" s="223">
        <f>C55+F55</f>
        <v>0</v>
      </c>
    </row>
    <row r="56" spans="1:7" s="134" customFormat="1" ht="12" customHeight="1" thickBot="1">
      <c r="A56" s="14" t="s">
        <v>171</v>
      </c>
      <c r="B56" s="64" t="s">
        <v>176</v>
      </c>
      <c r="C56" s="339"/>
      <c r="D56" s="126"/>
      <c r="E56" s="256"/>
      <c r="F56" s="285">
        <f t="shared" si="1"/>
        <v>0</v>
      </c>
      <c r="G56" s="223">
        <f>C56+F56</f>
        <v>0</v>
      </c>
    </row>
    <row r="57" spans="1:7" s="134" customFormat="1" ht="12" customHeight="1" thickBot="1">
      <c r="A57" s="18" t="s">
        <v>93</v>
      </c>
      <c r="B57" s="19" t="s">
        <v>177</v>
      </c>
      <c r="C57" s="121">
        <f>SUM(C58:C60)</f>
        <v>658000</v>
      </c>
      <c r="D57" s="121">
        <f>SUM(D58:D60)</f>
        <v>0</v>
      </c>
      <c r="E57" s="121">
        <f>SUM(E58:E60)</f>
        <v>0</v>
      </c>
      <c r="F57" s="121">
        <f>SUM(F58:F60)</f>
        <v>0</v>
      </c>
      <c r="G57" s="61">
        <f>SUM(G58:G60)</f>
        <v>658000</v>
      </c>
    </row>
    <row r="58" spans="1:7" s="134" customFormat="1" ht="12" customHeight="1">
      <c r="A58" s="13" t="s">
        <v>49</v>
      </c>
      <c r="B58" s="135" t="s">
        <v>178</v>
      </c>
      <c r="C58" s="330"/>
      <c r="D58" s="123"/>
      <c r="E58" s="123"/>
      <c r="F58" s="165">
        <f t="shared" si="1"/>
        <v>0</v>
      </c>
      <c r="G58" s="164">
        <f>C58+F58</f>
        <v>0</v>
      </c>
    </row>
    <row r="59" spans="1:7" s="134" customFormat="1" ht="12" customHeight="1">
      <c r="A59" s="12" t="s">
        <v>50</v>
      </c>
      <c r="B59" s="136" t="s">
        <v>288</v>
      </c>
      <c r="C59" s="332"/>
      <c r="D59" s="122"/>
      <c r="E59" s="123"/>
      <c r="F59" s="165">
        <f t="shared" si="1"/>
        <v>0</v>
      </c>
      <c r="G59" s="164">
        <f>C59+F59</f>
        <v>0</v>
      </c>
    </row>
    <row r="60" spans="1:7" s="134" customFormat="1" ht="12" customHeight="1">
      <c r="A60" s="12" t="s">
        <v>181</v>
      </c>
      <c r="B60" s="136" t="s">
        <v>179</v>
      </c>
      <c r="C60" s="332">
        <v>658000</v>
      </c>
      <c r="D60" s="122"/>
      <c r="E60" s="122">
        <v>0</v>
      </c>
      <c r="F60" s="165">
        <f t="shared" si="1"/>
        <v>0</v>
      </c>
      <c r="G60" s="164">
        <f>C60+F60</f>
        <v>658000</v>
      </c>
    </row>
    <row r="61" spans="1:7" s="134" customFormat="1" ht="12" customHeight="1" thickBot="1">
      <c r="A61" s="14" t="s">
        <v>182</v>
      </c>
      <c r="B61" s="64" t="s">
        <v>180</v>
      </c>
      <c r="C61" s="337"/>
      <c r="D61" s="124"/>
      <c r="E61" s="255"/>
      <c r="F61" s="283">
        <f t="shared" si="1"/>
        <v>0</v>
      </c>
      <c r="G61" s="164">
        <f>C61+F61</f>
        <v>0</v>
      </c>
    </row>
    <row r="62" spans="1:7" s="134" customFormat="1" ht="12" customHeight="1" thickBot="1">
      <c r="A62" s="18" t="s">
        <v>10</v>
      </c>
      <c r="B62" s="62" t="s">
        <v>183</v>
      </c>
      <c r="C62" s="121">
        <f>SUM(C63:C65)</f>
        <v>0</v>
      </c>
      <c r="D62" s="121">
        <f>SUM(D63:D65)</f>
        <v>0</v>
      </c>
      <c r="E62" s="121">
        <f>SUM(E63:E65)</f>
        <v>0</v>
      </c>
      <c r="F62" s="121">
        <f>SUM(F63:F65)</f>
        <v>0</v>
      </c>
      <c r="G62" s="61">
        <f>SUM(G63:G65)</f>
        <v>0</v>
      </c>
    </row>
    <row r="63" spans="1:7" s="134" customFormat="1" ht="12" customHeight="1">
      <c r="A63" s="13" t="s">
        <v>94</v>
      </c>
      <c r="B63" s="135" t="s">
        <v>185</v>
      </c>
      <c r="C63" s="125"/>
      <c r="D63" s="125"/>
      <c r="E63" s="125"/>
      <c r="F63" s="287">
        <f t="shared" si="1"/>
        <v>0</v>
      </c>
      <c r="G63" s="222">
        <f>C63+F63</f>
        <v>0</v>
      </c>
    </row>
    <row r="64" spans="1:7" s="134" customFormat="1" ht="12" customHeight="1">
      <c r="A64" s="12" t="s">
        <v>95</v>
      </c>
      <c r="B64" s="136" t="s">
        <v>289</v>
      </c>
      <c r="C64" s="125"/>
      <c r="D64" s="125"/>
      <c r="E64" s="125"/>
      <c r="F64" s="287">
        <f t="shared" si="1"/>
        <v>0</v>
      </c>
      <c r="G64" s="222">
        <f>C64+F64</f>
        <v>0</v>
      </c>
    </row>
    <row r="65" spans="1:7" s="134" customFormat="1" ht="12" customHeight="1">
      <c r="A65" s="12" t="s">
        <v>116</v>
      </c>
      <c r="B65" s="136" t="s">
        <v>186</v>
      </c>
      <c r="C65" s="125"/>
      <c r="D65" s="125"/>
      <c r="E65" s="125"/>
      <c r="F65" s="287">
        <f t="shared" si="1"/>
        <v>0</v>
      </c>
      <c r="G65" s="222">
        <f>C65+F65</f>
        <v>0</v>
      </c>
    </row>
    <row r="66" spans="1:7" s="134" customFormat="1" ht="12" customHeight="1" thickBot="1">
      <c r="A66" s="14" t="s">
        <v>184</v>
      </c>
      <c r="B66" s="64" t="s">
        <v>187</v>
      </c>
      <c r="C66" s="125"/>
      <c r="D66" s="125"/>
      <c r="E66" s="125"/>
      <c r="F66" s="287">
        <f t="shared" si="1"/>
        <v>0</v>
      </c>
      <c r="G66" s="222">
        <f>C66+F66</f>
        <v>0</v>
      </c>
    </row>
    <row r="67" spans="1:7" s="134" customFormat="1" ht="12" customHeight="1" thickBot="1">
      <c r="A67" s="173" t="s">
        <v>335</v>
      </c>
      <c r="B67" s="19" t="s">
        <v>188</v>
      </c>
      <c r="C67" s="127">
        <f>+C9+C16+C23+C30+C39+C51+C57+C62</f>
        <v>55598676</v>
      </c>
      <c r="D67" s="127">
        <f>+D9+D16+D23+D30+D39+D51+D57+D62</f>
        <v>0</v>
      </c>
      <c r="E67" s="127">
        <f>+E9+E16+E23+E30+E39+E51+E57+E62</f>
        <v>3252220</v>
      </c>
      <c r="F67" s="127">
        <f>+F9+F16+F23+F30+F39+F51+F57+F62</f>
        <v>3252220</v>
      </c>
      <c r="G67" s="163">
        <f>+G9+G16+G23+G30+G39+G51+G57+G62</f>
        <v>58850896</v>
      </c>
    </row>
    <row r="68" spans="1:7" s="134" customFormat="1" ht="12" customHeight="1" thickBot="1">
      <c r="A68" s="167" t="s">
        <v>189</v>
      </c>
      <c r="B68" s="62" t="s">
        <v>190</v>
      </c>
      <c r="C68" s="121">
        <f>SUM(C69:C71)</f>
        <v>0</v>
      </c>
      <c r="D68" s="121">
        <f>SUM(D69:D71)</f>
        <v>0</v>
      </c>
      <c r="E68" s="121">
        <f>SUM(E69:E71)</f>
        <v>0</v>
      </c>
      <c r="F68" s="121">
        <f>SUM(F69:F71)</f>
        <v>0</v>
      </c>
      <c r="G68" s="61">
        <f>SUM(G69:G71)</f>
        <v>0</v>
      </c>
    </row>
    <row r="69" spans="1:7" s="134" customFormat="1" ht="12" customHeight="1">
      <c r="A69" s="13" t="s">
        <v>218</v>
      </c>
      <c r="B69" s="135" t="s">
        <v>191</v>
      </c>
      <c r="C69" s="125"/>
      <c r="D69" s="125"/>
      <c r="E69" s="125"/>
      <c r="F69" s="287">
        <f>D69+E69</f>
        <v>0</v>
      </c>
      <c r="G69" s="222">
        <f>C69+F69</f>
        <v>0</v>
      </c>
    </row>
    <row r="70" spans="1:7" s="134" customFormat="1" ht="12" customHeight="1">
      <c r="A70" s="12" t="s">
        <v>227</v>
      </c>
      <c r="B70" s="136" t="s">
        <v>192</v>
      </c>
      <c r="C70" s="125"/>
      <c r="D70" s="125"/>
      <c r="E70" s="125">
        <v>0</v>
      </c>
      <c r="F70" s="287">
        <f>D70+E70</f>
        <v>0</v>
      </c>
      <c r="G70" s="222">
        <f>C70+F70</f>
        <v>0</v>
      </c>
    </row>
    <row r="71" spans="1:7" s="134" customFormat="1" ht="12" customHeight="1" thickBot="1">
      <c r="A71" s="16" t="s">
        <v>228</v>
      </c>
      <c r="B71" s="301" t="s">
        <v>320</v>
      </c>
      <c r="C71" s="259"/>
      <c r="D71" s="259"/>
      <c r="E71" s="259"/>
      <c r="F71" s="286">
        <f>D71+E71</f>
        <v>0</v>
      </c>
      <c r="G71" s="302">
        <f>C71+F71</f>
        <v>0</v>
      </c>
    </row>
    <row r="72" spans="1:7" s="134" customFormat="1" ht="12" customHeight="1" thickBot="1">
      <c r="A72" s="167" t="s">
        <v>194</v>
      </c>
      <c r="B72" s="62" t="s">
        <v>195</v>
      </c>
      <c r="C72" s="121">
        <f>SUM(C73:C76)</f>
        <v>20000000</v>
      </c>
      <c r="D72" s="121">
        <f>SUM(D73:D76)</f>
        <v>0</v>
      </c>
      <c r="E72" s="121">
        <f>SUM(E73:E76)</f>
        <v>0</v>
      </c>
      <c r="F72" s="121">
        <f>SUM(F73:F76)</f>
        <v>0</v>
      </c>
      <c r="G72" s="61">
        <f>SUM(G73:G76)</f>
        <v>20000000</v>
      </c>
    </row>
    <row r="73" spans="1:7" s="134" customFormat="1" ht="12" customHeight="1">
      <c r="A73" s="13" t="s">
        <v>72</v>
      </c>
      <c r="B73" s="242" t="s">
        <v>196</v>
      </c>
      <c r="C73" s="338">
        <v>20000000</v>
      </c>
      <c r="D73" s="125"/>
      <c r="E73" s="125"/>
      <c r="F73" s="287">
        <f>D73+E73</f>
        <v>0</v>
      </c>
      <c r="G73" s="222">
        <f>C73+F73</f>
        <v>20000000</v>
      </c>
    </row>
    <row r="74" spans="1:7" s="134" customFormat="1" ht="12" customHeight="1">
      <c r="A74" s="12" t="s">
        <v>73</v>
      </c>
      <c r="B74" s="242" t="s">
        <v>434</v>
      </c>
      <c r="C74" s="338"/>
      <c r="D74" s="125"/>
      <c r="E74" s="125"/>
      <c r="F74" s="287">
        <f>D74+E74</f>
        <v>0</v>
      </c>
      <c r="G74" s="222">
        <f>C74+F74</f>
        <v>0</v>
      </c>
    </row>
    <row r="75" spans="1:7" s="134" customFormat="1" ht="12" customHeight="1">
      <c r="A75" s="12" t="s">
        <v>219</v>
      </c>
      <c r="B75" s="242" t="s">
        <v>197</v>
      </c>
      <c r="C75" s="338"/>
      <c r="D75" s="125"/>
      <c r="E75" s="125"/>
      <c r="F75" s="287">
        <f>D75+E75</f>
        <v>0</v>
      </c>
      <c r="G75" s="222">
        <f>C75+F75</f>
        <v>0</v>
      </c>
    </row>
    <row r="76" spans="1:7" s="134" customFormat="1" ht="12" customHeight="1" thickBot="1">
      <c r="A76" s="14" t="s">
        <v>220</v>
      </c>
      <c r="B76" s="243" t="s">
        <v>435</v>
      </c>
      <c r="C76" s="125"/>
      <c r="D76" s="125"/>
      <c r="E76" s="125"/>
      <c r="F76" s="287">
        <f>D76+E76</f>
        <v>0</v>
      </c>
      <c r="G76" s="222">
        <f>C76+F76</f>
        <v>0</v>
      </c>
    </row>
    <row r="77" spans="1:7" s="134" customFormat="1" ht="12" customHeight="1" thickBot="1">
      <c r="A77" s="167" t="s">
        <v>198</v>
      </c>
      <c r="B77" s="62" t="s">
        <v>199</v>
      </c>
      <c r="C77" s="121">
        <f>SUM(C78:C79)</f>
        <v>206993990</v>
      </c>
      <c r="D77" s="121">
        <f>SUM(D78:D79)</f>
        <v>0</v>
      </c>
      <c r="E77" s="121">
        <f>SUM(E78:E79)</f>
        <v>0</v>
      </c>
      <c r="F77" s="121">
        <f>SUM(F78:F79)</f>
        <v>0</v>
      </c>
      <c r="G77" s="61">
        <f>SUM(G78:G79)</f>
        <v>206993990</v>
      </c>
    </row>
    <row r="78" spans="1:7" s="134" customFormat="1" ht="12" customHeight="1">
      <c r="A78" s="13" t="s">
        <v>221</v>
      </c>
      <c r="B78" s="135" t="s">
        <v>200</v>
      </c>
      <c r="C78" s="338">
        <v>206993990</v>
      </c>
      <c r="D78" s="125"/>
      <c r="E78" s="125"/>
      <c r="F78" s="287">
        <f>D78+E78</f>
        <v>0</v>
      </c>
      <c r="G78" s="222">
        <f>C78+F78</f>
        <v>206993990</v>
      </c>
    </row>
    <row r="79" spans="1:7" s="134" customFormat="1" ht="12" customHeight="1" thickBot="1">
      <c r="A79" s="14" t="s">
        <v>222</v>
      </c>
      <c r="B79" s="64" t="s">
        <v>201</v>
      </c>
      <c r="C79" s="338"/>
      <c r="D79" s="125"/>
      <c r="E79" s="125"/>
      <c r="F79" s="287">
        <f>D79+E79</f>
        <v>0</v>
      </c>
      <c r="G79" s="222">
        <f>C79+F79</f>
        <v>0</v>
      </c>
    </row>
    <row r="80" spans="1:7" s="134" customFormat="1" ht="12" customHeight="1" thickBot="1">
      <c r="A80" s="167" t="s">
        <v>202</v>
      </c>
      <c r="B80" s="62" t="s">
        <v>203</v>
      </c>
      <c r="C80" s="121">
        <f>SUM(C81:C83)</f>
        <v>0</v>
      </c>
      <c r="D80" s="121">
        <f>SUM(D81:D83)</f>
        <v>0</v>
      </c>
      <c r="E80" s="121">
        <f>SUM(E81:E83)</f>
        <v>0</v>
      </c>
      <c r="F80" s="121">
        <f>SUM(F81:F83)</f>
        <v>0</v>
      </c>
      <c r="G80" s="61">
        <f>SUM(G81:G83)</f>
        <v>0</v>
      </c>
    </row>
    <row r="81" spans="1:7" s="134" customFormat="1" ht="12" customHeight="1">
      <c r="A81" s="13" t="s">
        <v>223</v>
      </c>
      <c r="B81" s="135" t="s">
        <v>204</v>
      </c>
      <c r="C81" s="125"/>
      <c r="D81" s="125"/>
      <c r="E81" s="125"/>
      <c r="F81" s="287">
        <f>D81+E81</f>
        <v>0</v>
      </c>
      <c r="G81" s="222">
        <f>C81+F81</f>
        <v>0</v>
      </c>
    </row>
    <row r="82" spans="1:7" s="134" customFormat="1" ht="12" customHeight="1">
      <c r="A82" s="12" t="s">
        <v>224</v>
      </c>
      <c r="B82" s="136" t="s">
        <v>205</v>
      </c>
      <c r="C82" s="125"/>
      <c r="D82" s="125"/>
      <c r="E82" s="125"/>
      <c r="F82" s="287">
        <f>D82+E82</f>
        <v>0</v>
      </c>
      <c r="G82" s="222">
        <f>C82+F82</f>
        <v>0</v>
      </c>
    </row>
    <row r="83" spans="1:7" s="134" customFormat="1" ht="12" customHeight="1" thickBot="1">
      <c r="A83" s="14" t="s">
        <v>225</v>
      </c>
      <c r="B83" s="64" t="s">
        <v>436</v>
      </c>
      <c r="C83" s="125"/>
      <c r="D83" s="125"/>
      <c r="E83" s="125"/>
      <c r="F83" s="287">
        <f>D83+E83</f>
        <v>0</v>
      </c>
      <c r="G83" s="222">
        <f>C83+F83</f>
        <v>0</v>
      </c>
    </row>
    <row r="84" spans="1:7" s="134" customFormat="1" ht="12" customHeight="1" thickBot="1">
      <c r="A84" s="167" t="s">
        <v>206</v>
      </c>
      <c r="B84" s="62" t="s">
        <v>226</v>
      </c>
      <c r="C84" s="121">
        <f>SUM(C85:C88)</f>
        <v>0</v>
      </c>
      <c r="D84" s="121">
        <f>SUM(D85:D88)</f>
        <v>0</v>
      </c>
      <c r="E84" s="121">
        <f>SUM(E85:E88)</f>
        <v>0</v>
      </c>
      <c r="F84" s="121">
        <f>SUM(F85:F88)</f>
        <v>0</v>
      </c>
      <c r="G84" s="61">
        <f>SUM(G85:G88)</f>
        <v>0</v>
      </c>
    </row>
    <row r="85" spans="1:7" s="134" customFormat="1" ht="12" customHeight="1">
      <c r="A85" s="138" t="s">
        <v>207</v>
      </c>
      <c r="B85" s="135" t="s">
        <v>208</v>
      </c>
      <c r="C85" s="125"/>
      <c r="D85" s="125"/>
      <c r="E85" s="125"/>
      <c r="F85" s="287">
        <f t="shared" ref="F85" si="6">D85+E85</f>
        <v>0</v>
      </c>
      <c r="G85" s="222">
        <f t="shared" ref="G85" si="7">C85+F85</f>
        <v>0</v>
      </c>
    </row>
    <row r="86" spans="1:7" s="134" customFormat="1" ht="12" customHeight="1">
      <c r="A86" s="139" t="s">
        <v>209</v>
      </c>
      <c r="B86" s="136" t="s">
        <v>210</v>
      </c>
      <c r="C86" s="125"/>
      <c r="D86" s="125"/>
      <c r="E86" s="125"/>
      <c r="F86" s="287">
        <f t="shared" ref="F86:F90" si="8">D86+E86</f>
        <v>0</v>
      </c>
      <c r="G86" s="222">
        <f t="shared" ref="G86:G90" si="9">C86+F86</f>
        <v>0</v>
      </c>
    </row>
    <row r="87" spans="1:7" s="134" customFormat="1" ht="12" customHeight="1">
      <c r="A87" s="139" t="s">
        <v>211</v>
      </c>
      <c r="B87" s="136" t="s">
        <v>212</v>
      </c>
      <c r="C87" s="125"/>
      <c r="D87" s="125"/>
      <c r="E87" s="125"/>
      <c r="F87" s="287">
        <f t="shared" si="8"/>
        <v>0</v>
      </c>
      <c r="G87" s="222">
        <f t="shared" si="9"/>
        <v>0</v>
      </c>
    </row>
    <row r="88" spans="1:7" s="134" customFormat="1" ht="12" customHeight="1" thickBot="1">
      <c r="A88" s="140" t="s">
        <v>213</v>
      </c>
      <c r="B88" s="64" t="s">
        <v>214</v>
      </c>
      <c r="C88" s="125"/>
      <c r="D88" s="125"/>
      <c r="E88" s="125"/>
      <c r="F88" s="287">
        <f t="shared" si="8"/>
        <v>0</v>
      </c>
      <c r="G88" s="222">
        <f t="shared" si="9"/>
        <v>0</v>
      </c>
    </row>
    <row r="89" spans="1:7" s="134" customFormat="1" ht="12" customHeight="1" thickBot="1">
      <c r="A89" s="167" t="s">
        <v>215</v>
      </c>
      <c r="B89" s="62" t="s">
        <v>334</v>
      </c>
      <c r="C89" s="169"/>
      <c r="D89" s="169"/>
      <c r="E89" s="169"/>
      <c r="F89" s="121">
        <f t="shared" si="8"/>
        <v>0</v>
      </c>
      <c r="G89" s="61">
        <f t="shared" si="9"/>
        <v>0</v>
      </c>
    </row>
    <row r="90" spans="1:7" s="134" customFormat="1" ht="13.5" customHeight="1" thickBot="1">
      <c r="A90" s="167" t="s">
        <v>217</v>
      </c>
      <c r="B90" s="62" t="s">
        <v>216</v>
      </c>
      <c r="C90" s="169"/>
      <c r="D90" s="169"/>
      <c r="E90" s="169"/>
      <c r="F90" s="121">
        <f t="shared" si="8"/>
        <v>0</v>
      </c>
      <c r="G90" s="61">
        <f t="shared" si="9"/>
        <v>0</v>
      </c>
    </row>
    <row r="91" spans="1:7" s="134" customFormat="1" ht="15.75" customHeight="1" thickBot="1">
      <c r="A91" s="167" t="s">
        <v>229</v>
      </c>
      <c r="B91" s="141" t="s">
        <v>337</v>
      </c>
      <c r="C91" s="127">
        <f>+C68+C72+C77+C80+C84+C90+C89</f>
        <v>226993990</v>
      </c>
      <c r="D91" s="127">
        <f>+D68+D72+D77+D80+D84+D90+D89</f>
        <v>0</v>
      </c>
      <c r="E91" s="127">
        <f>+E68+E72+E77+E80+E84+E90+E89</f>
        <v>0</v>
      </c>
      <c r="F91" s="127">
        <f>+F68+F72+F77+F80+F84+F90+F89</f>
        <v>0</v>
      </c>
      <c r="G91" s="163">
        <f>+G68+G72+G77+G80+G84+G90+G89</f>
        <v>226993990</v>
      </c>
    </row>
    <row r="92" spans="1:7" s="134" customFormat="1" ht="25.5" customHeight="1" thickBot="1">
      <c r="A92" s="168" t="s">
        <v>336</v>
      </c>
      <c r="B92" s="142" t="s">
        <v>338</v>
      </c>
      <c r="C92" s="127">
        <f>+C67+C91</f>
        <v>282592666</v>
      </c>
      <c r="D92" s="127">
        <f>+D67+D91</f>
        <v>0</v>
      </c>
      <c r="E92" s="127">
        <f>+E67+E91</f>
        <v>3252220</v>
      </c>
      <c r="F92" s="127">
        <f>+F67+F91</f>
        <v>3252220</v>
      </c>
      <c r="G92" s="163">
        <f>+G67+G91</f>
        <v>285844886</v>
      </c>
    </row>
    <row r="93" spans="1:7" s="134" customFormat="1" ht="30.75" customHeight="1">
      <c r="A93" s="3"/>
      <c r="B93" s="4"/>
      <c r="C93" s="66"/>
    </row>
    <row r="94" spans="1:7" ht="16.5" customHeight="1">
      <c r="A94" s="392" t="s">
        <v>31</v>
      </c>
      <c r="B94" s="392"/>
      <c r="C94" s="392"/>
      <c r="D94" s="392"/>
      <c r="E94" s="392"/>
      <c r="F94" s="392"/>
      <c r="G94" s="392"/>
    </row>
    <row r="95" spans="1:7" s="143" customFormat="1" ht="16.5" customHeight="1" thickBot="1">
      <c r="A95" s="379" t="s">
        <v>75</v>
      </c>
      <c r="B95" s="379"/>
      <c r="C95" s="38"/>
      <c r="G95" s="38" t="str">
        <f>G5</f>
        <v>Forintban!</v>
      </c>
    </row>
    <row r="96" spans="1:7">
      <c r="A96" s="381" t="s">
        <v>39</v>
      </c>
      <c r="B96" s="383" t="s">
        <v>371</v>
      </c>
      <c r="C96" s="385" t="str">
        <f>+CONCATENATE(LEFT(ÖSSZEFÜGGÉSEK!A6,4),". évi")</f>
        <v>2019. évi</v>
      </c>
      <c r="D96" s="386"/>
      <c r="E96" s="387"/>
      <c r="F96" s="387"/>
      <c r="G96" s="388"/>
    </row>
    <row r="97" spans="1:7" ht="24.75" thickBot="1">
      <c r="A97" s="382"/>
      <c r="B97" s="384"/>
      <c r="C97" s="294" t="s">
        <v>370</v>
      </c>
      <c r="D97" s="295" t="s">
        <v>438</v>
      </c>
      <c r="E97" s="295" t="str">
        <f>E7</f>
        <v xml:space="preserve">1. sz. módosítás </v>
      </c>
      <c r="F97" s="296" t="s">
        <v>437</v>
      </c>
      <c r="G97" s="297" t="str">
        <f>G7</f>
        <v>Módosított előirányzat</v>
      </c>
    </row>
    <row r="98" spans="1:7" s="133" customFormat="1" ht="12" customHeight="1" thickBot="1">
      <c r="A98" s="23" t="s">
        <v>346</v>
      </c>
      <c r="B98" s="24" t="s">
        <v>347</v>
      </c>
      <c r="C98" s="298" t="s">
        <v>348</v>
      </c>
      <c r="D98" s="298" t="s">
        <v>350</v>
      </c>
      <c r="E98" s="299" t="s">
        <v>349</v>
      </c>
      <c r="F98" s="299" t="s">
        <v>439</v>
      </c>
      <c r="G98" s="300" t="s">
        <v>440</v>
      </c>
    </row>
    <row r="99" spans="1:7" ht="12" customHeight="1" thickBot="1">
      <c r="A99" s="20" t="s">
        <v>3</v>
      </c>
      <c r="B99" s="22" t="s">
        <v>296</v>
      </c>
      <c r="C99" s="120">
        <f>C100+C101+C102+C103+C104+C117</f>
        <v>59189666</v>
      </c>
      <c r="D99" s="120">
        <f>D100+D101+D102+D103+D104+D117</f>
        <v>0</v>
      </c>
      <c r="E99" s="120">
        <f>E100+E101+E102+E103+E104+E117</f>
        <v>-145847</v>
      </c>
      <c r="F99" s="120">
        <f>F100+F101+F102+F103+F104+F117</f>
        <v>-145847</v>
      </c>
      <c r="G99" s="176">
        <f>G100+G101+G102+G103+G104+G117</f>
        <v>59043819</v>
      </c>
    </row>
    <row r="100" spans="1:7" ht="12" customHeight="1">
      <c r="A100" s="15" t="s">
        <v>51</v>
      </c>
      <c r="B100" s="8" t="s">
        <v>32</v>
      </c>
      <c r="C100" s="325">
        <v>14591200</v>
      </c>
      <c r="D100" s="280"/>
      <c r="E100" s="280">
        <f>-400000-190000+59000+408000+1000000+241000</f>
        <v>1118000</v>
      </c>
      <c r="F100" s="288">
        <f t="shared" ref="F100:F119" si="10">D100+E100</f>
        <v>1118000</v>
      </c>
      <c r="G100" s="224">
        <f t="shared" ref="G100:G119" si="11">C100+F100</f>
        <v>15709200</v>
      </c>
    </row>
    <row r="101" spans="1:7" ht="12" customHeight="1">
      <c r="A101" s="12" t="s">
        <v>52</v>
      </c>
      <c r="B101" s="6" t="s">
        <v>96</v>
      </c>
      <c r="C101" s="318">
        <v>2442000</v>
      </c>
      <c r="D101" s="122"/>
      <c r="E101" s="122">
        <f>-163000+72000+175000+43000-91000</f>
        <v>36000</v>
      </c>
      <c r="F101" s="289">
        <f t="shared" si="10"/>
        <v>36000</v>
      </c>
      <c r="G101" s="220">
        <f t="shared" si="11"/>
        <v>2478000</v>
      </c>
    </row>
    <row r="102" spans="1:7" ht="12" customHeight="1">
      <c r="A102" s="12" t="s">
        <v>53</v>
      </c>
      <c r="B102" s="6" t="s">
        <v>70</v>
      </c>
      <c r="C102" s="319">
        <v>11458000</v>
      </c>
      <c r="D102" s="124"/>
      <c r="E102" s="124">
        <f>-2268000-600000+1578000-160170+6000+46000+60000+3000+5000+28000+40000+700000+634000-651000+270000+50000+120000+33000+35000+32000+330000</f>
        <v>290830</v>
      </c>
      <c r="F102" s="290">
        <f t="shared" si="10"/>
        <v>290830</v>
      </c>
      <c r="G102" s="221">
        <f t="shared" si="11"/>
        <v>11748830</v>
      </c>
    </row>
    <row r="103" spans="1:7" ht="12" customHeight="1">
      <c r="A103" s="12" t="s">
        <v>54</v>
      </c>
      <c r="B103" s="9" t="s">
        <v>97</v>
      </c>
      <c r="C103" s="319">
        <v>7972000</v>
      </c>
      <c r="D103" s="124"/>
      <c r="E103" s="124">
        <f>293000-330000</f>
        <v>-37000</v>
      </c>
      <c r="F103" s="290">
        <f t="shared" si="10"/>
        <v>-37000</v>
      </c>
      <c r="G103" s="221">
        <f t="shared" si="11"/>
        <v>7935000</v>
      </c>
    </row>
    <row r="104" spans="1:7" ht="12" customHeight="1">
      <c r="A104" s="12" t="s">
        <v>62</v>
      </c>
      <c r="B104" s="17" t="s">
        <v>98</v>
      </c>
      <c r="C104" s="319">
        <v>16302000</v>
      </c>
      <c r="D104" s="124"/>
      <c r="E104" s="124">
        <f>-6000-136000-86000-449000+11500+11500+48000-100000-2132000</f>
        <v>-2838000</v>
      </c>
      <c r="F104" s="290">
        <f t="shared" si="10"/>
        <v>-2838000</v>
      </c>
      <c r="G104" s="221">
        <f t="shared" si="11"/>
        <v>13464000</v>
      </c>
    </row>
    <row r="105" spans="1:7" ht="12" customHeight="1">
      <c r="A105" s="12" t="s">
        <v>55</v>
      </c>
      <c r="B105" s="6" t="s">
        <v>301</v>
      </c>
      <c r="C105" s="319"/>
      <c r="D105" s="124"/>
      <c r="E105" s="124"/>
      <c r="F105" s="290">
        <f t="shared" si="10"/>
        <v>0</v>
      </c>
      <c r="G105" s="221">
        <f t="shared" si="11"/>
        <v>0</v>
      </c>
    </row>
    <row r="106" spans="1:7" ht="12" customHeight="1">
      <c r="A106" s="12" t="s">
        <v>56</v>
      </c>
      <c r="B106" s="41" t="s">
        <v>300</v>
      </c>
      <c r="C106" s="319"/>
      <c r="D106" s="124"/>
      <c r="E106" s="124"/>
      <c r="F106" s="290">
        <f t="shared" si="10"/>
        <v>0</v>
      </c>
      <c r="G106" s="221">
        <f t="shared" si="11"/>
        <v>0</v>
      </c>
    </row>
    <row r="107" spans="1:7" ht="12" customHeight="1">
      <c r="A107" s="12" t="s">
        <v>63</v>
      </c>
      <c r="B107" s="41" t="s">
        <v>299</v>
      </c>
      <c r="C107" s="319"/>
      <c r="D107" s="124"/>
      <c r="E107" s="124"/>
      <c r="F107" s="290">
        <f t="shared" si="10"/>
        <v>0</v>
      </c>
      <c r="G107" s="221">
        <f t="shared" si="11"/>
        <v>0</v>
      </c>
    </row>
    <row r="108" spans="1:7" ht="12" customHeight="1">
      <c r="A108" s="12" t="s">
        <v>64</v>
      </c>
      <c r="B108" s="39" t="s">
        <v>232</v>
      </c>
      <c r="C108" s="319"/>
      <c r="D108" s="124"/>
      <c r="E108" s="124"/>
      <c r="F108" s="290">
        <f t="shared" si="10"/>
        <v>0</v>
      </c>
      <c r="G108" s="221">
        <f t="shared" si="11"/>
        <v>0</v>
      </c>
    </row>
    <row r="109" spans="1:7" ht="22.5">
      <c r="A109" s="12" t="s">
        <v>65</v>
      </c>
      <c r="B109" s="40" t="s">
        <v>233</v>
      </c>
      <c r="C109" s="319"/>
      <c r="D109" s="124"/>
      <c r="E109" s="124"/>
      <c r="F109" s="290">
        <f t="shared" si="10"/>
        <v>0</v>
      </c>
      <c r="G109" s="221">
        <f t="shared" si="11"/>
        <v>0</v>
      </c>
    </row>
    <row r="110" spans="1:7" ht="19.5" customHeight="1">
      <c r="A110" s="12" t="s">
        <v>66</v>
      </c>
      <c r="B110" s="40" t="s">
        <v>234</v>
      </c>
      <c r="C110" s="319"/>
      <c r="D110" s="124"/>
      <c r="E110" s="124"/>
      <c r="F110" s="290">
        <f t="shared" si="10"/>
        <v>0</v>
      </c>
      <c r="G110" s="221">
        <f t="shared" si="11"/>
        <v>0</v>
      </c>
    </row>
    <row r="111" spans="1:7" ht="12" customHeight="1">
      <c r="A111" s="12" t="s">
        <v>68</v>
      </c>
      <c r="B111" s="39" t="s">
        <v>235</v>
      </c>
      <c r="C111" s="342">
        <v>16302000</v>
      </c>
      <c r="D111" s="124"/>
      <c r="E111" s="124">
        <f>-6000-136000-86000-449000+11500+11500+48000-100000-2132000</f>
        <v>-2838000</v>
      </c>
      <c r="F111" s="290">
        <f t="shared" si="10"/>
        <v>-2838000</v>
      </c>
      <c r="G111" s="221">
        <f>C111+F111</f>
        <v>13464000</v>
      </c>
    </row>
    <row r="112" spans="1:7" ht="12" customHeight="1">
      <c r="A112" s="12" t="s">
        <v>99</v>
      </c>
      <c r="B112" s="39" t="s">
        <v>236</v>
      </c>
      <c r="C112" s="319"/>
      <c r="D112" s="124"/>
      <c r="E112" s="124"/>
      <c r="F112" s="290">
        <f t="shared" si="10"/>
        <v>0</v>
      </c>
      <c r="G112" s="221">
        <f t="shared" si="11"/>
        <v>0</v>
      </c>
    </row>
    <row r="113" spans="1:7" ht="21.75" customHeight="1">
      <c r="A113" s="12" t="s">
        <v>230</v>
      </c>
      <c r="B113" s="40" t="s">
        <v>237</v>
      </c>
      <c r="C113" s="319"/>
      <c r="D113" s="124"/>
      <c r="E113" s="124"/>
      <c r="F113" s="290">
        <f t="shared" si="10"/>
        <v>0</v>
      </c>
      <c r="G113" s="221">
        <f t="shared" si="11"/>
        <v>0</v>
      </c>
    </row>
    <row r="114" spans="1:7" ht="12" customHeight="1">
      <c r="A114" s="11" t="s">
        <v>231</v>
      </c>
      <c r="B114" s="41" t="s">
        <v>238</v>
      </c>
      <c r="C114" s="319"/>
      <c r="D114" s="124"/>
      <c r="E114" s="124"/>
      <c r="F114" s="290">
        <f t="shared" si="10"/>
        <v>0</v>
      </c>
      <c r="G114" s="221">
        <f t="shared" si="11"/>
        <v>0</v>
      </c>
    </row>
    <row r="115" spans="1:7" ht="12" customHeight="1">
      <c r="A115" s="12" t="s">
        <v>297</v>
      </c>
      <c r="B115" s="41" t="s">
        <v>239</v>
      </c>
      <c r="C115" s="319"/>
      <c r="D115" s="124"/>
      <c r="E115" s="124"/>
      <c r="F115" s="290">
        <f t="shared" si="10"/>
        <v>0</v>
      </c>
      <c r="G115" s="221">
        <f t="shared" si="11"/>
        <v>0</v>
      </c>
    </row>
    <row r="116" spans="1:7" ht="12" customHeight="1">
      <c r="A116" s="14" t="s">
        <v>298</v>
      </c>
      <c r="B116" s="41" t="s">
        <v>240</v>
      </c>
      <c r="C116" s="319"/>
      <c r="D116" s="124"/>
      <c r="E116" s="124"/>
      <c r="F116" s="290">
        <f t="shared" si="10"/>
        <v>0</v>
      </c>
      <c r="G116" s="221">
        <f t="shared" si="11"/>
        <v>0</v>
      </c>
    </row>
    <row r="117" spans="1:7" ht="12" customHeight="1">
      <c r="A117" s="12" t="s">
        <v>302</v>
      </c>
      <c r="B117" s="9" t="s">
        <v>33</v>
      </c>
      <c r="C117" s="318">
        <v>6424466</v>
      </c>
      <c r="D117" s="122"/>
      <c r="E117" s="122">
        <f>E118+E119</f>
        <v>1284323</v>
      </c>
      <c r="F117" s="289">
        <f t="shared" si="10"/>
        <v>1284323</v>
      </c>
      <c r="G117" s="220">
        <f t="shared" si="11"/>
        <v>7708789</v>
      </c>
    </row>
    <row r="118" spans="1:7" ht="12" customHeight="1">
      <c r="A118" s="12" t="s">
        <v>303</v>
      </c>
      <c r="B118" s="6" t="s">
        <v>305</v>
      </c>
      <c r="C118" s="318">
        <v>1878560</v>
      </c>
      <c r="D118" s="122"/>
      <c r="E118" s="122">
        <f>-262010+438900+290000-100000+1085000-1175000+17500+671000-11500-11500-48000-284000+1500000-1395067-39000-1407000-67000-50000+2132000</f>
        <v>1284323</v>
      </c>
      <c r="F118" s="289">
        <f t="shared" si="10"/>
        <v>1284323</v>
      </c>
      <c r="G118" s="220">
        <f t="shared" si="11"/>
        <v>3162883</v>
      </c>
    </row>
    <row r="119" spans="1:7" ht="12" customHeight="1" thickBot="1">
      <c r="A119" s="16" t="s">
        <v>304</v>
      </c>
      <c r="B119" s="172" t="s">
        <v>306</v>
      </c>
      <c r="C119" s="326">
        <v>4545906</v>
      </c>
      <c r="D119" s="181">
        <v>0</v>
      </c>
      <c r="E119" s="181">
        <v>0</v>
      </c>
      <c r="F119" s="291">
        <f t="shared" si="10"/>
        <v>0</v>
      </c>
      <c r="G119" s="225">
        <f t="shared" si="11"/>
        <v>4545906</v>
      </c>
    </row>
    <row r="120" spans="1:7" ht="12" customHeight="1" thickBot="1">
      <c r="A120" s="170" t="s">
        <v>4</v>
      </c>
      <c r="B120" s="171" t="s">
        <v>241</v>
      </c>
      <c r="C120" s="182">
        <f>+C121+C123+C125</f>
        <v>220243000</v>
      </c>
      <c r="D120" s="121">
        <f>+D121+D123+D125</f>
        <v>0</v>
      </c>
      <c r="E120" s="182">
        <f>+E121+E123+E125</f>
        <v>398000</v>
      </c>
      <c r="F120" s="182">
        <f>+F121+F123+F125</f>
        <v>398000</v>
      </c>
      <c r="G120" s="177">
        <f>+G121+G123+G125</f>
        <v>220641000</v>
      </c>
    </row>
    <row r="121" spans="1:7" ht="12" customHeight="1">
      <c r="A121" s="13" t="s">
        <v>57</v>
      </c>
      <c r="B121" s="6" t="s">
        <v>115</v>
      </c>
      <c r="C121" s="329">
        <v>216240000</v>
      </c>
      <c r="D121" s="123"/>
      <c r="E121" s="123">
        <f>205000+157000+28000+8000</f>
        <v>398000</v>
      </c>
      <c r="F121" s="165">
        <f t="shared" ref="F121:F133" si="12">D121+E121</f>
        <v>398000</v>
      </c>
      <c r="G121" s="164">
        <f t="shared" ref="G121:G133" si="13">C121+F121</f>
        <v>216638000</v>
      </c>
    </row>
    <row r="122" spans="1:7" ht="12" customHeight="1">
      <c r="A122" s="13" t="s">
        <v>58</v>
      </c>
      <c r="B122" s="10" t="s">
        <v>245</v>
      </c>
      <c r="C122" s="329">
        <v>200000000</v>
      </c>
      <c r="D122" s="189"/>
      <c r="E122" s="123"/>
      <c r="F122" s="165">
        <f t="shared" si="12"/>
        <v>0</v>
      </c>
      <c r="G122" s="164">
        <f t="shared" si="13"/>
        <v>200000000</v>
      </c>
    </row>
    <row r="123" spans="1:7" ht="12" customHeight="1">
      <c r="A123" s="13" t="s">
        <v>59</v>
      </c>
      <c r="B123" s="10" t="s">
        <v>100</v>
      </c>
      <c r="C123" s="318">
        <v>4003000</v>
      </c>
      <c r="D123" s="190"/>
      <c r="E123" s="122"/>
      <c r="F123" s="165">
        <f t="shared" si="12"/>
        <v>0</v>
      </c>
      <c r="G123" s="220">
        <f t="shared" si="13"/>
        <v>4003000</v>
      </c>
    </row>
    <row r="124" spans="1:7" ht="12" customHeight="1">
      <c r="A124" s="13" t="s">
        <v>60</v>
      </c>
      <c r="B124" s="10" t="s">
        <v>246</v>
      </c>
      <c r="C124" s="336"/>
      <c r="D124" s="190"/>
      <c r="E124" s="122"/>
      <c r="F124" s="289">
        <f t="shared" si="12"/>
        <v>0</v>
      </c>
      <c r="G124" s="220">
        <f t="shared" si="13"/>
        <v>0</v>
      </c>
    </row>
    <row r="125" spans="1:7" ht="12" customHeight="1">
      <c r="A125" s="13" t="s">
        <v>61</v>
      </c>
      <c r="B125" s="64" t="s">
        <v>117</v>
      </c>
      <c r="C125" s="336"/>
      <c r="D125" s="190"/>
      <c r="E125" s="122"/>
      <c r="F125" s="289">
        <f t="shared" si="12"/>
        <v>0</v>
      </c>
      <c r="G125" s="220">
        <f t="shared" si="13"/>
        <v>0</v>
      </c>
    </row>
    <row r="126" spans="1:7" ht="12" customHeight="1">
      <c r="A126" s="13" t="s">
        <v>67</v>
      </c>
      <c r="B126" s="63" t="s">
        <v>290</v>
      </c>
      <c r="C126" s="336"/>
      <c r="D126" s="190"/>
      <c r="E126" s="122"/>
      <c r="F126" s="289">
        <f t="shared" si="12"/>
        <v>0</v>
      </c>
      <c r="G126" s="220">
        <f t="shared" si="13"/>
        <v>0</v>
      </c>
    </row>
    <row r="127" spans="1:7" ht="22.5">
      <c r="A127" s="13" t="s">
        <v>69</v>
      </c>
      <c r="B127" s="131" t="s">
        <v>251</v>
      </c>
      <c r="C127" s="336"/>
      <c r="D127" s="190"/>
      <c r="E127" s="122"/>
      <c r="F127" s="289">
        <f t="shared" si="12"/>
        <v>0</v>
      </c>
      <c r="G127" s="220">
        <f t="shared" si="13"/>
        <v>0</v>
      </c>
    </row>
    <row r="128" spans="1:7" ht="22.5">
      <c r="A128" s="13" t="s">
        <v>101</v>
      </c>
      <c r="B128" s="40" t="s">
        <v>234</v>
      </c>
      <c r="C128" s="336"/>
      <c r="D128" s="190"/>
      <c r="E128" s="122"/>
      <c r="F128" s="289">
        <f t="shared" si="12"/>
        <v>0</v>
      </c>
      <c r="G128" s="220">
        <f t="shared" si="13"/>
        <v>0</v>
      </c>
    </row>
    <row r="129" spans="1:7" ht="12" customHeight="1">
      <c r="A129" s="13" t="s">
        <v>102</v>
      </c>
      <c r="B129" s="40" t="s">
        <v>250</v>
      </c>
      <c r="C129" s="336"/>
      <c r="D129" s="190"/>
      <c r="E129" s="122"/>
      <c r="F129" s="289">
        <f t="shared" si="12"/>
        <v>0</v>
      </c>
      <c r="G129" s="220">
        <f t="shared" si="13"/>
        <v>0</v>
      </c>
    </row>
    <row r="130" spans="1:7" ht="12" customHeight="1">
      <c r="A130" s="13" t="s">
        <v>103</v>
      </c>
      <c r="B130" s="40" t="s">
        <v>249</v>
      </c>
      <c r="C130" s="336"/>
      <c r="D130" s="190"/>
      <c r="E130" s="122"/>
      <c r="F130" s="289">
        <f t="shared" si="12"/>
        <v>0</v>
      </c>
      <c r="G130" s="220">
        <f t="shared" si="13"/>
        <v>0</v>
      </c>
    </row>
    <row r="131" spans="1:7" ht="22.5">
      <c r="A131" s="13" t="s">
        <v>242</v>
      </c>
      <c r="B131" s="40" t="s">
        <v>237</v>
      </c>
      <c r="C131" s="336"/>
      <c r="D131" s="190"/>
      <c r="E131" s="122"/>
      <c r="F131" s="289">
        <f t="shared" si="12"/>
        <v>0</v>
      </c>
      <c r="G131" s="220">
        <f t="shared" si="13"/>
        <v>0</v>
      </c>
    </row>
    <row r="132" spans="1:7" ht="12" customHeight="1">
      <c r="A132" s="13" t="s">
        <v>243</v>
      </c>
      <c r="B132" s="40" t="s">
        <v>248</v>
      </c>
      <c r="C132" s="336"/>
      <c r="D132" s="190"/>
      <c r="E132" s="122"/>
      <c r="F132" s="289">
        <f t="shared" si="12"/>
        <v>0</v>
      </c>
      <c r="G132" s="220">
        <f t="shared" si="13"/>
        <v>0</v>
      </c>
    </row>
    <row r="133" spans="1:7" ht="23.25" thickBot="1">
      <c r="A133" s="11" t="s">
        <v>244</v>
      </c>
      <c r="B133" s="40" t="s">
        <v>247</v>
      </c>
      <c r="C133" s="342"/>
      <c r="D133" s="191"/>
      <c r="E133" s="124"/>
      <c r="F133" s="290">
        <f t="shared" si="12"/>
        <v>0</v>
      </c>
      <c r="G133" s="221">
        <f t="shared" si="13"/>
        <v>0</v>
      </c>
    </row>
    <row r="134" spans="1:7" ht="12" customHeight="1" thickBot="1">
      <c r="A134" s="18" t="s">
        <v>5</v>
      </c>
      <c r="B134" s="36" t="s">
        <v>307</v>
      </c>
      <c r="C134" s="121">
        <f>+C99+C120</f>
        <v>279432666</v>
      </c>
      <c r="D134" s="188">
        <f>+D99+D120</f>
        <v>0</v>
      </c>
      <c r="E134" s="121">
        <f>+E99+E120</f>
        <v>252153</v>
      </c>
      <c r="F134" s="121">
        <f>+F99+F120</f>
        <v>252153</v>
      </c>
      <c r="G134" s="61">
        <f>+G99+G120</f>
        <v>279684819</v>
      </c>
    </row>
    <row r="135" spans="1:7" ht="12" customHeight="1" thickBot="1">
      <c r="A135" s="18" t="s">
        <v>6</v>
      </c>
      <c r="B135" s="36" t="s">
        <v>372</v>
      </c>
      <c r="C135" s="121">
        <f>+C136+C137+C138</f>
        <v>1500000</v>
      </c>
      <c r="D135" s="188">
        <f>+D136+D137+D138</f>
        <v>0</v>
      </c>
      <c r="E135" s="121">
        <f>+E136+E137+E138</f>
        <v>-1500000</v>
      </c>
      <c r="F135" s="121">
        <f>+F136+F137+F138</f>
        <v>-1500000</v>
      </c>
      <c r="G135" s="61">
        <f>+G136+G137+G138</f>
        <v>0</v>
      </c>
    </row>
    <row r="136" spans="1:7" ht="12" customHeight="1">
      <c r="A136" s="13" t="s">
        <v>149</v>
      </c>
      <c r="B136" s="10" t="s">
        <v>315</v>
      </c>
      <c r="C136" s="336">
        <v>1500000</v>
      </c>
      <c r="D136" s="190"/>
      <c r="E136" s="122">
        <v>-1500000</v>
      </c>
      <c r="F136" s="289">
        <f>D136+E136</f>
        <v>-1500000</v>
      </c>
      <c r="G136" s="220">
        <f>C136+F136</f>
        <v>0</v>
      </c>
    </row>
    <row r="137" spans="1:7" ht="12" customHeight="1">
      <c r="A137" s="13" t="s">
        <v>150</v>
      </c>
      <c r="B137" s="10" t="s">
        <v>316</v>
      </c>
      <c r="C137" s="122">
        <v>0</v>
      </c>
      <c r="D137" s="190"/>
      <c r="E137" s="122">
        <v>0</v>
      </c>
      <c r="F137" s="289">
        <f>D137+E137</f>
        <v>0</v>
      </c>
      <c r="G137" s="220">
        <f t="shared" ref="G137:G138" si="14">C137+F137</f>
        <v>0</v>
      </c>
    </row>
    <row r="138" spans="1:7" ht="12" customHeight="1" thickBot="1">
      <c r="A138" s="11" t="s">
        <v>151</v>
      </c>
      <c r="B138" s="10" t="s">
        <v>317</v>
      </c>
      <c r="C138" s="122"/>
      <c r="D138" s="190"/>
      <c r="E138" s="122"/>
      <c r="F138" s="289">
        <f>D138+E138</f>
        <v>0</v>
      </c>
      <c r="G138" s="220">
        <f t="shared" si="14"/>
        <v>0</v>
      </c>
    </row>
    <row r="139" spans="1:7" ht="12" customHeight="1" thickBot="1">
      <c r="A139" s="18" t="s">
        <v>7</v>
      </c>
      <c r="B139" s="36" t="s">
        <v>309</v>
      </c>
      <c r="C139" s="121">
        <f>SUM(C140:C145)</f>
        <v>0</v>
      </c>
      <c r="D139" s="188">
        <f>SUM(D140:D145)</f>
        <v>0</v>
      </c>
      <c r="E139" s="121">
        <f>SUM(E140:E145)</f>
        <v>0</v>
      </c>
      <c r="F139" s="121">
        <f>SUM(F140:F145)</f>
        <v>0</v>
      </c>
      <c r="G139" s="61">
        <f>SUM(G140:G145)</f>
        <v>0</v>
      </c>
    </row>
    <row r="140" spans="1:7" ht="12" customHeight="1">
      <c r="A140" s="13" t="s">
        <v>44</v>
      </c>
      <c r="B140" s="7" t="s">
        <v>318</v>
      </c>
      <c r="C140" s="122"/>
      <c r="D140" s="190"/>
      <c r="E140" s="122"/>
      <c r="F140" s="289">
        <f t="shared" ref="F140:F145" si="15">D140+E140</f>
        <v>0</v>
      </c>
      <c r="G140" s="220">
        <f t="shared" ref="G140:G145" si="16">C140+F140</f>
        <v>0</v>
      </c>
    </row>
    <row r="141" spans="1:7" ht="12" customHeight="1">
      <c r="A141" s="13" t="s">
        <v>45</v>
      </c>
      <c r="B141" s="7" t="s">
        <v>310</v>
      </c>
      <c r="C141" s="122"/>
      <c r="D141" s="190"/>
      <c r="E141" s="122"/>
      <c r="F141" s="289">
        <f t="shared" si="15"/>
        <v>0</v>
      </c>
      <c r="G141" s="220">
        <f t="shared" si="16"/>
        <v>0</v>
      </c>
    </row>
    <row r="142" spans="1:7" ht="12" customHeight="1">
      <c r="A142" s="13" t="s">
        <v>46</v>
      </c>
      <c r="B142" s="7" t="s">
        <v>311</v>
      </c>
      <c r="C142" s="122"/>
      <c r="D142" s="190"/>
      <c r="E142" s="122"/>
      <c r="F142" s="289">
        <f t="shared" si="15"/>
        <v>0</v>
      </c>
      <c r="G142" s="220">
        <f t="shared" si="16"/>
        <v>0</v>
      </c>
    </row>
    <row r="143" spans="1:7" ht="12" customHeight="1">
      <c r="A143" s="13" t="s">
        <v>88</v>
      </c>
      <c r="B143" s="7" t="s">
        <v>312</v>
      </c>
      <c r="C143" s="122"/>
      <c r="D143" s="190"/>
      <c r="E143" s="122"/>
      <c r="F143" s="289">
        <f t="shared" si="15"/>
        <v>0</v>
      </c>
      <c r="G143" s="220">
        <f t="shared" si="16"/>
        <v>0</v>
      </c>
    </row>
    <row r="144" spans="1:7" ht="12" customHeight="1">
      <c r="A144" s="13" t="s">
        <v>89</v>
      </c>
      <c r="B144" s="7" t="s">
        <v>313</v>
      </c>
      <c r="C144" s="122"/>
      <c r="D144" s="190"/>
      <c r="E144" s="122"/>
      <c r="F144" s="289">
        <f t="shared" si="15"/>
        <v>0</v>
      </c>
      <c r="G144" s="220">
        <f t="shared" si="16"/>
        <v>0</v>
      </c>
    </row>
    <row r="145" spans="1:11" ht="12" customHeight="1" thickBot="1">
      <c r="A145" s="11" t="s">
        <v>90</v>
      </c>
      <c r="B145" s="7" t="s">
        <v>314</v>
      </c>
      <c r="C145" s="122"/>
      <c r="D145" s="190"/>
      <c r="E145" s="122"/>
      <c r="F145" s="289">
        <f t="shared" si="15"/>
        <v>0</v>
      </c>
      <c r="G145" s="220">
        <f t="shared" si="16"/>
        <v>0</v>
      </c>
    </row>
    <row r="146" spans="1:11" ht="12" customHeight="1" thickBot="1">
      <c r="A146" s="18" t="s">
        <v>8</v>
      </c>
      <c r="B146" s="36" t="s">
        <v>322</v>
      </c>
      <c r="C146" s="127">
        <f>+C147+C148+C149+C150</f>
        <v>1085000</v>
      </c>
      <c r="D146" s="192">
        <f>+D147+D148+D149+D150</f>
        <v>0</v>
      </c>
      <c r="E146" s="127">
        <f>+E147+E148+E149+E150</f>
        <v>-933</v>
      </c>
      <c r="F146" s="127">
        <f>+F147+F148+F149+F150</f>
        <v>-933</v>
      </c>
      <c r="G146" s="163">
        <f>+G147+G148+G149+G150</f>
        <v>1084067</v>
      </c>
    </row>
    <row r="147" spans="1:11" ht="12" customHeight="1">
      <c r="A147" s="13" t="s">
        <v>47</v>
      </c>
      <c r="B147" s="7" t="s">
        <v>252</v>
      </c>
      <c r="C147" s="341"/>
      <c r="D147" s="190"/>
      <c r="E147" s="122"/>
      <c r="F147" s="289">
        <f>D147+E147</f>
        <v>0</v>
      </c>
      <c r="G147" s="220">
        <f>C147+F147</f>
        <v>0</v>
      </c>
    </row>
    <row r="148" spans="1:11" ht="12" customHeight="1">
      <c r="A148" s="13" t="s">
        <v>48</v>
      </c>
      <c r="B148" s="7" t="s">
        <v>253</v>
      </c>
      <c r="C148" s="341">
        <v>1085000</v>
      </c>
      <c r="D148" s="122"/>
      <c r="E148" s="122">
        <f>-1085000+1084067</f>
        <v>-933</v>
      </c>
      <c r="F148" s="289">
        <f>D148+E148</f>
        <v>-933</v>
      </c>
      <c r="G148" s="220">
        <f>C148+F148</f>
        <v>1084067</v>
      </c>
    </row>
    <row r="149" spans="1:11" ht="12" customHeight="1">
      <c r="A149" s="13" t="s">
        <v>169</v>
      </c>
      <c r="B149" s="7" t="s">
        <v>323</v>
      </c>
      <c r="C149" s="341"/>
      <c r="D149" s="190"/>
      <c r="E149" s="122"/>
      <c r="F149" s="289">
        <f>D149+E149</f>
        <v>0</v>
      </c>
      <c r="G149" s="220">
        <f>C149+F149</f>
        <v>0</v>
      </c>
    </row>
    <row r="150" spans="1:11" ht="12" customHeight="1" thickBot="1">
      <c r="A150" s="11" t="s">
        <v>170</v>
      </c>
      <c r="B150" s="5" t="s">
        <v>272</v>
      </c>
      <c r="C150" s="341"/>
      <c r="D150" s="190"/>
      <c r="E150" s="122"/>
      <c r="F150" s="289">
        <f>D150+E150</f>
        <v>0</v>
      </c>
      <c r="G150" s="220">
        <f>C150+F150</f>
        <v>0</v>
      </c>
    </row>
    <row r="151" spans="1:11" ht="12" customHeight="1" thickBot="1">
      <c r="A151" s="18" t="s">
        <v>9</v>
      </c>
      <c r="B151" s="36" t="s">
        <v>324</v>
      </c>
      <c r="C151" s="333">
        <f>SUM(C152:C156)</f>
        <v>0</v>
      </c>
      <c r="D151" s="193">
        <f>SUM(D152:D156)</f>
        <v>0</v>
      </c>
      <c r="E151" s="183">
        <f>SUM(E152:E156)</f>
        <v>0</v>
      </c>
      <c r="F151" s="183">
        <f>SUM(F152:F156)</f>
        <v>0</v>
      </c>
      <c r="G151" s="178">
        <f>SUM(G152:G156)</f>
        <v>0</v>
      </c>
    </row>
    <row r="152" spans="1:11" ht="12" customHeight="1">
      <c r="A152" s="13" t="s">
        <v>49</v>
      </c>
      <c r="B152" s="7" t="s">
        <v>319</v>
      </c>
      <c r="C152" s="122"/>
      <c r="D152" s="190"/>
      <c r="E152" s="122"/>
      <c r="F152" s="289">
        <f t="shared" ref="F152:F158" si="17">D152+E152</f>
        <v>0</v>
      </c>
      <c r="G152" s="220">
        <f t="shared" ref="G152:G157" si="18">C152+F152</f>
        <v>0</v>
      </c>
    </row>
    <row r="153" spans="1:11" ht="12" customHeight="1">
      <c r="A153" s="13" t="s">
        <v>50</v>
      </c>
      <c r="B153" s="7" t="s">
        <v>326</v>
      </c>
      <c r="C153" s="122"/>
      <c r="D153" s="190"/>
      <c r="E153" s="122"/>
      <c r="F153" s="289">
        <f t="shared" si="17"/>
        <v>0</v>
      </c>
      <c r="G153" s="220">
        <f t="shared" si="18"/>
        <v>0</v>
      </c>
    </row>
    <row r="154" spans="1:11" ht="12" customHeight="1">
      <c r="A154" s="13" t="s">
        <v>181</v>
      </c>
      <c r="B154" s="7" t="s">
        <v>321</v>
      </c>
      <c r="C154" s="122"/>
      <c r="D154" s="190"/>
      <c r="E154" s="122"/>
      <c r="F154" s="289">
        <f t="shared" si="17"/>
        <v>0</v>
      </c>
      <c r="G154" s="220">
        <f t="shared" si="18"/>
        <v>0</v>
      </c>
    </row>
    <row r="155" spans="1:11" ht="22.5">
      <c r="A155" s="13" t="s">
        <v>182</v>
      </c>
      <c r="B155" s="7" t="s">
        <v>327</v>
      </c>
      <c r="C155" s="122"/>
      <c r="D155" s="190"/>
      <c r="E155" s="122"/>
      <c r="F155" s="289">
        <f t="shared" si="17"/>
        <v>0</v>
      </c>
      <c r="G155" s="220">
        <f t="shared" si="18"/>
        <v>0</v>
      </c>
    </row>
    <row r="156" spans="1:11" ht="12" customHeight="1" thickBot="1">
      <c r="A156" s="13" t="s">
        <v>325</v>
      </c>
      <c r="B156" s="7" t="s">
        <v>328</v>
      </c>
      <c r="C156" s="122"/>
      <c r="D156" s="190"/>
      <c r="E156" s="124"/>
      <c r="F156" s="290">
        <f t="shared" si="17"/>
        <v>0</v>
      </c>
      <c r="G156" s="221">
        <f t="shared" si="18"/>
        <v>0</v>
      </c>
    </row>
    <row r="157" spans="1:11" ht="12" customHeight="1" thickBot="1">
      <c r="A157" s="18" t="s">
        <v>10</v>
      </c>
      <c r="B157" s="36" t="s">
        <v>329</v>
      </c>
      <c r="C157" s="334"/>
      <c r="D157" s="194"/>
      <c r="E157" s="184"/>
      <c r="F157" s="183">
        <f t="shared" si="17"/>
        <v>0</v>
      </c>
      <c r="G157" s="257">
        <f t="shared" si="18"/>
        <v>0</v>
      </c>
    </row>
    <row r="158" spans="1:11" ht="12" customHeight="1" thickBot="1">
      <c r="A158" s="18" t="s">
        <v>11</v>
      </c>
      <c r="B158" s="36" t="s">
        <v>330</v>
      </c>
      <c r="C158" s="334"/>
      <c r="D158" s="194"/>
      <c r="E158" s="258"/>
      <c r="F158" s="292">
        <f t="shared" si="17"/>
        <v>0</v>
      </c>
      <c r="G158" s="164">
        <f>C158+D158</f>
        <v>0</v>
      </c>
    </row>
    <row r="159" spans="1:11" ht="15" customHeight="1" thickBot="1">
      <c r="A159" s="18" t="s">
        <v>12</v>
      </c>
      <c r="B159" s="36" t="s">
        <v>332</v>
      </c>
      <c r="C159" s="335">
        <f>+C135+C139+C146+C151+C157+C158</f>
        <v>2585000</v>
      </c>
      <c r="D159" s="195">
        <f>+D135+D139+D146+D151+D157+D158</f>
        <v>0</v>
      </c>
      <c r="E159" s="185">
        <f>+E135+E139+E146+E151+E157+E158</f>
        <v>-1500933</v>
      </c>
      <c r="F159" s="185">
        <f>+F135+F139+F146+F151+F157+F158</f>
        <v>-1500933</v>
      </c>
      <c r="G159" s="179">
        <f>C159+F159</f>
        <v>1084067</v>
      </c>
      <c r="H159" s="144"/>
      <c r="I159" s="145"/>
      <c r="J159" s="145"/>
      <c r="K159" s="145"/>
    </row>
    <row r="160" spans="1:11" s="134" customFormat="1" ht="12.95" customHeight="1" thickBot="1">
      <c r="A160" s="65" t="s">
        <v>13</v>
      </c>
      <c r="B160" s="108" t="s">
        <v>331</v>
      </c>
      <c r="C160" s="335">
        <f>+C134+C159</f>
        <v>282017666</v>
      </c>
      <c r="D160" s="195">
        <f>+D134+D159</f>
        <v>0</v>
      </c>
      <c r="E160" s="185">
        <f>+E134+E159</f>
        <v>-1248780</v>
      </c>
      <c r="F160" s="185">
        <f>+F134+F159</f>
        <v>-1248780</v>
      </c>
      <c r="G160" s="179">
        <f>+G134+G159</f>
        <v>280768886</v>
      </c>
    </row>
    <row r="161" spans="1:7" ht="7.5" customHeight="1"/>
    <row r="162" spans="1:7">
      <c r="A162" s="389" t="s">
        <v>254</v>
      </c>
      <c r="B162" s="389"/>
      <c r="C162" s="389"/>
      <c r="D162" s="389"/>
      <c r="E162" s="389"/>
      <c r="F162" s="389"/>
      <c r="G162" s="389"/>
    </row>
    <row r="163" spans="1:7" ht="15" customHeight="1" thickBot="1">
      <c r="A163" s="380" t="s">
        <v>76</v>
      </c>
      <c r="B163" s="380"/>
      <c r="C163" s="67"/>
      <c r="G163" s="67" t="str">
        <f>G95</f>
        <v>Forintban!</v>
      </c>
    </row>
    <row r="164" spans="1:7" ht="25.5" customHeight="1" thickBot="1">
      <c r="A164" s="18">
        <v>1</v>
      </c>
      <c r="B164" s="21" t="s">
        <v>333</v>
      </c>
      <c r="C164" s="187">
        <f>+C67-C134</f>
        <v>-223833990</v>
      </c>
      <c r="D164" s="121">
        <f>+D67-D134</f>
        <v>0</v>
      </c>
      <c r="E164" s="121">
        <f>+E67-E134</f>
        <v>3000067</v>
      </c>
      <c r="F164" s="121">
        <f>+F67-F134</f>
        <v>3000067</v>
      </c>
      <c r="G164" s="61">
        <f>+G67-G134</f>
        <v>-220833923</v>
      </c>
    </row>
    <row r="165" spans="1:7" ht="32.25" customHeight="1" thickBot="1">
      <c r="A165" s="18" t="s">
        <v>4</v>
      </c>
      <c r="B165" s="21" t="s">
        <v>339</v>
      </c>
      <c r="C165" s="121">
        <f>+C91-C159</f>
        <v>224408990</v>
      </c>
      <c r="D165" s="121">
        <f>+D91-D159</f>
        <v>0</v>
      </c>
      <c r="E165" s="121">
        <f>+E91-E159</f>
        <v>1500933</v>
      </c>
      <c r="F165" s="121">
        <f>+F91-F159</f>
        <v>1500933</v>
      </c>
      <c r="G165" s="61">
        <f>+G91-G159</f>
        <v>225909923</v>
      </c>
    </row>
  </sheetData>
  <mergeCells count="15">
    <mergeCell ref="A3:G3"/>
    <mergeCell ref="C1:G1"/>
    <mergeCell ref="A162:G162"/>
    <mergeCell ref="A163:B163"/>
    <mergeCell ref="A94:G94"/>
    <mergeCell ref="A95:B95"/>
    <mergeCell ref="A96:A97"/>
    <mergeCell ref="B96:B97"/>
    <mergeCell ref="C96:G96"/>
    <mergeCell ref="A4:G4"/>
    <mergeCell ref="A5:B5"/>
    <mergeCell ref="A6:A7"/>
    <mergeCell ref="B6:B7"/>
    <mergeCell ref="C6:G6"/>
    <mergeCell ref="A2:G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71" max="6" man="1"/>
    <brk id="9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K164"/>
  <sheetViews>
    <sheetView view="pageBreakPreview" zoomScaleSheetLayoutView="100" workbookViewId="0">
      <selection sqref="A1:G1"/>
    </sheetView>
  </sheetViews>
  <sheetFormatPr defaultRowHeight="15.75"/>
  <cols>
    <col min="1" max="1" width="7.5" style="109" customWidth="1"/>
    <col min="2" max="2" width="59.6640625" style="109" customWidth="1"/>
    <col min="3" max="3" width="14.83203125" style="110" customWidth="1"/>
    <col min="4" max="4" width="11.83203125" style="132" customWidth="1"/>
    <col min="5" max="5" width="11.83203125" style="132" hidden="1" customWidth="1"/>
    <col min="6" max="6" width="11.83203125" style="132" customWidth="1"/>
    <col min="7" max="7" width="14.83203125" style="132" customWidth="1"/>
    <col min="8" max="16384" width="9.33203125" style="132"/>
  </cols>
  <sheetData>
    <row r="1" spans="1:7">
      <c r="A1" s="391" t="s">
        <v>508</v>
      </c>
      <c r="B1" s="391"/>
      <c r="C1" s="391"/>
      <c r="D1" s="391"/>
      <c r="E1" s="391"/>
      <c r="F1" s="391"/>
      <c r="G1" s="391"/>
    </row>
    <row r="2" spans="1:7">
      <c r="A2" s="391" t="s">
        <v>449</v>
      </c>
      <c r="B2" s="391"/>
      <c r="C2" s="391"/>
      <c r="D2" s="391"/>
      <c r="E2" s="391"/>
      <c r="F2" s="391"/>
      <c r="G2" s="391"/>
    </row>
    <row r="3" spans="1:7" ht="45.75" customHeight="1">
      <c r="A3" s="390" t="s">
        <v>448</v>
      </c>
      <c r="B3" s="389"/>
      <c r="C3" s="389"/>
      <c r="D3" s="389"/>
      <c r="E3" s="389"/>
      <c r="F3" s="389"/>
      <c r="G3" s="389"/>
    </row>
    <row r="4" spans="1:7" ht="15.95" customHeight="1">
      <c r="A4" s="392" t="s">
        <v>1</v>
      </c>
      <c r="B4" s="392"/>
      <c r="C4" s="392"/>
      <c r="D4" s="392"/>
      <c r="E4" s="392"/>
      <c r="F4" s="392"/>
      <c r="G4" s="392"/>
    </row>
    <row r="5" spans="1:7" ht="15.95" customHeight="1" thickBot="1">
      <c r="A5" s="380" t="s">
        <v>74</v>
      </c>
      <c r="B5" s="380"/>
      <c r="C5" s="186"/>
      <c r="G5" s="186" t="s">
        <v>431</v>
      </c>
    </row>
    <row r="6" spans="1:7">
      <c r="A6" s="381" t="s">
        <v>39</v>
      </c>
      <c r="B6" s="383" t="s">
        <v>2</v>
      </c>
      <c r="C6" s="385" t="str">
        <f>+CONCATENATE(LEFT(ÖSSZEFÜGGÉSEK!A6,4),". évi")</f>
        <v>2019. évi</v>
      </c>
      <c r="D6" s="386"/>
      <c r="E6" s="387"/>
      <c r="F6" s="387"/>
      <c r="G6" s="388"/>
    </row>
    <row r="7" spans="1:7" ht="48.75" thickBot="1">
      <c r="A7" s="382"/>
      <c r="B7" s="384"/>
      <c r="C7" s="294" t="s">
        <v>370</v>
      </c>
      <c r="D7" s="295" t="s">
        <v>459</v>
      </c>
      <c r="E7" s="295" t="str">
        <f>'1.1.sz.mell.'!E97</f>
        <v xml:space="preserve">1. sz. módosítás </v>
      </c>
      <c r="F7" s="296" t="s">
        <v>437</v>
      </c>
      <c r="G7" s="297" t="str">
        <f>'1.1.sz.mell.'!G97</f>
        <v>1. számú módosítás utáni előirányzat</v>
      </c>
    </row>
    <row r="8" spans="1:7" s="133" customFormat="1" ht="12" customHeight="1" thickBot="1">
      <c r="A8" s="129" t="s">
        <v>346</v>
      </c>
      <c r="B8" s="130" t="s">
        <v>347</v>
      </c>
      <c r="C8" s="298" t="s">
        <v>348</v>
      </c>
      <c r="D8" s="298" t="s">
        <v>350</v>
      </c>
      <c r="E8" s="299" t="s">
        <v>349</v>
      </c>
      <c r="F8" s="299" t="s">
        <v>439</v>
      </c>
      <c r="G8" s="300" t="s">
        <v>440</v>
      </c>
    </row>
    <row r="9" spans="1:7" s="134" customFormat="1" ht="12" customHeight="1" thickBot="1">
      <c r="A9" s="18" t="s">
        <v>3</v>
      </c>
      <c r="B9" s="19" t="s">
        <v>134</v>
      </c>
      <c r="C9" s="121">
        <f>+C10+C11+C12+C13+C14+C15</f>
        <v>0</v>
      </c>
      <c r="D9" s="121">
        <f>+D10+D11+D12+D13+D14+D15</f>
        <v>0</v>
      </c>
      <c r="E9" s="121">
        <f>+E10+E11+E12+E13+E14+E15</f>
        <v>0</v>
      </c>
      <c r="F9" s="121">
        <f>+F10+F11+F12+F13+F14+F15</f>
        <v>0</v>
      </c>
      <c r="G9" s="61">
        <f>+G10+G11+G12+G13+G14+G15</f>
        <v>0</v>
      </c>
    </row>
    <row r="10" spans="1:7" s="134" customFormat="1" ht="12" customHeight="1">
      <c r="A10" s="13" t="s">
        <v>51</v>
      </c>
      <c r="B10" s="135" t="s">
        <v>135</v>
      </c>
      <c r="C10" s="123"/>
      <c r="D10" s="123"/>
      <c r="E10" s="123"/>
      <c r="F10" s="165">
        <f t="shared" ref="F10:F15" si="0">D10+E10</f>
        <v>0</v>
      </c>
      <c r="G10" s="164">
        <f t="shared" ref="G10:G15" si="1">C10+F10</f>
        <v>0</v>
      </c>
    </row>
    <row r="11" spans="1:7" s="134" customFormat="1" ht="12" customHeight="1">
      <c r="A11" s="12" t="s">
        <v>52</v>
      </c>
      <c r="B11" s="136" t="s">
        <v>136</v>
      </c>
      <c r="C11" s="122"/>
      <c r="D11" s="122"/>
      <c r="E11" s="123"/>
      <c r="F11" s="165">
        <f t="shared" si="0"/>
        <v>0</v>
      </c>
      <c r="G11" s="164">
        <f t="shared" si="1"/>
        <v>0</v>
      </c>
    </row>
    <row r="12" spans="1:7" s="134" customFormat="1" ht="12" customHeight="1">
      <c r="A12" s="12" t="s">
        <v>53</v>
      </c>
      <c r="B12" s="136" t="s">
        <v>137</v>
      </c>
      <c r="C12" s="122"/>
      <c r="D12" s="122"/>
      <c r="E12" s="123"/>
      <c r="F12" s="165">
        <f t="shared" si="0"/>
        <v>0</v>
      </c>
      <c r="G12" s="164">
        <f t="shared" si="1"/>
        <v>0</v>
      </c>
    </row>
    <row r="13" spans="1:7" s="134" customFormat="1" ht="12" customHeight="1">
      <c r="A13" s="12" t="s">
        <v>54</v>
      </c>
      <c r="B13" s="136" t="s">
        <v>138</v>
      </c>
      <c r="C13" s="122"/>
      <c r="D13" s="122"/>
      <c r="E13" s="123"/>
      <c r="F13" s="165">
        <f t="shared" si="0"/>
        <v>0</v>
      </c>
      <c r="G13" s="164">
        <f t="shared" si="1"/>
        <v>0</v>
      </c>
    </row>
    <row r="14" spans="1:7" s="134" customFormat="1" ht="12" customHeight="1">
      <c r="A14" s="12" t="s">
        <v>71</v>
      </c>
      <c r="B14" s="63" t="s">
        <v>291</v>
      </c>
      <c r="C14" s="122"/>
      <c r="D14" s="122"/>
      <c r="E14" s="123"/>
      <c r="F14" s="165">
        <f t="shared" si="0"/>
        <v>0</v>
      </c>
      <c r="G14" s="164">
        <f t="shared" si="1"/>
        <v>0</v>
      </c>
    </row>
    <row r="15" spans="1:7" s="134" customFormat="1" ht="12" customHeight="1" thickBot="1">
      <c r="A15" s="14" t="s">
        <v>55</v>
      </c>
      <c r="B15" s="64" t="s">
        <v>292</v>
      </c>
      <c r="C15" s="122"/>
      <c r="D15" s="122"/>
      <c r="E15" s="123"/>
      <c r="F15" s="165">
        <f t="shared" si="0"/>
        <v>0</v>
      </c>
      <c r="G15" s="164">
        <f t="shared" si="1"/>
        <v>0</v>
      </c>
    </row>
    <row r="16" spans="1:7" s="134" customFormat="1" ht="12" customHeight="1" thickBot="1">
      <c r="A16" s="18" t="s">
        <v>4</v>
      </c>
      <c r="B16" s="62" t="s">
        <v>139</v>
      </c>
      <c r="C16" s="121">
        <f>+C17+C18+C19+C20+C21</f>
        <v>0</v>
      </c>
      <c r="D16" s="121">
        <f>+D17+D18+D19+D20+D21</f>
        <v>0</v>
      </c>
      <c r="E16" s="121">
        <f>+E17+E18+E19+E20+E21</f>
        <v>0</v>
      </c>
      <c r="F16" s="121">
        <f>+F17+F18+F19+F20+F21</f>
        <v>0</v>
      </c>
      <c r="G16" s="61">
        <f>+G17+G18+G19+G20+G21</f>
        <v>0</v>
      </c>
    </row>
    <row r="17" spans="1:7" s="134" customFormat="1" ht="12" customHeight="1">
      <c r="A17" s="13" t="s">
        <v>57</v>
      </c>
      <c r="B17" s="135" t="s">
        <v>140</v>
      </c>
      <c r="C17" s="123"/>
      <c r="D17" s="123"/>
      <c r="E17" s="123"/>
      <c r="F17" s="165">
        <f t="shared" ref="F17:F22" si="2">D17+E17</f>
        <v>0</v>
      </c>
      <c r="G17" s="164">
        <f t="shared" ref="G17:G22" si="3">C17+F17</f>
        <v>0</v>
      </c>
    </row>
    <row r="18" spans="1:7" s="134" customFormat="1" ht="12" customHeight="1">
      <c r="A18" s="12" t="s">
        <v>58</v>
      </c>
      <c r="B18" s="136" t="s">
        <v>141</v>
      </c>
      <c r="C18" s="122"/>
      <c r="D18" s="122"/>
      <c r="E18" s="123"/>
      <c r="F18" s="165">
        <f t="shared" si="2"/>
        <v>0</v>
      </c>
      <c r="G18" s="164">
        <f t="shared" si="3"/>
        <v>0</v>
      </c>
    </row>
    <row r="19" spans="1:7" s="134" customFormat="1" ht="12" customHeight="1">
      <c r="A19" s="12" t="s">
        <v>59</v>
      </c>
      <c r="B19" s="136" t="s">
        <v>284</v>
      </c>
      <c r="C19" s="122"/>
      <c r="D19" s="122"/>
      <c r="E19" s="123"/>
      <c r="F19" s="165">
        <f t="shared" si="2"/>
        <v>0</v>
      </c>
      <c r="G19" s="164">
        <f t="shared" si="3"/>
        <v>0</v>
      </c>
    </row>
    <row r="20" spans="1:7" s="134" customFormat="1" ht="12" customHeight="1">
      <c r="A20" s="12" t="s">
        <v>60</v>
      </c>
      <c r="B20" s="136" t="s">
        <v>285</v>
      </c>
      <c r="C20" s="122"/>
      <c r="D20" s="122"/>
      <c r="E20" s="123"/>
      <c r="F20" s="165">
        <f t="shared" si="2"/>
        <v>0</v>
      </c>
      <c r="G20" s="164">
        <f t="shared" si="3"/>
        <v>0</v>
      </c>
    </row>
    <row r="21" spans="1:7" s="134" customFormat="1" ht="12" customHeight="1">
      <c r="A21" s="12" t="s">
        <v>61</v>
      </c>
      <c r="B21" s="136" t="s">
        <v>142</v>
      </c>
      <c r="C21" s="122"/>
      <c r="D21" s="122"/>
      <c r="E21" s="123"/>
      <c r="F21" s="165">
        <f t="shared" si="2"/>
        <v>0</v>
      </c>
      <c r="G21" s="164">
        <f t="shared" si="3"/>
        <v>0</v>
      </c>
    </row>
    <row r="22" spans="1:7" s="134" customFormat="1" ht="12" customHeight="1" thickBot="1">
      <c r="A22" s="14" t="s">
        <v>67</v>
      </c>
      <c r="B22" s="64" t="s">
        <v>143</v>
      </c>
      <c r="C22" s="124"/>
      <c r="D22" s="124"/>
      <c r="E22" s="255"/>
      <c r="F22" s="165">
        <f t="shared" si="2"/>
        <v>0</v>
      </c>
      <c r="G22" s="164">
        <f t="shared" si="3"/>
        <v>0</v>
      </c>
    </row>
    <row r="23" spans="1:7" s="134" customFormat="1" ht="12" customHeight="1" thickBot="1">
      <c r="A23" s="18" t="s">
        <v>5</v>
      </c>
      <c r="B23" s="19" t="s">
        <v>144</v>
      </c>
      <c r="C23" s="121">
        <f>+C24+C25+C26+C27+C28</f>
        <v>0</v>
      </c>
      <c r="D23" s="121">
        <f>+D24+D25+D26+D27+D28</f>
        <v>0</v>
      </c>
      <c r="E23" s="121">
        <f>+E24+E25+E26+E27+E28</f>
        <v>0</v>
      </c>
      <c r="F23" s="121">
        <f>+F24+F25+F26+F27+F28</f>
        <v>0</v>
      </c>
      <c r="G23" s="61">
        <f>+G24+G25+G26+G27+G28</f>
        <v>0</v>
      </c>
    </row>
    <row r="24" spans="1:7" s="134" customFormat="1" ht="12" customHeight="1">
      <c r="A24" s="13" t="s">
        <v>40</v>
      </c>
      <c r="B24" s="135" t="s">
        <v>145</v>
      </c>
      <c r="C24" s="123"/>
      <c r="D24" s="123"/>
      <c r="E24" s="123"/>
      <c r="F24" s="165">
        <f t="shared" ref="F24:F29" si="4">D24+E24</f>
        <v>0</v>
      </c>
      <c r="G24" s="164">
        <f t="shared" ref="G24:G29" si="5">C24+F24</f>
        <v>0</v>
      </c>
    </row>
    <row r="25" spans="1:7" s="134" customFormat="1" ht="12" customHeight="1">
      <c r="A25" s="12" t="s">
        <v>41</v>
      </c>
      <c r="B25" s="136" t="s">
        <v>146</v>
      </c>
      <c r="C25" s="122"/>
      <c r="D25" s="122"/>
      <c r="E25" s="123"/>
      <c r="F25" s="165">
        <f t="shared" si="4"/>
        <v>0</v>
      </c>
      <c r="G25" s="164">
        <f t="shared" si="5"/>
        <v>0</v>
      </c>
    </row>
    <row r="26" spans="1:7" s="134" customFormat="1" ht="12" customHeight="1">
      <c r="A26" s="12" t="s">
        <v>42</v>
      </c>
      <c r="B26" s="136" t="s">
        <v>286</v>
      </c>
      <c r="C26" s="122"/>
      <c r="D26" s="122"/>
      <c r="E26" s="123"/>
      <c r="F26" s="165">
        <f t="shared" si="4"/>
        <v>0</v>
      </c>
      <c r="G26" s="164">
        <f t="shared" si="5"/>
        <v>0</v>
      </c>
    </row>
    <row r="27" spans="1:7" s="134" customFormat="1" ht="12" customHeight="1">
      <c r="A27" s="12" t="s">
        <v>43</v>
      </c>
      <c r="B27" s="136" t="s">
        <v>287</v>
      </c>
      <c r="C27" s="122"/>
      <c r="D27" s="122"/>
      <c r="E27" s="123"/>
      <c r="F27" s="165">
        <f t="shared" si="4"/>
        <v>0</v>
      </c>
      <c r="G27" s="164">
        <f t="shared" si="5"/>
        <v>0</v>
      </c>
    </row>
    <row r="28" spans="1:7" s="134" customFormat="1" ht="12" customHeight="1">
      <c r="A28" s="12" t="s">
        <v>84</v>
      </c>
      <c r="B28" s="136" t="s">
        <v>147</v>
      </c>
      <c r="C28" s="122"/>
      <c r="D28" s="122"/>
      <c r="E28" s="123"/>
      <c r="F28" s="165">
        <f t="shared" si="4"/>
        <v>0</v>
      </c>
      <c r="G28" s="164">
        <f t="shared" si="5"/>
        <v>0</v>
      </c>
    </row>
    <row r="29" spans="1:7" s="134" customFormat="1" ht="12" customHeight="1" thickBot="1">
      <c r="A29" s="14" t="s">
        <v>85</v>
      </c>
      <c r="B29" s="137" t="s">
        <v>148</v>
      </c>
      <c r="C29" s="124"/>
      <c r="D29" s="124"/>
      <c r="E29" s="255"/>
      <c r="F29" s="283">
        <f t="shared" si="4"/>
        <v>0</v>
      </c>
      <c r="G29" s="164">
        <f t="shared" si="5"/>
        <v>0</v>
      </c>
    </row>
    <row r="30" spans="1:7" s="134" customFormat="1" ht="12" customHeight="1" thickBot="1">
      <c r="A30" s="18" t="s">
        <v>86</v>
      </c>
      <c r="B30" s="19" t="s">
        <v>423</v>
      </c>
      <c r="C30" s="127">
        <f>+C31+C32+C33+C34+C35+C36+C37</f>
        <v>0</v>
      </c>
      <c r="D30" s="127">
        <f>+D31+D32+D33+D34+D35+D36+D37</f>
        <v>0</v>
      </c>
      <c r="E30" s="127">
        <f>+E31+E32+E33+E34+E35+E36+E37</f>
        <v>0</v>
      </c>
      <c r="F30" s="127">
        <f>+F31+F32+F33+F34+F35+F36+F37</f>
        <v>0</v>
      </c>
      <c r="G30" s="163">
        <f>+G31+G32+G33+G34+G35+G36+G37</f>
        <v>0</v>
      </c>
    </row>
    <row r="31" spans="1:7" s="134" customFormat="1" ht="12" customHeight="1">
      <c r="A31" s="13" t="s">
        <v>149</v>
      </c>
      <c r="B31" s="135" t="s">
        <v>416</v>
      </c>
      <c r="C31" s="165"/>
      <c r="D31" s="165"/>
      <c r="E31" s="165"/>
      <c r="F31" s="165">
        <f t="shared" ref="F31:F37" si="6">D31+E31</f>
        <v>0</v>
      </c>
      <c r="G31" s="164">
        <f t="shared" ref="G31:G37" si="7">C31+F31</f>
        <v>0</v>
      </c>
    </row>
    <row r="32" spans="1:7" s="134" customFormat="1" ht="12" customHeight="1">
      <c r="A32" s="12" t="s">
        <v>150</v>
      </c>
      <c r="B32" s="136" t="s">
        <v>417</v>
      </c>
      <c r="C32" s="122"/>
      <c r="D32" s="122"/>
      <c r="E32" s="123"/>
      <c r="F32" s="165">
        <f t="shared" si="6"/>
        <v>0</v>
      </c>
      <c r="G32" s="164">
        <f t="shared" si="7"/>
        <v>0</v>
      </c>
    </row>
    <row r="33" spans="1:7" s="134" customFormat="1" ht="12" customHeight="1">
      <c r="A33" s="12" t="s">
        <v>151</v>
      </c>
      <c r="B33" s="136" t="s">
        <v>418</v>
      </c>
      <c r="C33" s="122"/>
      <c r="D33" s="122"/>
      <c r="E33" s="123"/>
      <c r="F33" s="165">
        <f t="shared" si="6"/>
        <v>0</v>
      </c>
      <c r="G33" s="164">
        <f t="shared" si="7"/>
        <v>0</v>
      </c>
    </row>
    <row r="34" spans="1:7" s="134" customFormat="1" ht="12" customHeight="1">
      <c r="A34" s="12" t="s">
        <v>152</v>
      </c>
      <c r="B34" s="136" t="s">
        <v>419</v>
      </c>
      <c r="C34" s="122"/>
      <c r="D34" s="122"/>
      <c r="E34" s="123"/>
      <c r="F34" s="165">
        <f t="shared" si="6"/>
        <v>0</v>
      </c>
      <c r="G34" s="164">
        <f t="shared" si="7"/>
        <v>0</v>
      </c>
    </row>
    <row r="35" spans="1:7" s="134" customFormat="1" ht="12" customHeight="1">
      <c r="A35" s="12" t="s">
        <v>420</v>
      </c>
      <c r="B35" s="136" t="s">
        <v>153</v>
      </c>
      <c r="C35" s="122"/>
      <c r="D35" s="122"/>
      <c r="E35" s="123"/>
      <c r="F35" s="165">
        <f t="shared" si="6"/>
        <v>0</v>
      </c>
      <c r="G35" s="164">
        <f t="shared" si="7"/>
        <v>0</v>
      </c>
    </row>
    <row r="36" spans="1:7" s="134" customFormat="1" ht="12" customHeight="1">
      <c r="A36" s="12" t="s">
        <v>421</v>
      </c>
      <c r="B36" s="136" t="s">
        <v>154</v>
      </c>
      <c r="C36" s="122"/>
      <c r="D36" s="122"/>
      <c r="E36" s="123"/>
      <c r="F36" s="165">
        <f t="shared" si="6"/>
        <v>0</v>
      </c>
      <c r="G36" s="164">
        <f t="shared" si="7"/>
        <v>0</v>
      </c>
    </row>
    <row r="37" spans="1:7" s="134" customFormat="1" ht="12" customHeight="1" thickBot="1">
      <c r="A37" s="14" t="s">
        <v>422</v>
      </c>
      <c r="B37" s="137" t="s">
        <v>155</v>
      </c>
      <c r="C37" s="124"/>
      <c r="D37" s="124"/>
      <c r="E37" s="255"/>
      <c r="F37" s="283">
        <f t="shared" si="6"/>
        <v>0</v>
      </c>
      <c r="G37" s="164">
        <f t="shared" si="7"/>
        <v>0</v>
      </c>
    </row>
    <row r="38" spans="1:7" s="134" customFormat="1" ht="12" customHeight="1" thickBot="1">
      <c r="A38" s="18" t="s">
        <v>7</v>
      </c>
      <c r="B38" s="19" t="s">
        <v>293</v>
      </c>
      <c r="C38" s="121">
        <f>SUM(C39:C49)</f>
        <v>0</v>
      </c>
      <c r="D38" s="121">
        <f>SUM(D39:D49)</f>
        <v>0</v>
      </c>
      <c r="E38" s="121">
        <f>SUM(E39:E49)</f>
        <v>0</v>
      </c>
      <c r="F38" s="121">
        <f>SUM(F39:F49)</f>
        <v>0</v>
      </c>
      <c r="G38" s="61">
        <f>SUM(G39:G49)</f>
        <v>0</v>
      </c>
    </row>
    <row r="39" spans="1:7" s="134" customFormat="1" ht="12" customHeight="1">
      <c r="A39" s="13" t="s">
        <v>44</v>
      </c>
      <c r="B39" s="135" t="s">
        <v>158</v>
      </c>
      <c r="C39" s="123"/>
      <c r="D39" s="123"/>
      <c r="E39" s="123"/>
      <c r="F39" s="165">
        <f t="shared" ref="F39:F49" si="8">D39+E39</f>
        <v>0</v>
      </c>
      <c r="G39" s="164">
        <f t="shared" ref="G39:G49" si="9">C39+F39</f>
        <v>0</v>
      </c>
    </row>
    <row r="40" spans="1:7" s="134" customFormat="1" ht="12" customHeight="1">
      <c r="A40" s="12" t="s">
        <v>45</v>
      </c>
      <c r="B40" s="136" t="s">
        <v>159</v>
      </c>
      <c r="C40" s="122"/>
      <c r="D40" s="122"/>
      <c r="E40" s="123"/>
      <c r="F40" s="165">
        <f t="shared" si="8"/>
        <v>0</v>
      </c>
      <c r="G40" s="164">
        <f t="shared" si="9"/>
        <v>0</v>
      </c>
    </row>
    <row r="41" spans="1:7" s="134" customFormat="1" ht="12" customHeight="1">
      <c r="A41" s="12" t="s">
        <v>46</v>
      </c>
      <c r="B41" s="136" t="s">
        <v>160</v>
      </c>
      <c r="C41" s="122"/>
      <c r="D41" s="122"/>
      <c r="E41" s="123"/>
      <c r="F41" s="165">
        <f t="shared" si="8"/>
        <v>0</v>
      </c>
      <c r="G41" s="164">
        <f t="shared" si="9"/>
        <v>0</v>
      </c>
    </row>
    <row r="42" spans="1:7" s="134" customFormat="1" ht="12" customHeight="1">
      <c r="A42" s="12" t="s">
        <v>88</v>
      </c>
      <c r="B42" s="136" t="s">
        <v>161</v>
      </c>
      <c r="C42" s="122"/>
      <c r="D42" s="122"/>
      <c r="E42" s="123"/>
      <c r="F42" s="165">
        <f t="shared" si="8"/>
        <v>0</v>
      </c>
      <c r="G42" s="164">
        <f t="shared" si="9"/>
        <v>0</v>
      </c>
    </row>
    <row r="43" spans="1:7" s="134" customFormat="1" ht="12" customHeight="1">
      <c r="A43" s="12" t="s">
        <v>89</v>
      </c>
      <c r="B43" s="136" t="s">
        <v>162</v>
      </c>
      <c r="C43" s="122"/>
      <c r="D43" s="122"/>
      <c r="E43" s="123"/>
      <c r="F43" s="165">
        <f t="shared" si="8"/>
        <v>0</v>
      </c>
      <c r="G43" s="164">
        <f t="shared" si="9"/>
        <v>0</v>
      </c>
    </row>
    <row r="44" spans="1:7" s="134" customFormat="1" ht="12" customHeight="1">
      <c r="A44" s="12" t="s">
        <v>90</v>
      </c>
      <c r="B44" s="136" t="s">
        <v>163</v>
      </c>
      <c r="C44" s="122"/>
      <c r="D44" s="122"/>
      <c r="E44" s="123"/>
      <c r="F44" s="165">
        <f t="shared" si="8"/>
        <v>0</v>
      </c>
      <c r="G44" s="164">
        <f t="shared" si="9"/>
        <v>0</v>
      </c>
    </row>
    <row r="45" spans="1:7" s="134" customFormat="1" ht="12" customHeight="1">
      <c r="A45" s="12" t="s">
        <v>91</v>
      </c>
      <c r="B45" s="136" t="s">
        <v>164</v>
      </c>
      <c r="C45" s="122"/>
      <c r="D45" s="122"/>
      <c r="E45" s="123"/>
      <c r="F45" s="165">
        <f t="shared" si="8"/>
        <v>0</v>
      </c>
      <c r="G45" s="164">
        <f t="shared" si="9"/>
        <v>0</v>
      </c>
    </row>
    <row r="46" spans="1:7" s="134" customFormat="1" ht="12" customHeight="1">
      <c r="A46" s="12" t="s">
        <v>92</v>
      </c>
      <c r="B46" s="136" t="s">
        <v>424</v>
      </c>
      <c r="C46" s="122"/>
      <c r="D46" s="122"/>
      <c r="E46" s="123"/>
      <c r="F46" s="165">
        <f t="shared" si="8"/>
        <v>0</v>
      </c>
      <c r="G46" s="164">
        <f t="shared" si="9"/>
        <v>0</v>
      </c>
    </row>
    <row r="47" spans="1:7" s="134" customFormat="1" ht="12" customHeight="1">
      <c r="A47" s="12" t="s">
        <v>156</v>
      </c>
      <c r="B47" s="136" t="s">
        <v>166</v>
      </c>
      <c r="C47" s="125"/>
      <c r="D47" s="125"/>
      <c r="E47" s="166"/>
      <c r="F47" s="284">
        <f t="shared" si="8"/>
        <v>0</v>
      </c>
      <c r="G47" s="164">
        <f t="shared" si="9"/>
        <v>0</v>
      </c>
    </row>
    <row r="48" spans="1:7" s="134" customFormat="1" ht="12" customHeight="1">
      <c r="A48" s="14" t="s">
        <v>157</v>
      </c>
      <c r="B48" s="137" t="s">
        <v>295</v>
      </c>
      <c r="C48" s="126"/>
      <c r="D48" s="126"/>
      <c r="E48" s="256"/>
      <c r="F48" s="285">
        <f t="shared" si="8"/>
        <v>0</v>
      </c>
      <c r="G48" s="164">
        <f t="shared" si="9"/>
        <v>0</v>
      </c>
    </row>
    <row r="49" spans="1:7" s="134" customFormat="1" ht="12" customHeight="1" thickBot="1">
      <c r="A49" s="14" t="s">
        <v>294</v>
      </c>
      <c r="B49" s="64" t="s">
        <v>167</v>
      </c>
      <c r="C49" s="126"/>
      <c r="D49" s="126"/>
      <c r="E49" s="259"/>
      <c r="F49" s="286">
        <f t="shared" si="8"/>
        <v>0</v>
      </c>
      <c r="G49" s="164">
        <f t="shared" si="9"/>
        <v>0</v>
      </c>
    </row>
    <row r="50" spans="1:7" s="134" customFormat="1" ht="12" customHeight="1" thickBot="1">
      <c r="A50" s="18" t="s">
        <v>8</v>
      </c>
      <c r="B50" s="19" t="s">
        <v>168</v>
      </c>
      <c r="C50" s="121">
        <f>SUM(C51:C55)</f>
        <v>0</v>
      </c>
      <c r="D50" s="121">
        <f>SUM(D51:D55)</f>
        <v>0</v>
      </c>
      <c r="E50" s="121">
        <f>SUM(E51:E55)</f>
        <v>0</v>
      </c>
      <c r="F50" s="121">
        <f>SUM(F51:F55)</f>
        <v>0</v>
      </c>
      <c r="G50" s="61">
        <f>SUM(G51:G55)</f>
        <v>0</v>
      </c>
    </row>
    <row r="51" spans="1:7" s="134" customFormat="1" ht="12" customHeight="1">
      <c r="A51" s="13" t="s">
        <v>47</v>
      </c>
      <c r="B51" s="135" t="s">
        <v>172</v>
      </c>
      <c r="C51" s="166"/>
      <c r="D51" s="166"/>
      <c r="E51" s="166"/>
      <c r="F51" s="284">
        <f>D51+E51</f>
        <v>0</v>
      </c>
      <c r="G51" s="223">
        <f>C51+F51</f>
        <v>0</v>
      </c>
    </row>
    <row r="52" spans="1:7" s="134" customFormat="1" ht="12" customHeight="1">
      <c r="A52" s="12" t="s">
        <v>48</v>
      </c>
      <c r="B52" s="136" t="s">
        <v>173</v>
      </c>
      <c r="C52" s="125"/>
      <c r="D52" s="125"/>
      <c r="E52" s="166"/>
      <c r="F52" s="284">
        <f>D52+E52</f>
        <v>0</v>
      </c>
      <c r="G52" s="223">
        <f>C52+F52</f>
        <v>0</v>
      </c>
    </row>
    <row r="53" spans="1:7" s="134" customFormat="1" ht="12" customHeight="1">
      <c r="A53" s="12" t="s">
        <v>169</v>
      </c>
      <c r="B53" s="136" t="s">
        <v>174</v>
      </c>
      <c r="C53" s="125"/>
      <c r="D53" s="125"/>
      <c r="E53" s="166"/>
      <c r="F53" s="284">
        <f>D53+E53</f>
        <v>0</v>
      </c>
      <c r="G53" s="223">
        <f>C53+F53</f>
        <v>0</v>
      </c>
    </row>
    <row r="54" spans="1:7" s="134" customFormat="1" ht="12" customHeight="1">
      <c r="A54" s="12" t="s">
        <v>170</v>
      </c>
      <c r="B54" s="136" t="s">
        <v>175</v>
      </c>
      <c r="C54" s="125"/>
      <c r="D54" s="125"/>
      <c r="E54" s="166"/>
      <c r="F54" s="284">
        <f>D54+E54</f>
        <v>0</v>
      </c>
      <c r="G54" s="223">
        <f>C54+F54</f>
        <v>0</v>
      </c>
    </row>
    <row r="55" spans="1:7" s="134" customFormat="1" ht="12" customHeight="1" thickBot="1">
      <c r="A55" s="14" t="s">
        <v>171</v>
      </c>
      <c r="B55" s="64" t="s">
        <v>176</v>
      </c>
      <c r="C55" s="126"/>
      <c r="D55" s="126"/>
      <c r="E55" s="256"/>
      <c r="F55" s="285">
        <f>D55+E55</f>
        <v>0</v>
      </c>
      <c r="G55" s="223">
        <f>C55+F55</f>
        <v>0</v>
      </c>
    </row>
    <row r="56" spans="1:7" s="134" customFormat="1" ht="12" customHeight="1" thickBot="1">
      <c r="A56" s="18" t="s">
        <v>93</v>
      </c>
      <c r="B56" s="19" t="s">
        <v>177</v>
      </c>
      <c r="C56" s="121">
        <f>SUM(C57:C59)</f>
        <v>75000</v>
      </c>
      <c r="D56" s="121">
        <f>SUM(D57:D59)</f>
        <v>5000</v>
      </c>
      <c r="E56" s="121">
        <f>SUM(E57:E59)</f>
        <v>0</v>
      </c>
      <c r="F56" s="121">
        <f>SUM(F57:F59)</f>
        <v>5000</v>
      </c>
      <c r="G56" s="61">
        <f>SUM(G57:G59)</f>
        <v>80000</v>
      </c>
    </row>
    <row r="57" spans="1:7" s="134" customFormat="1" ht="12" customHeight="1">
      <c r="A57" s="13" t="s">
        <v>49</v>
      </c>
      <c r="B57" s="135" t="s">
        <v>178</v>
      </c>
      <c r="C57" s="123"/>
      <c r="D57" s="123"/>
      <c r="E57" s="123"/>
      <c r="F57" s="165">
        <f>D57+E57</f>
        <v>0</v>
      </c>
      <c r="G57" s="164">
        <f>C57+F57</f>
        <v>0</v>
      </c>
    </row>
    <row r="58" spans="1:7" s="134" customFormat="1" ht="12" customHeight="1">
      <c r="A58" s="12" t="s">
        <v>50</v>
      </c>
      <c r="B58" s="136" t="s">
        <v>288</v>
      </c>
      <c r="C58" s="122"/>
      <c r="D58" s="122"/>
      <c r="E58" s="123"/>
      <c r="F58" s="165">
        <f>D58+E58</f>
        <v>0</v>
      </c>
      <c r="G58" s="164">
        <f>C58+F58</f>
        <v>0</v>
      </c>
    </row>
    <row r="59" spans="1:7" s="134" customFormat="1" ht="12" customHeight="1">
      <c r="A59" s="12" t="s">
        <v>181</v>
      </c>
      <c r="B59" s="136" t="s">
        <v>179</v>
      </c>
      <c r="C59" s="122">
        <v>75000</v>
      </c>
      <c r="D59" s="122">
        <v>5000</v>
      </c>
      <c r="E59" s="123">
        <v>0</v>
      </c>
      <c r="F59" s="165">
        <f>D59+E59</f>
        <v>5000</v>
      </c>
      <c r="G59" s="164">
        <f>C59+F59</f>
        <v>80000</v>
      </c>
    </row>
    <row r="60" spans="1:7" s="134" customFormat="1" ht="12" customHeight="1" thickBot="1">
      <c r="A60" s="14" t="s">
        <v>182</v>
      </c>
      <c r="B60" s="64" t="s">
        <v>180</v>
      </c>
      <c r="C60" s="124"/>
      <c r="D60" s="124"/>
      <c r="E60" s="255"/>
      <c r="F60" s="283">
        <f>D60+E60</f>
        <v>0</v>
      </c>
      <c r="G60" s="164">
        <f>C60+F60</f>
        <v>0</v>
      </c>
    </row>
    <row r="61" spans="1:7" s="134" customFormat="1" ht="12" customHeight="1" thickBot="1">
      <c r="A61" s="18" t="s">
        <v>10</v>
      </c>
      <c r="B61" s="62" t="s">
        <v>183</v>
      </c>
      <c r="C61" s="121">
        <f>SUM(C62:C64)</f>
        <v>0</v>
      </c>
      <c r="D61" s="121">
        <f>SUM(D62:D64)</f>
        <v>0</v>
      </c>
      <c r="E61" s="121">
        <f>SUM(E62:E64)</f>
        <v>0</v>
      </c>
      <c r="F61" s="121">
        <f>SUM(F62:F64)</f>
        <v>0</v>
      </c>
      <c r="G61" s="61">
        <f>SUM(G62:G64)</f>
        <v>0</v>
      </c>
    </row>
    <row r="62" spans="1:7" s="134" customFormat="1" ht="12" customHeight="1">
      <c r="A62" s="13" t="s">
        <v>94</v>
      </c>
      <c r="B62" s="135" t="s">
        <v>185</v>
      </c>
      <c r="C62" s="125"/>
      <c r="D62" s="125"/>
      <c r="E62" s="125"/>
      <c r="F62" s="287">
        <f>D62+E62</f>
        <v>0</v>
      </c>
      <c r="G62" s="222">
        <f>C62+F62</f>
        <v>0</v>
      </c>
    </row>
    <row r="63" spans="1:7" s="134" customFormat="1" ht="12" customHeight="1">
      <c r="A63" s="12" t="s">
        <v>95</v>
      </c>
      <c r="B63" s="136" t="s">
        <v>289</v>
      </c>
      <c r="C63" s="125"/>
      <c r="D63" s="125"/>
      <c r="E63" s="125"/>
      <c r="F63" s="287">
        <f>D63+E63</f>
        <v>0</v>
      </c>
      <c r="G63" s="222">
        <f>C63+F63</f>
        <v>0</v>
      </c>
    </row>
    <row r="64" spans="1:7" s="134" customFormat="1" ht="12" customHeight="1">
      <c r="A64" s="12" t="s">
        <v>116</v>
      </c>
      <c r="B64" s="136" t="s">
        <v>186</v>
      </c>
      <c r="C64" s="125"/>
      <c r="D64" s="125"/>
      <c r="E64" s="125"/>
      <c r="F64" s="287">
        <f>D64+E64</f>
        <v>0</v>
      </c>
      <c r="G64" s="222">
        <f>C64+F64</f>
        <v>0</v>
      </c>
    </row>
    <row r="65" spans="1:7" s="134" customFormat="1" ht="12" customHeight="1" thickBot="1">
      <c r="A65" s="14" t="s">
        <v>184</v>
      </c>
      <c r="B65" s="64" t="s">
        <v>187</v>
      </c>
      <c r="C65" s="125"/>
      <c r="D65" s="125"/>
      <c r="E65" s="125"/>
      <c r="F65" s="287">
        <f>D65+E65</f>
        <v>0</v>
      </c>
      <c r="G65" s="222">
        <f>C65+F65</f>
        <v>0</v>
      </c>
    </row>
    <row r="66" spans="1:7" s="134" customFormat="1" ht="12" customHeight="1" thickBot="1">
      <c r="A66" s="173" t="s">
        <v>335</v>
      </c>
      <c r="B66" s="19" t="s">
        <v>188</v>
      </c>
      <c r="C66" s="127">
        <f>+C9+C16+C23+C30+C38+C50+C56+C61</f>
        <v>75000</v>
      </c>
      <c r="D66" s="127">
        <f>+D9+D16+D23+D30+D38+D50+D56+D61</f>
        <v>5000</v>
      </c>
      <c r="E66" s="127">
        <f>+E9+E16+E23+E30+E38+E50+E56+E61</f>
        <v>0</v>
      </c>
      <c r="F66" s="127">
        <f>+F9+F16+F23+F30+F38+F50+F56+F61</f>
        <v>5000</v>
      </c>
      <c r="G66" s="163">
        <f>+G9+G16+G23+G30+G38+G50+G56+G61</f>
        <v>80000</v>
      </c>
    </row>
    <row r="67" spans="1:7" s="134" customFormat="1" ht="12" customHeight="1" thickBot="1">
      <c r="A67" s="167" t="s">
        <v>189</v>
      </c>
      <c r="B67" s="62" t="s">
        <v>190</v>
      </c>
      <c r="C67" s="121">
        <f>SUM(C68:C70)</f>
        <v>0</v>
      </c>
      <c r="D67" s="121">
        <f>SUM(D68:D70)</f>
        <v>0</v>
      </c>
      <c r="E67" s="121">
        <f>SUM(E68:E70)</f>
        <v>0</v>
      </c>
      <c r="F67" s="121">
        <f>SUM(F68:F70)</f>
        <v>0</v>
      </c>
      <c r="G67" s="61">
        <f>SUM(G68:G70)</f>
        <v>0</v>
      </c>
    </row>
    <row r="68" spans="1:7" s="134" customFormat="1" ht="12" customHeight="1">
      <c r="A68" s="13" t="s">
        <v>218</v>
      </c>
      <c r="B68" s="135" t="s">
        <v>191</v>
      </c>
      <c r="C68" s="125"/>
      <c r="D68" s="125"/>
      <c r="E68" s="125"/>
      <c r="F68" s="287">
        <f>D68+E68</f>
        <v>0</v>
      </c>
      <c r="G68" s="222">
        <f>C68+F68</f>
        <v>0</v>
      </c>
    </row>
    <row r="69" spans="1:7" s="134" customFormat="1" ht="12" customHeight="1">
      <c r="A69" s="12" t="s">
        <v>227</v>
      </c>
      <c r="B69" s="136" t="s">
        <v>192</v>
      </c>
      <c r="C69" s="125"/>
      <c r="D69" s="125"/>
      <c r="E69" s="125"/>
      <c r="F69" s="287">
        <f>D69+E69</f>
        <v>0</v>
      </c>
      <c r="G69" s="222">
        <f>C69+F69</f>
        <v>0</v>
      </c>
    </row>
    <row r="70" spans="1:7" s="134" customFormat="1" ht="12" customHeight="1" thickBot="1">
      <c r="A70" s="16" t="s">
        <v>228</v>
      </c>
      <c r="B70" s="301" t="s">
        <v>320</v>
      </c>
      <c r="C70" s="259"/>
      <c r="D70" s="259"/>
      <c r="E70" s="259"/>
      <c r="F70" s="286">
        <f>D70+E70</f>
        <v>0</v>
      </c>
      <c r="G70" s="302">
        <f>C70+F70</f>
        <v>0</v>
      </c>
    </row>
    <row r="71" spans="1:7" s="134" customFormat="1" ht="12" customHeight="1" thickBot="1">
      <c r="A71" s="167" t="s">
        <v>194</v>
      </c>
      <c r="B71" s="62" t="s">
        <v>195</v>
      </c>
      <c r="C71" s="121">
        <f>SUM(C72:C75)</f>
        <v>0</v>
      </c>
      <c r="D71" s="121">
        <f>SUM(D72:D75)</f>
        <v>0</v>
      </c>
      <c r="E71" s="121">
        <f>SUM(E72:E75)</f>
        <v>0</v>
      </c>
      <c r="F71" s="121">
        <f>SUM(F72:F75)</f>
        <v>0</v>
      </c>
      <c r="G71" s="61">
        <f>SUM(G72:G75)</f>
        <v>0</v>
      </c>
    </row>
    <row r="72" spans="1:7" s="134" customFormat="1" ht="12" customHeight="1">
      <c r="A72" s="13" t="s">
        <v>72</v>
      </c>
      <c r="B72" s="242" t="s">
        <v>196</v>
      </c>
      <c r="C72" s="125"/>
      <c r="D72" s="125"/>
      <c r="E72" s="125"/>
      <c r="F72" s="287">
        <f>D72+E72</f>
        <v>0</v>
      </c>
      <c r="G72" s="222">
        <f>C72+F72</f>
        <v>0</v>
      </c>
    </row>
    <row r="73" spans="1:7" s="134" customFormat="1" ht="12" customHeight="1">
      <c r="A73" s="12" t="s">
        <v>73</v>
      </c>
      <c r="B73" s="242" t="s">
        <v>434</v>
      </c>
      <c r="C73" s="125"/>
      <c r="D73" s="125"/>
      <c r="E73" s="125"/>
      <c r="F73" s="287">
        <f>D73+E73</f>
        <v>0</v>
      </c>
      <c r="G73" s="222">
        <f>C73+F73</f>
        <v>0</v>
      </c>
    </row>
    <row r="74" spans="1:7" s="134" customFormat="1" ht="12" customHeight="1">
      <c r="A74" s="12" t="s">
        <v>219</v>
      </c>
      <c r="B74" s="242" t="s">
        <v>197</v>
      </c>
      <c r="C74" s="125"/>
      <c r="D74" s="125"/>
      <c r="E74" s="125"/>
      <c r="F74" s="287">
        <f>D74+E74</f>
        <v>0</v>
      </c>
      <c r="G74" s="222">
        <f>C74+F74</f>
        <v>0</v>
      </c>
    </row>
    <row r="75" spans="1:7" s="134" customFormat="1" ht="12" customHeight="1" thickBot="1">
      <c r="A75" s="14" t="s">
        <v>220</v>
      </c>
      <c r="B75" s="243" t="s">
        <v>435</v>
      </c>
      <c r="C75" s="125"/>
      <c r="D75" s="125"/>
      <c r="E75" s="125"/>
      <c r="F75" s="287">
        <f>D75+E75</f>
        <v>0</v>
      </c>
      <c r="G75" s="222">
        <f>C75+F75</f>
        <v>0</v>
      </c>
    </row>
    <row r="76" spans="1:7" s="134" customFormat="1" ht="12" customHeight="1" thickBot="1">
      <c r="A76" s="167" t="s">
        <v>198</v>
      </c>
      <c r="B76" s="62" t="s">
        <v>199</v>
      </c>
      <c r="C76" s="121">
        <f>SUM(C77:C78)</f>
        <v>0</v>
      </c>
      <c r="D76" s="121">
        <f>SUM(D77:D78)</f>
        <v>0</v>
      </c>
      <c r="E76" s="121">
        <f>SUM(E77:E78)</f>
        <v>0</v>
      </c>
      <c r="F76" s="121">
        <f>SUM(F77:F78)</f>
        <v>0</v>
      </c>
      <c r="G76" s="61">
        <f>SUM(G77:G78)</f>
        <v>0</v>
      </c>
    </row>
    <row r="77" spans="1:7" s="134" customFormat="1" ht="12" customHeight="1">
      <c r="A77" s="13" t="s">
        <v>221</v>
      </c>
      <c r="B77" s="135" t="s">
        <v>200</v>
      </c>
      <c r="C77" s="125"/>
      <c r="D77" s="125"/>
      <c r="E77" s="125"/>
      <c r="F77" s="287">
        <f>D77+E77</f>
        <v>0</v>
      </c>
      <c r="G77" s="222">
        <f>C77+F77</f>
        <v>0</v>
      </c>
    </row>
    <row r="78" spans="1:7" s="134" customFormat="1" ht="12" customHeight="1" thickBot="1">
      <c r="A78" s="14" t="s">
        <v>222</v>
      </c>
      <c r="B78" s="64" t="s">
        <v>201</v>
      </c>
      <c r="C78" s="125"/>
      <c r="D78" s="125"/>
      <c r="E78" s="125"/>
      <c r="F78" s="287">
        <f>D78+E78</f>
        <v>0</v>
      </c>
      <c r="G78" s="222">
        <f>C78+F78</f>
        <v>0</v>
      </c>
    </row>
    <row r="79" spans="1:7" s="134" customFormat="1" ht="12" customHeight="1" thickBot="1">
      <c r="A79" s="167" t="s">
        <v>202</v>
      </c>
      <c r="B79" s="62" t="s">
        <v>203</v>
      </c>
      <c r="C79" s="121">
        <f>SUM(C80:C82)</f>
        <v>0</v>
      </c>
      <c r="D79" s="121">
        <f>SUM(D80:D82)</f>
        <v>0</v>
      </c>
      <c r="E79" s="121">
        <f>SUM(E80:E82)</f>
        <v>0</v>
      </c>
      <c r="F79" s="121">
        <f>SUM(F80:F82)</f>
        <v>0</v>
      </c>
      <c r="G79" s="61">
        <f>SUM(G80:G82)</f>
        <v>0</v>
      </c>
    </row>
    <row r="80" spans="1:7" s="134" customFormat="1" ht="12" customHeight="1">
      <c r="A80" s="13" t="s">
        <v>223</v>
      </c>
      <c r="B80" s="135" t="s">
        <v>204</v>
      </c>
      <c r="C80" s="125"/>
      <c r="D80" s="125"/>
      <c r="E80" s="125"/>
      <c r="F80" s="287">
        <f>D80+E80</f>
        <v>0</v>
      </c>
      <c r="G80" s="222">
        <f>C80+F80</f>
        <v>0</v>
      </c>
    </row>
    <row r="81" spans="1:7" s="134" customFormat="1" ht="12" customHeight="1">
      <c r="A81" s="12" t="s">
        <v>224</v>
      </c>
      <c r="B81" s="136" t="s">
        <v>205</v>
      </c>
      <c r="C81" s="125"/>
      <c r="D81" s="125"/>
      <c r="E81" s="125"/>
      <c r="F81" s="287">
        <f>D81+E81</f>
        <v>0</v>
      </c>
      <c r="G81" s="222">
        <f>C81+F81</f>
        <v>0</v>
      </c>
    </row>
    <row r="82" spans="1:7" s="134" customFormat="1" ht="12" customHeight="1" thickBot="1">
      <c r="A82" s="14" t="s">
        <v>225</v>
      </c>
      <c r="B82" s="64" t="s">
        <v>436</v>
      </c>
      <c r="C82" s="125"/>
      <c r="D82" s="125"/>
      <c r="E82" s="125"/>
      <c r="F82" s="287">
        <f>D82+E82</f>
        <v>0</v>
      </c>
      <c r="G82" s="222">
        <f>C82+F82</f>
        <v>0</v>
      </c>
    </row>
    <row r="83" spans="1:7" s="134" customFormat="1" ht="12" customHeight="1" thickBot="1">
      <c r="A83" s="167" t="s">
        <v>206</v>
      </c>
      <c r="B83" s="62" t="s">
        <v>226</v>
      </c>
      <c r="C83" s="121">
        <f>SUM(C84:C87)</f>
        <v>0</v>
      </c>
      <c r="D83" s="121">
        <f>SUM(D84:D87)</f>
        <v>0</v>
      </c>
      <c r="E83" s="121">
        <f>SUM(E84:E87)</f>
        <v>0</v>
      </c>
      <c r="F83" s="121">
        <f>SUM(F84:F87)</f>
        <v>0</v>
      </c>
      <c r="G83" s="61">
        <f>SUM(G84:G87)</f>
        <v>0</v>
      </c>
    </row>
    <row r="84" spans="1:7" s="134" customFormat="1" ht="12" customHeight="1">
      <c r="A84" s="138" t="s">
        <v>207</v>
      </c>
      <c r="B84" s="135" t="s">
        <v>208</v>
      </c>
      <c r="C84" s="125"/>
      <c r="D84" s="125"/>
      <c r="E84" s="125"/>
      <c r="F84" s="287">
        <f t="shared" ref="F84:F89" si="10">D84+E84</f>
        <v>0</v>
      </c>
      <c r="G84" s="222">
        <f t="shared" ref="G84:G89" si="11">C84+F84</f>
        <v>0</v>
      </c>
    </row>
    <row r="85" spans="1:7" s="134" customFormat="1" ht="12" customHeight="1">
      <c r="A85" s="139" t="s">
        <v>209</v>
      </c>
      <c r="B85" s="136" t="s">
        <v>210</v>
      </c>
      <c r="C85" s="125"/>
      <c r="D85" s="125"/>
      <c r="E85" s="125"/>
      <c r="F85" s="287">
        <f t="shared" si="10"/>
        <v>0</v>
      </c>
      <c r="G85" s="222">
        <f t="shared" si="11"/>
        <v>0</v>
      </c>
    </row>
    <row r="86" spans="1:7" s="134" customFormat="1" ht="12" customHeight="1">
      <c r="A86" s="139" t="s">
        <v>211</v>
      </c>
      <c r="B86" s="136" t="s">
        <v>212</v>
      </c>
      <c r="C86" s="125"/>
      <c r="D86" s="125"/>
      <c r="E86" s="125"/>
      <c r="F86" s="287">
        <f t="shared" si="10"/>
        <v>0</v>
      </c>
      <c r="G86" s="222">
        <f t="shared" si="11"/>
        <v>0</v>
      </c>
    </row>
    <row r="87" spans="1:7" s="134" customFormat="1" ht="12" customHeight="1" thickBot="1">
      <c r="A87" s="140" t="s">
        <v>213</v>
      </c>
      <c r="B87" s="64" t="s">
        <v>214</v>
      </c>
      <c r="C87" s="125"/>
      <c r="D87" s="125"/>
      <c r="E87" s="125"/>
      <c r="F87" s="287">
        <f t="shared" si="10"/>
        <v>0</v>
      </c>
      <c r="G87" s="222">
        <f t="shared" si="11"/>
        <v>0</v>
      </c>
    </row>
    <row r="88" spans="1:7" s="134" customFormat="1" ht="12" customHeight="1" thickBot="1">
      <c r="A88" s="167" t="s">
        <v>215</v>
      </c>
      <c r="B88" s="62" t="s">
        <v>334</v>
      </c>
      <c r="C88" s="169"/>
      <c r="D88" s="169"/>
      <c r="E88" s="169"/>
      <c r="F88" s="121">
        <f t="shared" si="10"/>
        <v>0</v>
      </c>
      <c r="G88" s="61">
        <f t="shared" si="11"/>
        <v>0</v>
      </c>
    </row>
    <row r="89" spans="1:7" s="134" customFormat="1" ht="13.5" customHeight="1" thickBot="1">
      <c r="A89" s="167" t="s">
        <v>217</v>
      </c>
      <c r="B89" s="62" t="s">
        <v>216</v>
      </c>
      <c r="C89" s="169"/>
      <c r="D89" s="169"/>
      <c r="E89" s="169"/>
      <c r="F89" s="121">
        <f t="shared" si="10"/>
        <v>0</v>
      </c>
      <c r="G89" s="61">
        <f t="shared" si="11"/>
        <v>0</v>
      </c>
    </row>
    <row r="90" spans="1:7" s="134" customFormat="1" ht="15.75" customHeight="1" thickBot="1">
      <c r="A90" s="167" t="s">
        <v>229</v>
      </c>
      <c r="B90" s="141" t="s">
        <v>337</v>
      </c>
      <c r="C90" s="127">
        <f>+C67+C71+C76+C79+C83+C89+C88</f>
        <v>0</v>
      </c>
      <c r="D90" s="127">
        <f>+D67+D71+D76+D79+D83+D89+D88</f>
        <v>0</v>
      </c>
      <c r="E90" s="127">
        <f>+E67+E71+E76+E79+E83+E89+E88</f>
        <v>0</v>
      </c>
      <c r="F90" s="127">
        <f>+F67+F71+F76+F79+F83+F89+F88</f>
        <v>0</v>
      </c>
      <c r="G90" s="163">
        <f>+G67+G71+G76+G79+G83+G89+G88</f>
        <v>0</v>
      </c>
    </row>
    <row r="91" spans="1:7" s="134" customFormat="1" ht="25.5" customHeight="1" thickBot="1">
      <c r="A91" s="168" t="s">
        <v>336</v>
      </c>
      <c r="B91" s="142" t="s">
        <v>338</v>
      </c>
      <c r="C91" s="127">
        <f>+C66+C90</f>
        <v>75000</v>
      </c>
      <c r="D91" s="127">
        <f>+D66+D90</f>
        <v>5000</v>
      </c>
      <c r="E91" s="127">
        <f>+E66+E90</f>
        <v>0</v>
      </c>
      <c r="F91" s="127">
        <f>+F66+F90</f>
        <v>5000</v>
      </c>
      <c r="G91" s="163">
        <f>+G66+G90</f>
        <v>80000</v>
      </c>
    </row>
    <row r="92" spans="1:7" s="134" customFormat="1" ht="30.75" customHeight="1">
      <c r="A92" s="3"/>
      <c r="B92" s="4"/>
      <c r="C92" s="66"/>
    </row>
    <row r="93" spans="1:7" ht="16.5" customHeight="1">
      <c r="A93" s="392" t="s">
        <v>31</v>
      </c>
      <c r="B93" s="392"/>
      <c r="C93" s="392"/>
      <c r="D93" s="392"/>
      <c r="E93" s="392"/>
      <c r="F93" s="392"/>
      <c r="G93" s="392"/>
    </row>
    <row r="94" spans="1:7" s="143" customFormat="1" ht="16.5" customHeight="1" thickBot="1">
      <c r="A94" s="379" t="s">
        <v>75</v>
      </c>
      <c r="B94" s="379"/>
      <c r="C94" s="38"/>
      <c r="G94" s="38" t="str">
        <f>G5</f>
        <v>Forintban!</v>
      </c>
    </row>
    <row r="95" spans="1:7">
      <c r="A95" s="381" t="s">
        <v>39</v>
      </c>
      <c r="B95" s="383" t="s">
        <v>371</v>
      </c>
      <c r="C95" s="385" t="str">
        <f>+CONCATENATE(LEFT(ÖSSZEFÜGGÉSEK!A6,4),". évi")</f>
        <v>2019. évi</v>
      </c>
      <c r="D95" s="386"/>
      <c r="E95" s="387"/>
      <c r="F95" s="387"/>
      <c r="G95" s="388"/>
    </row>
    <row r="96" spans="1:7" ht="48.75" thickBot="1">
      <c r="A96" s="382"/>
      <c r="B96" s="384"/>
      <c r="C96" s="294" t="s">
        <v>370</v>
      </c>
      <c r="D96" s="295" t="s">
        <v>438</v>
      </c>
      <c r="E96" s="295" t="str">
        <f>E7</f>
        <v xml:space="preserve">1. sz. módosítás </v>
      </c>
      <c r="F96" s="296" t="s">
        <v>437</v>
      </c>
      <c r="G96" s="297" t="str">
        <f>G7</f>
        <v>1. számú módosítás utáni előirányzat</v>
      </c>
    </row>
    <row r="97" spans="1:7" s="133" customFormat="1" ht="12" customHeight="1" thickBot="1">
      <c r="A97" s="23" t="s">
        <v>346</v>
      </c>
      <c r="B97" s="24" t="s">
        <v>347</v>
      </c>
      <c r="C97" s="298" t="s">
        <v>348</v>
      </c>
      <c r="D97" s="298" t="s">
        <v>350</v>
      </c>
      <c r="E97" s="299" t="s">
        <v>349</v>
      </c>
      <c r="F97" s="299" t="s">
        <v>439</v>
      </c>
      <c r="G97" s="300" t="s">
        <v>440</v>
      </c>
    </row>
    <row r="98" spans="1:7" ht="12" customHeight="1" thickBot="1">
      <c r="A98" s="20" t="s">
        <v>3</v>
      </c>
      <c r="B98" s="22" t="s">
        <v>296</v>
      </c>
      <c r="C98" s="120">
        <f>C99+C100+C101+C102+C103+C116</f>
        <v>650000</v>
      </c>
      <c r="D98" s="120">
        <f>D99+D100+D101+D102+D103+D116</f>
        <v>4505000</v>
      </c>
      <c r="E98" s="120">
        <f>E99+E100+E101+E102+E103+E116</f>
        <v>0</v>
      </c>
      <c r="F98" s="120">
        <f>F99+F100+F101+F102+F103+F116</f>
        <v>4505000</v>
      </c>
      <c r="G98" s="176">
        <f>G99+G100+G101+G102+G103+G116</f>
        <v>5155000</v>
      </c>
    </row>
    <row r="99" spans="1:7" ht="12" customHeight="1">
      <c r="A99" s="15" t="s">
        <v>51</v>
      </c>
      <c r="B99" s="8" t="s">
        <v>32</v>
      </c>
      <c r="C99" s="325"/>
      <c r="D99" s="180">
        <f>201000+990000</f>
        <v>1191000</v>
      </c>
      <c r="E99" s="180">
        <v>0</v>
      </c>
      <c r="F99" s="288">
        <f t="shared" ref="F99:F118" si="12">D99+E99</f>
        <v>1191000</v>
      </c>
      <c r="G99" s="224">
        <f t="shared" ref="G99:G118" si="13">C99+F99</f>
        <v>1191000</v>
      </c>
    </row>
    <row r="100" spans="1:7" ht="12" customHeight="1">
      <c r="A100" s="12" t="s">
        <v>52</v>
      </c>
      <c r="B100" s="6" t="s">
        <v>96</v>
      </c>
      <c r="C100" s="318"/>
      <c r="D100" s="122">
        <f>77000+91000</f>
        <v>168000</v>
      </c>
      <c r="E100" s="122">
        <v>0</v>
      </c>
      <c r="F100" s="289">
        <f t="shared" si="12"/>
        <v>168000</v>
      </c>
      <c r="G100" s="220">
        <f t="shared" si="13"/>
        <v>168000</v>
      </c>
    </row>
    <row r="101" spans="1:7" ht="12" customHeight="1">
      <c r="A101" s="12" t="s">
        <v>53</v>
      </c>
      <c r="B101" s="6" t="s">
        <v>70</v>
      </c>
      <c r="C101" s="319"/>
      <c r="D101" s="124">
        <f>395000+2551000</f>
        <v>2946000</v>
      </c>
      <c r="E101" s="124"/>
      <c r="F101" s="290">
        <f t="shared" si="12"/>
        <v>2946000</v>
      </c>
      <c r="G101" s="221">
        <f t="shared" si="13"/>
        <v>2946000</v>
      </c>
    </row>
    <row r="102" spans="1:7" ht="12" customHeight="1">
      <c r="A102" s="12" t="s">
        <v>54</v>
      </c>
      <c r="B102" s="9" t="s">
        <v>97</v>
      </c>
      <c r="C102" s="319"/>
      <c r="D102" s="124"/>
      <c r="E102" s="124"/>
      <c r="F102" s="290">
        <f t="shared" si="12"/>
        <v>0</v>
      </c>
      <c r="G102" s="221">
        <f t="shared" si="13"/>
        <v>0</v>
      </c>
    </row>
    <row r="103" spans="1:7" ht="12" customHeight="1">
      <c r="A103" s="12" t="s">
        <v>62</v>
      </c>
      <c r="B103" s="17" t="s">
        <v>98</v>
      </c>
      <c r="C103" s="319">
        <v>650000</v>
      </c>
      <c r="D103" s="124">
        <v>200000</v>
      </c>
      <c r="E103" s="124">
        <v>0</v>
      </c>
      <c r="F103" s="290">
        <f t="shared" si="12"/>
        <v>200000</v>
      </c>
      <c r="G103" s="221">
        <f t="shared" si="13"/>
        <v>850000</v>
      </c>
    </row>
    <row r="104" spans="1:7" ht="12" customHeight="1">
      <c r="A104" s="12" t="s">
        <v>55</v>
      </c>
      <c r="B104" s="6" t="s">
        <v>301</v>
      </c>
      <c r="C104" s="319"/>
      <c r="D104" s="124"/>
      <c r="E104" s="124"/>
      <c r="F104" s="290">
        <f t="shared" si="12"/>
        <v>0</v>
      </c>
      <c r="G104" s="221">
        <f t="shared" si="13"/>
        <v>0</v>
      </c>
    </row>
    <row r="105" spans="1:7" ht="12" customHeight="1">
      <c r="A105" s="12" t="s">
        <v>56</v>
      </c>
      <c r="B105" s="41" t="s">
        <v>300</v>
      </c>
      <c r="C105" s="319"/>
      <c r="D105" s="124"/>
      <c r="E105" s="124"/>
      <c r="F105" s="290">
        <f t="shared" si="12"/>
        <v>0</v>
      </c>
      <c r="G105" s="221">
        <f t="shared" si="13"/>
        <v>0</v>
      </c>
    </row>
    <row r="106" spans="1:7" ht="12" customHeight="1">
      <c r="A106" s="12" t="s">
        <v>63</v>
      </c>
      <c r="B106" s="41" t="s">
        <v>299</v>
      </c>
      <c r="C106" s="319"/>
      <c r="D106" s="124"/>
      <c r="E106" s="124"/>
      <c r="F106" s="290">
        <f t="shared" si="12"/>
        <v>0</v>
      </c>
      <c r="G106" s="221">
        <f t="shared" si="13"/>
        <v>0</v>
      </c>
    </row>
    <row r="107" spans="1:7" ht="12" customHeight="1">
      <c r="A107" s="12" t="s">
        <v>64</v>
      </c>
      <c r="B107" s="39" t="s">
        <v>232</v>
      </c>
      <c r="C107" s="319"/>
      <c r="D107" s="124"/>
      <c r="E107" s="124"/>
      <c r="F107" s="290">
        <f t="shared" si="12"/>
        <v>0</v>
      </c>
      <c r="G107" s="221">
        <f t="shared" si="13"/>
        <v>0</v>
      </c>
    </row>
    <row r="108" spans="1:7" ht="12" customHeight="1">
      <c r="A108" s="12" t="s">
        <v>65</v>
      </c>
      <c r="B108" s="40" t="s">
        <v>233</v>
      </c>
      <c r="C108" s="319"/>
      <c r="D108" s="124"/>
      <c r="E108" s="124"/>
      <c r="F108" s="290">
        <f t="shared" si="12"/>
        <v>0</v>
      </c>
      <c r="G108" s="221">
        <f t="shared" si="13"/>
        <v>0</v>
      </c>
    </row>
    <row r="109" spans="1:7" ht="12" customHeight="1">
      <c r="A109" s="12" t="s">
        <v>66</v>
      </c>
      <c r="B109" s="40" t="s">
        <v>234</v>
      </c>
      <c r="C109" s="319"/>
      <c r="D109" s="124"/>
      <c r="E109" s="124"/>
      <c r="F109" s="290">
        <f t="shared" si="12"/>
        <v>0</v>
      </c>
      <c r="G109" s="221">
        <f t="shared" si="13"/>
        <v>0</v>
      </c>
    </row>
    <row r="110" spans="1:7" ht="12" customHeight="1">
      <c r="A110" s="12" t="s">
        <v>68</v>
      </c>
      <c r="B110" s="39" t="s">
        <v>235</v>
      </c>
      <c r="C110" s="319"/>
      <c r="D110" s="124"/>
      <c r="E110" s="124"/>
      <c r="F110" s="290">
        <f t="shared" si="12"/>
        <v>0</v>
      </c>
      <c r="G110" s="221">
        <f t="shared" si="13"/>
        <v>0</v>
      </c>
    </row>
    <row r="111" spans="1:7" ht="12" customHeight="1">
      <c r="A111" s="12" t="s">
        <v>99</v>
      </c>
      <c r="B111" s="39" t="s">
        <v>236</v>
      </c>
      <c r="C111" s="319"/>
      <c r="D111" s="124"/>
      <c r="E111" s="124"/>
      <c r="F111" s="290">
        <f t="shared" si="12"/>
        <v>0</v>
      </c>
      <c r="G111" s="221">
        <f t="shared" si="13"/>
        <v>0</v>
      </c>
    </row>
    <row r="112" spans="1:7" ht="12" customHeight="1">
      <c r="A112" s="12" t="s">
        <v>230</v>
      </c>
      <c r="B112" s="40" t="s">
        <v>237</v>
      </c>
      <c r="C112" s="319"/>
      <c r="D112" s="124"/>
      <c r="E112" s="124"/>
      <c r="F112" s="290">
        <f t="shared" si="12"/>
        <v>0</v>
      </c>
      <c r="G112" s="221">
        <f t="shared" si="13"/>
        <v>0</v>
      </c>
    </row>
    <row r="113" spans="1:7" ht="12" customHeight="1">
      <c r="A113" s="11" t="s">
        <v>231</v>
      </c>
      <c r="B113" s="41" t="s">
        <v>238</v>
      </c>
      <c r="C113" s="319"/>
      <c r="D113" s="124"/>
      <c r="E113" s="124"/>
      <c r="F113" s="290">
        <f t="shared" si="12"/>
        <v>0</v>
      </c>
      <c r="G113" s="221">
        <f t="shared" si="13"/>
        <v>0</v>
      </c>
    </row>
    <row r="114" spans="1:7" ht="12" customHeight="1">
      <c r="A114" s="12" t="s">
        <v>297</v>
      </c>
      <c r="B114" s="41" t="s">
        <v>239</v>
      </c>
      <c r="C114" s="319"/>
      <c r="D114" s="124"/>
      <c r="E114" s="124"/>
      <c r="F114" s="290">
        <f t="shared" si="12"/>
        <v>0</v>
      </c>
      <c r="G114" s="221">
        <f t="shared" si="13"/>
        <v>0</v>
      </c>
    </row>
    <row r="115" spans="1:7" ht="12" customHeight="1">
      <c r="A115" s="14" t="s">
        <v>298</v>
      </c>
      <c r="B115" s="41" t="s">
        <v>240</v>
      </c>
      <c r="C115" s="319">
        <v>650000</v>
      </c>
      <c r="D115" s="124">
        <v>200000</v>
      </c>
      <c r="E115" s="124">
        <v>0</v>
      </c>
      <c r="F115" s="290">
        <f t="shared" si="12"/>
        <v>200000</v>
      </c>
      <c r="G115" s="221">
        <f t="shared" si="13"/>
        <v>850000</v>
      </c>
    </row>
    <row r="116" spans="1:7" ht="12" customHeight="1">
      <c r="A116" s="12" t="s">
        <v>302</v>
      </c>
      <c r="B116" s="9" t="s">
        <v>33</v>
      </c>
      <c r="C116" s="318"/>
      <c r="D116" s="122"/>
      <c r="E116" s="122"/>
      <c r="F116" s="289">
        <f t="shared" si="12"/>
        <v>0</v>
      </c>
      <c r="G116" s="220">
        <f t="shared" si="13"/>
        <v>0</v>
      </c>
    </row>
    <row r="117" spans="1:7" ht="12" customHeight="1">
      <c r="A117" s="12" t="s">
        <v>303</v>
      </c>
      <c r="B117" s="6" t="s">
        <v>305</v>
      </c>
      <c r="C117" s="318"/>
      <c r="D117" s="122"/>
      <c r="E117" s="122"/>
      <c r="F117" s="289">
        <f t="shared" si="12"/>
        <v>0</v>
      </c>
      <c r="G117" s="220">
        <f t="shared" si="13"/>
        <v>0</v>
      </c>
    </row>
    <row r="118" spans="1:7" ht="12" customHeight="1" thickBot="1">
      <c r="A118" s="16" t="s">
        <v>304</v>
      </c>
      <c r="B118" s="172" t="s">
        <v>306</v>
      </c>
      <c r="C118" s="326"/>
      <c r="D118" s="181"/>
      <c r="E118" s="181"/>
      <c r="F118" s="291">
        <f t="shared" si="12"/>
        <v>0</v>
      </c>
      <c r="G118" s="225">
        <f t="shared" si="13"/>
        <v>0</v>
      </c>
    </row>
    <row r="119" spans="1:7" ht="12" customHeight="1" thickBot="1">
      <c r="A119" s="170" t="s">
        <v>4</v>
      </c>
      <c r="B119" s="171" t="s">
        <v>241</v>
      </c>
      <c r="C119" s="182">
        <f>+C120+C122+C124</f>
        <v>0</v>
      </c>
      <c r="D119" s="121">
        <f>+D120+D122+D124</f>
        <v>0</v>
      </c>
      <c r="E119" s="182">
        <f>+E120+E122+E124</f>
        <v>0</v>
      </c>
      <c r="F119" s="182">
        <f>+F120+F122+F124</f>
        <v>0</v>
      </c>
      <c r="G119" s="177">
        <f>+G120+G122+G124</f>
        <v>0</v>
      </c>
    </row>
    <row r="120" spans="1:7" ht="12" customHeight="1">
      <c r="A120" s="13" t="s">
        <v>57</v>
      </c>
      <c r="B120" s="6" t="s">
        <v>115</v>
      </c>
      <c r="C120" s="123"/>
      <c r="D120" s="189"/>
      <c r="E120" s="123"/>
      <c r="F120" s="165">
        <f t="shared" ref="F120:F132" si="14">D120+E120</f>
        <v>0</v>
      </c>
      <c r="G120" s="164">
        <f t="shared" ref="G120:G132" si="15">C120+F120</f>
        <v>0</v>
      </c>
    </row>
    <row r="121" spans="1:7" ht="12" customHeight="1">
      <c r="A121" s="13" t="s">
        <v>58</v>
      </c>
      <c r="B121" s="10" t="s">
        <v>245</v>
      </c>
      <c r="C121" s="123"/>
      <c r="D121" s="189"/>
      <c r="E121" s="123"/>
      <c r="F121" s="165">
        <f t="shared" si="14"/>
        <v>0</v>
      </c>
      <c r="G121" s="164">
        <f t="shared" si="15"/>
        <v>0</v>
      </c>
    </row>
    <row r="122" spans="1:7" ht="12" customHeight="1">
      <c r="A122" s="13" t="s">
        <v>59</v>
      </c>
      <c r="B122" s="10" t="s">
        <v>100</v>
      </c>
      <c r="C122" s="122"/>
      <c r="D122" s="190"/>
      <c r="E122" s="122"/>
      <c r="F122" s="289">
        <f t="shared" si="14"/>
        <v>0</v>
      </c>
      <c r="G122" s="220">
        <f t="shared" si="15"/>
        <v>0</v>
      </c>
    </row>
    <row r="123" spans="1:7" ht="12" customHeight="1">
      <c r="A123" s="13" t="s">
        <v>60</v>
      </c>
      <c r="B123" s="10" t="s">
        <v>246</v>
      </c>
      <c r="C123" s="122"/>
      <c r="D123" s="190"/>
      <c r="E123" s="122"/>
      <c r="F123" s="289">
        <f t="shared" si="14"/>
        <v>0</v>
      </c>
      <c r="G123" s="220">
        <f t="shared" si="15"/>
        <v>0</v>
      </c>
    </row>
    <row r="124" spans="1:7" ht="12" customHeight="1">
      <c r="A124" s="13" t="s">
        <v>61</v>
      </c>
      <c r="B124" s="64" t="s">
        <v>117</v>
      </c>
      <c r="C124" s="122"/>
      <c r="D124" s="190"/>
      <c r="E124" s="122"/>
      <c r="F124" s="289">
        <f t="shared" si="14"/>
        <v>0</v>
      </c>
      <c r="G124" s="220">
        <f t="shared" si="15"/>
        <v>0</v>
      </c>
    </row>
    <row r="125" spans="1:7" ht="12" customHeight="1">
      <c r="A125" s="13" t="s">
        <v>67</v>
      </c>
      <c r="B125" s="63" t="s">
        <v>290</v>
      </c>
      <c r="C125" s="122"/>
      <c r="D125" s="190"/>
      <c r="E125" s="122"/>
      <c r="F125" s="289">
        <f t="shared" si="14"/>
        <v>0</v>
      </c>
      <c r="G125" s="220">
        <f t="shared" si="15"/>
        <v>0</v>
      </c>
    </row>
    <row r="126" spans="1:7" ht="12" customHeight="1">
      <c r="A126" s="13" t="s">
        <v>69</v>
      </c>
      <c r="B126" s="131" t="s">
        <v>251</v>
      </c>
      <c r="C126" s="122"/>
      <c r="D126" s="190"/>
      <c r="E126" s="122"/>
      <c r="F126" s="289">
        <f t="shared" si="14"/>
        <v>0</v>
      </c>
      <c r="G126" s="220">
        <f t="shared" si="15"/>
        <v>0</v>
      </c>
    </row>
    <row r="127" spans="1:7" ht="22.5">
      <c r="A127" s="13" t="s">
        <v>101</v>
      </c>
      <c r="B127" s="40" t="s">
        <v>234</v>
      </c>
      <c r="C127" s="122"/>
      <c r="D127" s="190"/>
      <c r="E127" s="122"/>
      <c r="F127" s="289">
        <f t="shared" si="14"/>
        <v>0</v>
      </c>
      <c r="G127" s="220">
        <f t="shared" si="15"/>
        <v>0</v>
      </c>
    </row>
    <row r="128" spans="1:7" ht="12" customHeight="1">
      <c r="A128" s="13" t="s">
        <v>102</v>
      </c>
      <c r="B128" s="40" t="s">
        <v>250</v>
      </c>
      <c r="C128" s="122"/>
      <c r="D128" s="190"/>
      <c r="E128" s="122"/>
      <c r="F128" s="289">
        <f t="shared" si="14"/>
        <v>0</v>
      </c>
      <c r="G128" s="220">
        <f t="shared" si="15"/>
        <v>0</v>
      </c>
    </row>
    <row r="129" spans="1:7" ht="12" customHeight="1">
      <c r="A129" s="13" t="s">
        <v>103</v>
      </c>
      <c r="B129" s="40" t="s">
        <v>249</v>
      </c>
      <c r="C129" s="122"/>
      <c r="D129" s="190"/>
      <c r="E129" s="122"/>
      <c r="F129" s="289">
        <f t="shared" si="14"/>
        <v>0</v>
      </c>
      <c r="G129" s="220">
        <f t="shared" si="15"/>
        <v>0</v>
      </c>
    </row>
    <row r="130" spans="1:7" ht="12" customHeight="1">
      <c r="A130" s="13" t="s">
        <v>242</v>
      </c>
      <c r="B130" s="40" t="s">
        <v>237</v>
      </c>
      <c r="C130" s="122"/>
      <c r="D130" s="190"/>
      <c r="E130" s="122"/>
      <c r="F130" s="289">
        <f t="shared" si="14"/>
        <v>0</v>
      </c>
      <c r="G130" s="220">
        <f t="shared" si="15"/>
        <v>0</v>
      </c>
    </row>
    <row r="131" spans="1:7" ht="12" customHeight="1">
      <c r="A131" s="13" t="s">
        <v>243</v>
      </c>
      <c r="B131" s="40" t="s">
        <v>248</v>
      </c>
      <c r="C131" s="122"/>
      <c r="D131" s="190"/>
      <c r="E131" s="122"/>
      <c r="F131" s="289">
        <f t="shared" si="14"/>
        <v>0</v>
      </c>
      <c r="G131" s="220">
        <f t="shared" si="15"/>
        <v>0</v>
      </c>
    </row>
    <row r="132" spans="1:7" ht="23.25" thickBot="1">
      <c r="A132" s="11" t="s">
        <v>244</v>
      </c>
      <c r="B132" s="40" t="s">
        <v>247</v>
      </c>
      <c r="C132" s="124"/>
      <c r="D132" s="191"/>
      <c r="E132" s="124"/>
      <c r="F132" s="290">
        <f t="shared" si="14"/>
        <v>0</v>
      </c>
      <c r="G132" s="221">
        <f t="shared" si="15"/>
        <v>0</v>
      </c>
    </row>
    <row r="133" spans="1:7" ht="12" customHeight="1" thickBot="1">
      <c r="A133" s="18" t="s">
        <v>5</v>
      </c>
      <c r="B133" s="36" t="s">
        <v>307</v>
      </c>
      <c r="C133" s="121">
        <f>+C98+C119</f>
        <v>650000</v>
      </c>
      <c r="D133" s="188">
        <f>+D98+D119</f>
        <v>4505000</v>
      </c>
      <c r="E133" s="121">
        <f>+E98+E119</f>
        <v>0</v>
      </c>
      <c r="F133" s="121">
        <f>+F98+F119</f>
        <v>4505000</v>
      </c>
      <c r="G133" s="61">
        <f>+G98+G119</f>
        <v>5155000</v>
      </c>
    </row>
    <row r="134" spans="1:7" ht="12" customHeight="1" thickBot="1">
      <c r="A134" s="18" t="s">
        <v>6</v>
      </c>
      <c r="B134" s="36" t="s">
        <v>372</v>
      </c>
      <c r="C134" s="121">
        <f>+C135+C136+C137</f>
        <v>0</v>
      </c>
      <c r="D134" s="188">
        <f>+D135+D136+D137</f>
        <v>0</v>
      </c>
      <c r="E134" s="121">
        <f>+E135+E136+E137</f>
        <v>0</v>
      </c>
      <c r="F134" s="121">
        <f>+F135+F136+F137</f>
        <v>0</v>
      </c>
      <c r="G134" s="61">
        <f>+G135+G136+G137</f>
        <v>0</v>
      </c>
    </row>
    <row r="135" spans="1:7" ht="12" customHeight="1">
      <c r="A135" s="13" t="s">
        <v>149</v>
      </c>
      <c r="B135" s="10" t="s">
        <v>315</v>
      </c>
      <c r="C135" s="122"/>
      <c r="D135" s="190"/>
      <c r="E135" s="122"/>
      <c r="F135" s="289">
        <f>D135+E135</f>
        <v>0</v>
      </c>
      <c r="G135" s="220">
        <f>C135+F135</f>
        <v>0</v>
      </c>
    </row>
    <row r="136" spans="1:7" ht="12" customHeight="1">
      <c r="A136" s="13" t="s">
        <v>150</v>
      </c>
      <c r="B136" s="10" t="s">
        <v>316</v>
      </c>
      <c r="C136" s="122"/>
      <c r="D136" s="190"/>
      <c r="E136" s="122"/>
      <c r="F136" s="289">
        <f>D136+E136</f>
        <v>0</v>
      </c>
      <c r="G136" s="220">
        <f>C136+F136</f>
        <v>0</v>
      </c>
    </row>
    <row r="137" spans="1:7" ht="12" customHeight="1" thickBot="1">
      <c r="A137" s="11" t="s">
        <v>151</v>
      </c>
      <c r="B137" s="10" t="s">
        <v>317</v>
      </c>
      <c r="C137" s="122"/>
      <c r="D137" s="190"/>
      <c r="E137" s="122"/>
      <c r="F137" s="289">
        <f>D137+E137</f>
        <v>0</v>
      </c>
      <c r="G137" s="220">
        <f>C137+F137</f>
        <v>0</v>
      </c>
    </row>
    <row r="138" spans="1:7" ht="12" customHeight="1" thickBot="1">
      <c r="A138" s="18" t="s">
        <v>7</v>
      </c>
      <c r="B138" s="36" t="s">
        <v>309</v>
      </c>
      <c r="C138" s="121">
        <f>SUM(C139:C144)</f>
        <v>0</v>
      </c>
      <c r="D138" s="188">
        <f>SUM(D139:D144)</f>
        <v>0</v>
      </c>
      <c r="E138" s="121">
        <f>SUM(E139:E144)</f>
        <v>0</v>
      </c>
      <c r="F138" s="121">
        <f>SUM(F139:F144)</f>
        <v>0</v>
      </c>
      <c r="G138" s="61">
        <f>SUM(G139:G144)</f>
        <v>0</v>
      </c>
    </row>
    <row r="139" spans="1:7" ht="12" customHeight="1">
      <c r="A139" s="13" t="s">
        <v>44</v>
      </c>
      <c r="B139" s="7" t="s">
        <v>318</v>
      </c>
      <c r="C139" s="122"/>
      <c r="D139" s="190"/>
      <c r="E139" s="122"/>
      <c r="F139" s="289">
        <f t="shared" ref="F139:F144" si="16">D139+E139</f>
        <v>0</v>
      </c>
      <c r="G139" s="220">
        <f t="shared" ref="G139:G144" si="17">C139+F139</f>
        <v>0</v>
      </c>
    </row>
    <row r="140" spans="1:7" ht="12" customHeight="1">
      <c r="A140" s="13" t="s">
        <v>45</v>
      </c>
      <c r="B140" s="7" t="s">
        <v>310</v>
      </c>
      <c r="C140" s="122"/>
      <c r="D140" s="190"/>
      <c r="E140" s="122"/>
      <c r="F140" s="289">
        <f t="shared" si="16"/>
        <v>0</v>
      </c>
      <c r="G140" s="220">
        <f t="shared" si="17"/>
        <v>0</v>
      </c>
    </row>
    <row r="141" spans="1:7" ht="12" customHeight="1">
      <c r="A141" s="13" t="s">
        <v>46</v>
      </c>
      <c r="B141" s="7" t="s">
        <v>311</v>
      </c>
      <c r="C141" s="122"/>
      <c r="D141" s="190"/>
      <c r="E141" s="122"/>
      <c r="F141" s="289">
        <f t="shared" si="16"/>
        <v>0</v>
      </c>
      <c r="G141" s="220">
        <f t="shared" si="17"/>
        <v>0</v>
      </c>
    </row>
    <row r="142" spans="1:7" ht="12" customHeight="1">
      <c r="A142" s="13" t="s">
        <v>88</v>
      </c>
      <c r="B142" s="7" t="s">
        <v>312</v>
      </c>
      <c r="C142" s="122"/>
      <c r="D142" s="190"/>
      <c r="E142" s="122"/>
      <c r="F142" s="289">
        <f t="shared" si="16"/>
        <v>0</v>
      </c>
      <c r="G142" s="220">
        <f t="shared" si="17"/>
        <v>0</v>
      </c>
    </row>
    <row r="143" spans="1:7" ht="12" customHeight="1">
      <c r="A143" s="13" t="s">
        <v>89</v>
      </c>
      <c r="B143" s="7" t="s">
        <v>313</v>
      </c>
      <c r="C143" s="122"/>
      <c r="D143" s="190"/>
      <c r="E143" s="122"/>
      <c r="F143" s="289">
        <f t="shared" si="16"/>
        <v>0</v>
      </c>
      <c r="G143" s="220">
        <f t="shared" si="17"/>
        <v>0</v>
      </c>
    </row>
    <row r="144" spans="1:7" ht="12" customHeight="1" thickBot="1">
      <c r="A144" s="11" t="s">
        <v>90</v>
      </c>
      <c r="B144" s="7" t="s">
        <v>314</v>
      </c>
      <c r="C144" s="122"/>
      <c r="D144" s="190"/>
      <c r="E144" s="122"/>
      <c r="F144" s="289">
        <f t="shared" si="16"/>
        <v>0</v>
      </c>
      <c r="G144" s="220">
        <f t="shared" si="17"/>
        <v>0</v>
      </c>
    </row>
    <row r="145" spans="1:11" ht="12" customHeight="1" thickBot="1">
      <c r="A145" s="18" t="s">
        <v>8</v>
      </c>
      <c r="B145" s="36" t="s">
        <v>322</v>
      </c>
      <c r="C145" s="127">
        <f>+C146+C147+C148+C149</f>
        <v>0</v>
      </c>
      <c r="D145" s="192">
        <f>+D146+D147+D148+D149</f>
        <v>0</v>
      </c>
      <c r="E145" s="127">
        <f>+E146+E147+E148+E149</f>
        <v>0</v>
      </c>
      <c r="F145" s="127">
        <f>+F146+F147+F148+F149</f>
        <v>0</v>
      </c>
      <c r="G145" s="163">
        <f>+G146+G147+G148+G149</f>
        <v>0</v>
      </c>
    </row>
    <row r="146" spans="1:11" ht="12" customHeight="1">
      <c r="A146" s="13" t="s">
        <v>47</v>
      </c>
      <c r="B146" s="7" t="s">
        <v>252</v>
      </c>
      <c r="C146" s="122"/>
      <c r="D146" s="190"/>
      <c r="E146" s="122"/>
      <c r="F146" s="289">
        <f>D146+E146</f>
        <v>0</v>
      </c>
      <c r="G146" s="220">
        <f>C146+F146</f>
        <v>0</v>
      </c>
    </row>
    <row r="147" spans="1:11" ht="12" customHeight="1">
      <c r="A147" s="13" t="s">
        <v>48</v>
      </c>
      <c r="B147" s="7" t="s">
        <v>253</v>
      </c>
      <c r="C147" s="122"/>
      <c r="D147" s="190"/>
      <c r="E147" s="122"/>
      <c r="F147" s="289">
        <f>D147+E147</f>
        <v>0</v>
      </c>
      <c r="G147" s="220">
        <f>C147+F147</f>
        <v>0</v>
      </c>
    </row>
    <row r="148" spans="1:11" ht="12" customHeight="1">
      <c r="A148" s="13" t="s">
        <v>169</v>
      </c>
      <c r="B148" s="7" t="s">
        <v>323</v>
      </c>
      <c r="C148" s="122"/>
      <c r="D148" s="190"/>
      <c r="E148" s="122"/>
      <c r="F148" s="289">
        <f>D148+E148</f>
        <v>0</v>
      </c>
      <c r="G148" s="220">
        <f>C148+F148</f>
        <v>0</v>
      </c>
    </row>
    <row r="149" spans="1:11" ht="12" customHeight="1" thickBot="1">
      <c r="A149" s="11" t="s">
        <v>170</v>
      </c>
      <c r="B149" s="5" t="s">
        <v>272</v>
      </c>
      <c r="C149" s="122"/>
      <c r="D149" s="190"/>
      <c r="E149" s="122"/>
      <c r="F149" s="289">
        <f>D149+E149</f>
        <v>0</v>
      </c>
      <c r="G149" s="220">
        <f>C149+F149</f>
        <v>0</v>
      </c>
    </row>
    <row r="150" spans="1:11" ht="12" customHeight="1" thickBot="1">
      <c r="A150" s="18" t="s">
        <v>9</v>
      </c>
      <c r="B150" s="36" t="s">
        <v>324</v>
      </c>
      <c r="C150" s="183">
        <f>SUM(C151:C155)</f>
        <v>0</v>
      </c>
      <c r="D150" s="193">
        <f>SUM(D151:D155)</f>
        <v>0</v>
      </c>
      <c r="E150" s="183">
        <f>SUM(E151:E155)</f>
        <v>0</v>
      </c>
      <c r="F150" s="183">
        <f>SUM(F151:F155)</f>
        <v>0</v>
      </c>
      <c r="G150" s="178">
        <f>SUM(G151:G155)</f>
        <v>0</v>
      </c>
    </row>
    <row r="151" spans="1:11" ht="12" customHeight="1">
      <c r="A151" s="13" t="s">
        <v>49</v>
      </c>
      <c r="B151" s="7" t="s">
        <v>319</v>
      </c>
      <c r="C151" s="122"/>
      <c r="D151" s="190"/>
      <c r="E151" s="122"/>
      <c r="F151" s="289">
        <f t="shared" ref="F151:F157" si="18">D151+E151</f>
        <v>0</v>
      </c>
      <c r="G151" s="220">
        <f t="shared" ref="G151:G156" si="19">C151+F151</f>
        <v>0</v>
      </c>
    </row>
    <row r="152" spans="1:11" ht="12" customHeight="1">
      <c r="A152" s="13" t="s">
        <v>50</v>
      </c>
      <c r="B152" s="7" t="s">
        <v>326</v>
      </c>
      <c r="C152" s="122"/>
      <c r="D152" s="190"/>
      <c r="E152" s="122"/>
      <c r="F152" s="289">
        <f t="shared" si="18"/>
        <v>0</v>
      </c>
      <c r="G152" s="220">
        <f t="shared" si="19"/>
        <v>0</v>
      </c>
    </row>
    <row r="153" spans="1:11" ht="12" customHeight="1">
      <c r="A153" s="13" t="s">
        <v>181</v>
      </c>
      <c r="B153" s="7" t="s">
        <v>321</v>
      </c>
      <c r="C153" s="122"/>
      <c r="D153" s="190"/>
      <c r="E153" s="122"/>
      <c r="F153" s="289">
        <f t="shared" si="18"/>
        <v>0</v>
      </c>
      <c r="G153" s="220">
        <f t="shared" si="19"/>
        <v>0</v>
      </c>
    </row>
    <row r="154" spans="1:11" ht="12" customHeight="1">
      <c r="A154" s="13" t="s">
        <v>182</v>
      </c>
      <c r="B154" s="7" t="s">
        <v>327</v>
      </c>
      <c r="C154" s="122"/>
      <c r="D154" s="190"/>
      <c r="E154" s="122"/>
      <c r="F154" s="289">
        <f t="shared" si="18"/>
        <v>0</v>
      </c>
      <c r="G154" s="220">
        <f t="shared" si="19"/>
        <v>0</v>
      </c>
    </row>
    <row r="155" spans="1:11" ht="12" customHeight="1" thickBot="1">
      <c r="A155" s="13" t="s">
        <v>325</v>
      </c>
      <c r="B155" s="7" t="s">
        <v>328</v>
      </c>
      <c r="C155" s="122"/>
      <c r="D155" s="190"/>
      <c r="E155" s="124"/>
      <c r="F155" s="290">
        <f t="shared" si="18"/>
        <v>0</v>
      </c>
      <c r="G155" s="221">
        <f t="shared" si="19"/>
        <v>0</v>
      </c>
    </row>
    <row r="156" spans="1:11" ht="12" customHeight="1" thickBot="1">
      <c r="A156" s="18" t="s">
        <v>10</v>
      </c>
      <c r="B156" s="36" t="s">
        <v>329</v>
      </c>
      <c r="C156" s="184"/>
      <c r="D156" s="194"/>
      <c r="E156" s="184"/>
      <c r="F156" s="183">
        <f t="shared" si="18"/>
        <v>0</v>
      </c>
      <c r="G156" s="257">
        <f t="shared" si="19"/>
        <v>0</v>
      </c>
    </row>
    <row r="157" spans="1:11" ht="12" customHeight="1" thickBot="1">
      <c r="A157" s="18" t="s">
        <v>11</v>
      </c>
      <c r="B157" s="36" t="s">
        <v>330</v>
      </c>
      <c r="C157" s="184"/>
      <c r="D157" s="194"/>
      <c r="E157" s="258"/>
      <c r="F157" s="292">
        <f t="shared" si="18"/>
        <v>0</v>
      </c>
      <c r="G157" s="164">
        <f>C157+D157</f>
        <v>0</v>
      </c>
    </row>
    <row r="158" spans="1:11" ht="15" customHeight="1" thickBot="1">
      <c r="A158" s="18" t="s">
        <v>12</v>
      </c>
      <c r="B158" s="36" t="s">
        <v>332</v>
      </c>
      <c r="C158" s="185">
        <f>+C134+C138+C145+C150+C156+C157</f>
        <v>0</v>
      </c>
      <c r="D158" s="195">
        <f>+D134+D138+D145+D150+D156+D157</f>
        <v>0</v>
      </c>
      <c r="E158" s="185">
        <f>+E134+E138+E145+E150+E156+E157</f>
        <v>0</v>
      </c>
      <c r="F158" s="185">
        <f>+F134+F138+F145+F150+F156+F157</f>
        <v>0</v>
      </c>
      <c r="G158" s="179">
        <f>C158+F158</f>
        <v>0</v>
      </c>
      <c r="H158" s="144"/>
      <c r="I158" s="145"/>
      <c r="J158" s="145"/>
      <c r="K158" s="145"/>
    </row>
    <row r="159" spans="1:11" s="134" customFormat="1" ht="12.95" customHeight="1" thickBot="1">
      <c r="A159" s="65" t="s">
        <v>13</v>
      </c>
      <c r="B159" s="108" t="s">
        <v>331</v>
      </c>
      <c r="C159" s="185">
        <f>+C133+C158</f>
        <v>650000</v>
      </c>
      <c r="D159" s="195">
        <f>+D133+D158</f>
        <v>4505000</v>
      </c>
      <c r="E159" s="185">
        <f>+E133+E158</f>
        <v>0</v>
      </c>
      <c r="F159" s="185">
        <f>+F133+F158</f>
        <v>4505000</v>
      </c>
      <c r="G159" s="179">
        <f>+G133+G158</f>
        <v>5155000</v>
      </c>
    </row>
    <row r="160" spans="1:11" ht="7.5" customHeight="1"/>
    <row r="161" spans="1:7">
      <c r="A161" s="389" t="s">
        <v>254</v>
      </c>
      <c r="B161" s="389"/>
      <c r="C161" s="389"/>
      <c r="D161" s="389"/>
      <c r="E161" s="389"/>
      <c r="F161" s="389"/>
      <c r="G161" s="389"/>
    </row>
    <row r="162" spans="1:7" ht="15" customHeight="1" thickBot="1">
      <c r="A162" s="380" t="s">
        <v>76</v>
      </c>
      <c r="B162" s="380"/>
      <c r="C162" s="67"/>
      <c r="G162" s="67" t="str">
        <f>G94</f>
        <v>Forintban!</v>
      </c>
    </row>
    <row r="163" spans="1:7" ht="25.5" customHeight="1" thickBot="1">
      <c r="A163" s="18">
        <v>1</v>
      </c>
      <c r="B163" s="21" t="s">
        <v>333</v>
      </c>
      <c r="C163" s="187">
        <f>+C66-C133</f>
        <v>-575000</v>
      </c>
      <c r="D163" s="121">
        <f>+D66-D133</f>
        <v>-4500000</v>
      </c>
      <c r="E163" s="121">
        <f>+E66-E133</f>
        <v>0</v>
      </c>
      <c r="F163" s="121">
        <f>+F66-F133</f>
        <v>-4500000</v>
      </c>
      <c r="G163" s="61">
        <f>+G66-G133</f>
        <v>-5075000</v>
      </c>
    </row>
    <row r="164" spans="1:7" ht="32.25" customHeight="1" thickBot="1">
      <c r="A164" s="18" t="s">
        <v>4</v>
      </c>
      <c r="B164" s="21" t="s">
        <v>339</v>
      </c>
      <c r="C164" s="121">
        <f>+C90-C158</f>
        <v>0</v>
      </c>
      <c r="D164" s="121">
        <f>+D90-D158</f>
        <v>0</v>
      </c>
      <c r="E164" s="121">
        <f>+E90-E158</f>
        <v>0</v>
      </c>
      <c r="F164" s="121">
        <f>+F90-F158</f>
        <v>0</v>
      </c>
      <c r="G164" s="61">
        <f>+G90-G158</f>
        <v>0</v>
      </c>
    </row>
  </sheetData>
  <mergeCells count="15">
    <mergeCell ref="A1:G1"/>
    <mergeCell ref="A2:G2"/>
    <mergeCell ref="A3:G3"/>
    <mergeCell ref="A161:G161"/>
    <mergeCell ref="A162:B162"/>
    <mergeCell ref="A93:G93"/>
    <mergeCell ref="A94:B94"/>
    <mergeCell ref="A95:A96"/>
    <mergeCell ref="B95:B96"/>
    <mergeCell ref="C95:G95"/>
    <mergeCell ref="A4:G4"/>
    <mergeCell ref="A5:B5"/>
    <mergeCell ref="A6:A7"/>
    <mergeCell ref="B6:B7"/>
    <mergeCell ref="C6:G6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70" max="6" man="1"/>
    <brk id="9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1:K164"/>
  <sheetViews>
    <sheetView view="pageBreakPreview" zoomScaleSheetLayoutView="100" workbookViewId="0">
      <selection activeCell="C1" sqref="C1:G1"/>
    </sheetView>
  </sheetViews>
  <sheetFormatPr defaultRowHeight="15.75"/>
  <cols>
    <col min="1" max="1" width="7.5" style="109" customWidth="1"/>
    <col min="2" max="2" width="59.6640625" style="109" customWidth="1"/>
    <col min="3" max="3" width="14.83203125" style="110" customWidth="1"/>
    <col min="4" max="6" width="11.83203125" style="132" customWidth="1"/>
    <col min="7" max="7" width="14.83203125" style="132" customWidth="1"/>
    <col min="8" max="16384" width="9.33203125" style="132"/>
  </cols>
  <sheetData>
    <row r="1" spans="1:7">
      <c r="C1" s="391" t="s">
        <v>509</v>
      </c>
      <c r="D1" s="391"/>
      <c r="E1" s="391"/>
      <c r="F1" s="391"/>
      <c r="G1" s="391"/>
    </row>
    <row r="2" spans="1:7">
      <c r="C2" s="391" t="s">
        <v>451</v>
      </c>
      <c r="D2" s="391"/>
      <c r="E2" s="391"/>
      <c r="F2" s="391"/>
      <c r="G2" s="391"/>
    </row>
    <row r="3" spans="1:7" ht="51.75" customHeight="1">
      <c r="A3" s="390" t="s">
        <v>450</v>
      </c>
      <c r="B3" s="389"/>
      <c r="C3" s="389"/>
      <c r="D3" s="389"/>
      <c r="E3" s="389"/>
      <c r="F3" s="389"/>
      <c r="G3" s="389"/>
    </row>
    <row r="4" spans="1:7" ht="15.95" customHeight="1">
      <c r="A4" s="392" t="s">
        <v>1</v>
      </c>
      <c r="B4" s="392"/>
      <c r="C4" s="392"/>
      <c r="D4" s="392"/>
      <c r="E4" s="392"/>
      <c r="F4" s="392"/>
      <c r="G4" s="392"/>
    </row>
    <row r="5" spans="1:7" ht="15.95" customHeight="1" thickBot="1">
      <c r="A5" s="380" t="s">
        <v>74</v>
      </c>
      <c r="B5" s="380"/>
      <c r="C5" s="186"/>
      <c r="G5" s="186" t="s">
        <v>431</v>
      </c>
    </row>
    <row r="6" spans="1:7">
      <c r="A6" s="381" t="s">
        <v>39</v>
      </c>
      <c r="B6" s="383" t="s">
        <v>2</v>
      </c>
      <c r="C6" s="385" t="str">
        <f>+CONCATENATE(LEFT(ÖSSZEFÜGGÉSEK!A6,4),". évi")</f>
        <v>2019. évi</v>
      </c>
      <c r="D6" s="386"/>
      <c r="E6" s="387"/>
      <c r="F6" s="387"/>
      <c r="G6" s="388"/>
    </row>
    <row r="7" spans="1:7" ht="36.75" thickBot="1">
      <c r="A7" s="382"/>
      <c r="B7" s="384"/>
      <c r="C7" s="294" t="s">
        <v>370</v>
      </c>
      <c r="D7" s="295" t="s">
        <v>438</v>
      </c>
      <c r="E7" s="295" t="str">
        <f>'1.1.sz.mell.'!E7</f>
        <v xml:space="preserve">1. sz. módosítás </v>
      </c>
      <c r="F7" s="296" t="s">
        <v>437</v>
      </c>
      <c r="G7" s="297" t="str">
        <f>'1.1.sz.mell.'!G7</f>
        <v>Módosított előirányzat</v>
      </c>
    </row>
    <row r="8" spans="1:7" s="133" customFormat="1" ht="12" customHeight="1" thickBot="1">
      <c r="A8" s="129" t="s">
        <v>346</v>
      </c>
      <c r="B8" s="130" t="s">
        <v>347</v>
      </c>
      <c r="C8" s="298" t="s">
        <v>348</v>
      </c>
      <c r="D8" s="298" t="s">
        <v>350</v>
      </c>
      <c r="E8" s="299" t="s">
        <v>349</v>
      </c>
      <c r="F8" s="299" t="s">
        <v>439</v>
      </c>
      <c r="G8" s="300" t="s">
        <v>440</v>
      </c>
    </row>
    <row r="9" spans="1:7" s="134" customFormat="1" ht="12" customHeight="1" thickBot="1">
      <c r="A9" s="18" t="s">
        <v>3</v>
      </c>
      <c r="B9" s="19" t="s">
        <v>134</v>
      </c>
      <c r="C9" s="121">
        <f>+C10+C11+C12+C13+C14+C15</f>
        <v>0</v>
      </c>
      <c r="D9" s="121">
        <f>+D10+D11+D12+D13+D14+D15</f>
        <v>0</v>
      </c>
      <c r="E9" s="121">
        <f>+E10+E11+E12+E13+E14+E15</f>
        <v>0</v>
      </c>
      <c r="F9" s="121">
        <f>+F10+F11+F12+F13+F14+F15</f>
        <v>0</v>
      </c>
      <c r="G9" s="61">
        <f>+G10+G11+G12+G13+G14+G15</f>
        <v>0</v>
      </c>
    </row>
    <row r="10" spans="1:7" s="134" customFormat="1" ht="12" customHeight="1">
      <c r="A10" s="13" t="s">
        <v>51</v>
      </c>
      <c r="B10" s="135" t="s">
        <v>135</v>
      </c>
      <c r="C10" s="123"/>
      <c r="D10" s="123"/>
      <c r="E10" s="123"/>
      <c r="F10" s="165">
        <f>D10+E10</f>
        <v>0</v>
      </c>
      <c r="G10" s="164">
        <f t="shared" ref="G10:G15" si="0">C10+F10</f>
        <v>0</v>
      </c>
    </row>
    <row r="11" spans="1:7" s="134" customFormat="1" ht="12" customHeight="1">
      <c r="A11" s="12" t="s">
        <v>52</v>
      </c>
      <c r="B11" s="136" t="s">
        <v>136</v>
      </c>
      <c r="C11" s="122"/>
      <c r="D11" s="122"/>
      <c r="E11" s="123"/>
      <c r="F11" s="165">
        <f t="shared" ref="F11:F65" si="1">D11+E11</f>
        <v>0</v>
      </c>
      <c r="G11" s="164">
        <f t="shared" si="0"/>
        <v>0</v>
      </c>
    </row>
    <row r="12" spans="1:7" s="134" customFormat="1" ht="12" customHeight="1">
      <c r="A12" s="12" t="s">
        <v>53</v>
      </c>
      <c r="B12" s="136" t="s">
        <v>137</v>
      </c>
      <c r="C12" s="122"/>
      <c r="D12" s="122"/>
      <c r="E12" s="123"/>
      <c r="F12" s="165">
        <f t="shared" si="1"/>
        <v>0</v>
      </c>
      <c r="G12" s="164">
        <f t="shared" si="0"/>
        <v>0</v>
      </c>
    </row>
    <row r="13" spans="1:7" s="134" customFormat="1" ht="12" customHeight="1">
      <c r="A13" s="12" t="s">
        <v>54</v>
      </c>
      <c r="B13" s="136" t="s">
        <v>138</v>
      </c>
      <c r="C13" s="122"/>
      <c r="D13" s="122"/>
      <c r="E13" s="123"/>
      <c r="F13" s="165">
        <f t="shared" si="1"/>
        <v>0</v>
      </c>
      <c r="G13" s="164">
        <f t="shared" si="0"/>
        <v>0</v>
      </c>
    </row>
    <row r="14" spans="1:7" s="134" customFormat="1" ht="12" customHeight="1">
      <c r="A14" s="12" t="s">
        <v>71</v>
      </c>
      <c r="B14" s="63" t="s">
        <v>291</v>
      </c>
      <c r="C14" s="122"/>
      <c r="D14" s="122"/>
      <c r="E14" s="123"/>
      <c r="F14" s="165">
        <f t="shared" si="1"/>
        <v>0</v>
      </c>
      <c r="G14" s="164">
        <f t="shared" si="0"/>
        <v>0</v>
      </c>
    </row>
    <row r="15" spans="1:7" s="134" customFormat="1" ht="12" customHeight="1" thickBot="1">
      <c r="A15" s="14" t="s">
        <v>55</v>
      </c>
      <c r="B15" s="64" t="s">
        <v>292</v>
      </c>
      <c r="C15" s="122"/>
      <c r="D15" s="122"/>
      <c r="E15" s="123"/>
      <c r="F15" s="165">
        <f t="shared" si="1"/>
        <v>0</v>
      </c>
      <c r="G15" s="164">
        <f t="shared" si="0"/>
        <v>0</v>
      </c>
    </row>
    <row r="16" spans="1:7" s="134" customFormat="1" ht="12" customHeight="1" thickBot="1">
      <c r="A16" s="18" t="s">
        <v>4</v>
      </c>
      <c r="B16" s="62" t="s">
        <v>139</v>
      </c>
      <c r="C16" s="121">
        <f>+C17+C18+C19+C20+C21</f>
        <v>0</v>
      </c>
      <c r="D16" s="121">
        <f>+D17+D18+D19+D20+D21</f>
        <v>0</v>
      </c>
      <c r="E16" s="121">
        <f>+E17+E18+E19+E20+E21</f>
        <v>0</v>
      </c>
      <c r="F16" s="121">
        <f>+F17+F18+F19+F20+F21</f>
        <v>0</v>
      </c>
      <c r="G16" s="61">
        <f>+G17+G18+G19+G20+G21</f>
        <v>0</v>
      </c>
    </row>
    <row r="17" spans="1:7" s="134" customFormat="1" ht="12" customHeight="1">
      <c r="A17" s="13" t="s">
        <v>57</v>
      </c>
      <c r="B17" s="135" t="s">
        <v>140</v>
      </c>
      <c r="C17" s="123"/>
      <c r="D17" s="123"/>
      <c r="E17" s="123"/>
      <c r="F17" s="165">
        <f t="shared" si="1"/>
        <v>0</v>
      </c>
      <c r="G17" s="164">
        <f t="shared" ref="G17:G22" si="2">C17+F17</f>
        <v>0</v>
      </c>
    </row>
    <row r="18" spans="1:7" s="134" customFormat="1" ht="12" customHeight="1">
      <c r="A18" s="12" t="s">
        <v>58</v>
      </c>
      <c r="B18" s="136" t="s">
        <v>141</v>
      </c>
      <c r="C18" s="122"/>
      <c r="D18" s="122"/>
      <c r="E18" s="123"/>
      <c r="F18" s="165">
        <f t="shared" si="1"/>
        <v>0</v>
      </c>
      <c r="G18" s="164">
        <f t="shared" si="2"/>
        <v>0</v>
      </c>
    </row>
    <row r="19" spans="1:7" s="134" customFormat="1" ht="12" customHeight="1">
      <c r="A19" s="12" t="s">
        <v>59</v>
      </c>
      <c r="B19" s="136" t="s">
        <v>284</v>
      </c>
      <c r="C19" s="122"/>
      <c r="D19" s="122"/>
      <c r="E19" s="123"/>
      <c r="F19" s="165">
        <f t="shared" si="1"/>
        <v>0</v>
      </c>
      <c r="G19" s="164">
        <f t="shared" si="2"/>
        <v>0</v>
      </c>
    </row>
    <row r="20" spans="1:7" s="134" customFormat="1" ht="12" customHeight="1">
      <c r="A20" s="12" t="s">
        <v>60</v>
      </c>
      <c r="B20" s="136" t="s">
        <v>285</v>
      </c>
      <c r="C20" s="122"/>
      <c r="D20" s="122"/>
      <c r="E20" s="123"/>
      <c r="F20" s="165">
        <f t="shared" si="1"/>
        <v>0</v>
      </c>
      <c r="G20" s="164">
        <f t="shared" si="2"/>
        <v>0</v>
      </c>
    </row>
    <row r="21" spans="1:7" s="134" customFormat="1" ht="12" customHeight="1">
      <c r="A21" s="12" t="s">
        <v>61</v>
      </c>
      <c r="B21" s="136" t="s">
        <v>142</v>
      </c>
      <c r="C21" s="122"/>
      <c r="D21" s="122"/>
      <c r="E21" s="123"/>
      <c r="F21" s="165">
        <f t="shared" si="1"/>
        <v>0</v>
      </c>
      <c r="G21" s="164">
        <f t="shared" si="2"/>
        <v>0</v>
      </c>
    </row>
    <row r="22" spans="1:7" s="134" customFormat="1" ht="12" customHeight="1" thickBot="1">
      <c r="A22" s="14" t="s">
        <v>67</v>
      </c>
      <c r="B22" s="64" t="s">
        <v>143</v>
      </c>
      <c r="C22" s="124"/>
      <c r="D22" s="124"/>
      <c r="E22" s="255"/>
      <c r="F22" s="165">
        <f t="shared" si="1"/>
        <v>0</v>
      </c>
      <c r="G22" s="164">
        <f t="shared" si="2"/>
        <v>0</v>
      </c>
    </row>
    <row r="23" spans="1:7" s="134" customFormat="1" ht="12" customHeight="1" thickBot="1">
      <c r="A23" s="18" t="s">
        <v>5</v>
      </c>
      <c r="B23" s="19" t="s">
        <v>144</v>
      </c>
      <c r="C23" s="121">
        <f>+C24+C25+C26+C27+C28</f>
        <v>0</v>
      </c>
      <c r="D23" s="121">
        <f>+D24+D25+D26+D27+D28</f>
        <v>0</v>
      </c>
      <c r="E23" s="121">
        <f>+E24+E25+E26+E27+E28</f>
        <v>0</v>
      </c>
      <c r="F23" s="121">
        <f>+F24+F25+F26+F27+F28</f>
        <v>0</v>
      </c>
      <c r="G23" s="61">
        <f>+G24+G25+G26+G27+G28</f>
        <v>0</v>
      </c>
    </row>
    <row r="24" spans="1:7" s="134" customFormat="1" ht="12" customHeight="1">
      <c r="A24" s="13" t="s">
        <v>40</v>
      </c>
      <c r="B24" s="135" t="s">
        <v>145</v>
      </c>
      <c r="C24" s="123"/>
      <c r="D24" s="123"/>
      <c r="E24" s="123"/>
      <c r="F24" s="165">
        <f t="shared" si="1"/>
        <v>0</v>
      </c>
      <c r="G24" s="164">
        <f t="shared" ref="G24:G29" si="3">C24+F24</f>
        <v>0</v>
      </c>
    </row>
    <row r="25" spans="1:7" s="134" customFormat="1" ht="12" customHeight="1">
      <c r="A25" s="12" t="s">
        <v>41</v>
      </c>
      <c r="B25" s="136" t="s">
        <v>146</v>
      </c>
      <c r="C25" s="122"/>
      <c r="D25" s="122"/>
      <c r="E25" s="123"/>
      <c r="F25" s="165">
        <f t="shared" si="1"/>
        <v>0</v>
      </c>
      <c r="G25" s="164">
        <f t="shared" si="3"/>
        <v>0</v>
      </c>
    </row>
    <row r="26" spans="1:7" s="134" customFormat="1" ht="12" customHeight="1">
      <c r="A26" s="12" t="s">
        <v>42</v>
      </c>
      <c r="B26" s="136" t="s">
        <v>286</v>
      </c>
      <c r="C26" s="122"/>
      <c r="D26" s="122"/>
      <c r="E26" s="123"/>
      <c r="F26" s="165">
        <f t="shared" si="1"/>
        <v>0</v>
      </c>
      <c r="G26" s="164">
        <f t="shared" si="3"/>
        <v>0</v>
      </c>
    </row>
    <row r="27" spans="1:7" s="134" customFormat="1" ht="12" customHeight="1">
      <c r="A27" s="12" t="s">
        <v>43</v>
      </c>
      <c r="B27" s="136" t="s">
        <v>287</v>
      </c>
      <c r="C27" s="122"/>
      <c r="D27" s="122"/>
      <c r="E27" s="123"/>
      <c r="F27" s="165">
        <f t="shared" si="1"/>
        <v>0</v>
      </c>
      <c r="G27" s="164">
        <f t="shared" si="3"/>
        <v>0</v>
      </c>
    </row>
    <row r="28" spans="1:7" s="134" customFormat="1" ht="12" customHeight="1">
      <c r="A28" s="12" t="s">
        <v>84</v>
      </c>
      <c r="B28" s="136" t="s">
        <v>147</v>
      </c>
      <c r="C28" s="122"/>
      <c r="D28" s="122"/>
      <c r="E28" s="123"/>
      <c r="F28" s="165">
        <f t="shared" si="1"/>
        <v>0</v>
      </c>
      <c r="G28" s="164">
        <f t="shared" si="3"/>
        <v>0</v>
      </c>
    </row>
    <row r="29" spans="1:7" s="134" customFormat="1" ht="12" customHeight="1" thickBot="1">
      <c r="A29" s="14" t="s">
        <v>85</v>
      </c>
      <c r="B29" s="137" t="s">
        <v>148</v>
      </c>
      <c r="C29" s="124"/>
      <c r="D29" s="124"/>
      <c r="E29" s="255"/>
      <c r="F29" s="283">
        <f t="shared" si="1"/>
        <v>0</v>
      </c>
      <c r="G29" s="164">
        <f t="shared" si="3"/>
        <v>0</v>
      </c>
    </row>
    <row r="30" spans="1:7" s="134" customFormat="1" ht="12" customHeight="1" thickBot="1">
      <c r="A30" s="18" t="s">
        <v>86</v>
      </c>
      <c r="B30" s="19" t="s">
        <v>423</v>
      </c>
      <c r="C30" s="127">
        <f>+C31+C32+C33+C34+C35+C36+C37</f>
        <v>0</v>
      </c>
      <c r="D30" s="127">
        <f>+D31+D32+D33+D34+D35+D36+D37</f>
        <v>0</v>
      </c>
      <c r="E30" s="127">
        <f>+E31+E32+E33+E34+E35+E36+E37</f>
        <v>0</v>
      </c>
      <c r="F30" s="127">
        <f>+F31+F32+F33+F34+F35+F36+F37</f>
        <v>0</v>
      </c>
      <c r="G30" s="163">
        <f>+G31+G32+G33+G34+G35+G36+G37</f>
        <v>0</v>
      </c>
    </row>
    <row r="31" spans="1:7" s="134" customFormat="1" ht="12" customHeight="1">
      <c r="A31" s="13" t="s">
        <v>149</v>
      </c>
      <c r="B31" s="135" t="s">
        <v>416</v>
      </c>
      <c r="C31" s="165"/>
      <c r="D31" s="165"/>
      <c r="E31" s="165"/>
      <c r="F31" s="165">
        <f t="shared" si="1"/>
        <v>0</v>
      </c>
      <c r="G31" s="164">
        <f t="shared" ref="G31:G37" si="4">C31+F31</f>
        <v>0</v>
      </c>
    </row>
    <row r="32" spans="1:7" s="134" customFormat="1" ht="12" customHeight="1">
      <c r="A32" s="12" t="s">
        <v>150</v>
      </c>
      <c r="B32" s="136" t="s">
        <v>417</v>
      </c>
      <c r="C32" s="122"/>
      <c r="D32" s="122"/>
      <c r="E32" s="123"/>
      <c r="F32" s="165">
        <f t="shared" si="1"/>
        <v>0</v>
      </c>
      <c r="G32" s="164">
        <f t="shared" si="4"/>
        <v>0</v>
      </c>
    </row>
    <row r="33" spans="1:7" s="134" customFormat="1" ht="12" customHeight="1">
      <c r="A33" s="12" t="s">
        <v>151</v>
      </c>
      <c r="B33" s="136" t="s">
        <v>418</v>
      </c>
      <c r="C33" s="122"/>
      <c r="D33" s="122"/>
      <c r="E33" s="123"/>
      <c r="F33" s="165">
        <f t="shared" si="1"/>
        <v>0</v>
      </c>
      <c r="G33" s="164">
        <f t="shared" si="4"/>
        <v>0</v>
      </c>
    </row>
    <row r="34" spans="1:7" s="134" customFormat="1" ht="12" customHeight="1">
      <c r="A34" s="12" t="s">
        <v>152</v>
      </c>
      <c r="B34" s="136" t="s">
        <v>419</v>
      </c>
      <c r="C34" s="122"/>
      <c r="D34" s="122"/>
      <c r="E34" s="123"/>
      <c r="F34" s="165">
        <f t="shared" si="1"/>
        <v>0</v>
      </c>
      <c r="G34" s="164">
        <f t="shared" si="4"/>
        <v>0</v>
      </c>
    </row>
    <row r="35" spans="1:7" s="134" customFormat="1" ht="12" customHeight="1">
      <c r="A35" s="12" t="s">
        <v>420</v>
      </c>
      <c r="B35" s="136" t="s">
        <v>153</v>
      </c>
      <c r="C35" s="122"/>
      <c r="D35" s="122"/>
      <c r="E35" s="123"/>
      <c r="F35" s="165">
        <f t="shared" si="1"/>
        <v>0</v>
      </c>
      <c r="G35" s="164">
        <f t="shared" si="4"/>
        <v>0</v>
      </c>
    </row>
    <row r="36" spans="1:7" s="134" customFormat="1" ht="12" customHeight="1">
      <c r="A36" s="12" t="s">
        <v>421</v>
      </c>
      <c r="B36" s="136" t="s">
        <v>154</v>
      </c>
      <c r="C36" s="122"/>
      <c r="D36" s="122"/>
      <c r="E36" s="123"/>
      <c r="F36" s="165">
        <f t="shared" si="1"/>
        <v>0</v>
      </c>
      <c r="G36" s="164">
        <f t="shared" si="4"/>
        <v>0</v>
      </c>
    </row>
    <row r="37" spans="1:7" s="134" customFormat="1" ht="12" customHeight="1" thickBot="1">
      <c r="A37" s="14" t="s">
        <v>422</v>
      </c>
      <c r="B37" s="137" t="s">
        <v>155</v>
      </c>
      <c r="C37" s="124"/>
      <c r="D37" s="124"/>
      <c r="E37" s="255"/>
      <c r="F37" s="283">
        <f t="shared" si="1"/>
        <v>0</v>
      </c>
      <c r="G37" s="164">
        <f t="shared" si="4"/>
        <v>0</v>
      </c>
    </row>
    <row r="38" spans="1:7" s="134" customFormat="1" ht="12" customHeight="1" thickBot="1">
      <c r="A38" s="18" t="s">
        <v>7</v>
      </c>
      <c r="B38" s="19" t="s">
        <v>293</v>
      </c>
      <c r="C38" s="121">
        <f>SUM(C39:C49)</f>
        <v>0</v>
      </c>
      <c r="D38" s="121">
        <f>SUM(D39:D49)</f>
        <v>0</v>
      </c>
      <c r="E38" s="121">
        <f>SUM(E39:E49)</f>
        <v>0</v>
      </c>
      <c r="F38" s="121">
        <f>SUM(F39:F49)</f>
        <v>0</v>
      </c>
      <c r="G38" s="61">
        <f>SUM(G39:G49)</f>
        <v>0</v>
      </c>
    </row>
    <row r="39" spans="1:7" s="134" customFormat="1" ht="12" customHeight="1">
      <c r="A39" s="13" t="s">
        <v>44</v>
      </c>
      <c r="B39" s="135" t="s">
        <v>158</v>
      </c>
      <c r="C39" s="123"/>
      <c r="D39" s="123"/>
      <c r="E39" s="123"/>
      <c r="F39" s="165">
        <f t="shared" si="1"/>
        <v>0</v>
      </c>
      <c r="G39" s="164">
        <f t="shared" ref="G39:G49" si="5">C39+F39</f>
        <v>0</v>
      </c>
    </row>
    <row r="40" spans="1:7" s="134" customFormat="1" ht="12" customHeight="1">
      <c r="A40" s="12" t="s">
        <v>45</v>
      </c>
      <c r="B40" s="136" t="s">
        <v>159</v>
      </c>
      <c r="C40" s="122"/>
      <c r="D40" s="122"/>
      <c r="E40" s="123"/>
      <c r="F40" s="165">
        <f t="shared" si="1"/>
        <v>0</v>
      </c>
      <c r="G40" s="164">
        <f t="shared" si="5"/>
        <v>0</v>
      </c>
    </row>
    <row r="41" spans="1:7" s="134" customFormat="1" ht="12" customHeight="1">
      <c r="A41" s="12" t="s">
        <v>46</v>
      </c>
      <c r="B41" s="136" t="s">
        <v>160</v>
      </c>
      <c r="C41" s="122"/>
      <c r="D41" s="122"/>
      <c r="E41" s="123"/>
      <c r="F41" s="165">
        <f t="shared" si="1"/>
        <v>0</v>
      </c>
      <c r="G41" s="164">
        <f t="shared" si="5"/>
        <v>0</v>
      </c>
    </row>
    <row r="42" spans="1:7" s="134" customFormat="1" ht="12" customHeight="1">
      <c r="A42" s="12" t="s">
        <v>88</v>
      </c>
      <c r="B42" s="136" t="s">
        <v>161</v>
      </c>
      <c r="C42" s="122"/>
      <c r="D42" s="122"/>
      <c r="E42" s="123"/>
      <c r="F42" s="165">
        <f t="shared" si="1"/>
        <v>0</v>
      </c>
      <c r="G42" s="164">
        <f t="shared" si="5"/>
        <v>0</v>
      </c>
    </row>
    <row r="43" spans="1:7" s="134" customFormat="1" ht="12" customHeight="1">
      <c r="A43" s="12" t="s">
        <v>89</v>
      </c>
      <c r="B43" s="136" t="s">
        <v>162</v>
      </c>
      <c r="C43" s="122"/>
      <c r="D43" s="122"/>
      <c r="E43" s="123"/>
      <c r="F43" s="165">
        <f t="shared" si="1"/>
        <v>0</v>
      </c>
      <c r="G43" s="164">
        <f t="shared" si="5"/>
        <v>0</v>
      </c>
    </row>
    <row r="44" spans="1:7" s="134" customFormat="1" ht="12" customHeight="1">
      <c r="A44" s="12" t="s">
        <v>90</v>
      </c>
      <c r="B44" s="136" t="s">
        <v>163</v>
      </c>
      <c r="C44" s="122"/>
      <c r="D44" s="122"/>
      <c r="E44" s="123"/>
      <c r="F44" s="165">
        <f t="shared" si="1"/>
        <v>0</v>
      </c>
      <c r="G44" s="164">
        <f t="shared" si="5"/>
        <v>0</v>
      </c>
    </row>
    <row r="45" spans="1:7" s="134" customFormat="1" ht="12" customHeight="1">
      <c r="A45" s="12" t="s">
        <v>91</v>
      </c>
      <c r="B45" s="136" t="s">
        <v>164</v>
      </c>
      <c r="C45" s="122"/>
      <c r="D45" s="122"/>
      <c r="E45" s="123"/>
      <c r="F45" s="165">
        <f t="shared" si="1"/>
        <v>0</v>
      </c>
      <c r="G45" s="164">
        <f t="shared" si="5"/>
        <v>0</v>
      </c>
    </row>
    <row r="46" spans="1:7" s="134" customFormat="1" ht="12" customHeight="1">
      <c r="A46" s="12" t="s">
        <v>92</v>
      </c>
      <c r="B46" s="136" t="s">
        <v>424</v>
      </c>
      <c r="C46" s="122"/>
      <c r="D46" s="122"/>
      <c r="E46" s="123"/>
      <c r="F46" s="165">
        <f t="shared" si="1"/>
        <v>0</v>
      </c>
      <c r="G46" s="164">
        <f t="shared" si="5"/>
        <v>0</v>
      </c>
    </row>
    <row r="47" spans="1:7" s="134" customFormat="1" ht="12" customHeight="1">
      <c r="A47" s="12" t="s">
        <v>156</v>
      </c>
      <c r="B47" s="136" t="s">
        <v>166</v>
      </c>
      <c r="C47" s="125"/>
      <c r="D47" s="125"/>
      <c r="E47" s="166"/>
      <c r="F47" s="284">
        <f t="shared" si="1"/>
        <v>0</v>
      </c>
      <c r="G47" s="164">
        <f t="shared" si="5"/>
        <v>0</v>
      </c>
    </row>
    <row r="48" spans="1:7" s="134" customFormat="1" ht="12" customHeight="1">
      <c r="A48" s="14" t="s">
        <v>157</v>
      </c>
      <c r="B48" s="137" t="s">
        <v>295</v>
      </c>
      <c r="C48" s="126"/>
      <c r="D48" s="126"/>
      <c r="E48" s="256"/>
      <c r="F48" s="285">
        <f t="shared" si="1"/>
        <v>0</v>
      </c>
      <c r="G48" s="164">
        <f t="shared" si="5"/>
        <v>0</v>
      </c>
    </row>
    <row r="49" spans="1:7" s="134" customFormat="1" ht="12" customHeight="1" thickBot="1">
      <c r="A49" s="14" t="s">
        <v>294</v>
      </c>
      <c r="B49" s="64" t="s">
        <v>167</v>
      </c>
      <c r="C49" s="126"/>
      <c r="D49" s="126"/>
      <c r="E49" s="259"/>
      <c r="F49" s="286">
        <f t="shared" si="1"/>
        <v>0</v>
      </c>
      <c r="G49" s="164">
        <f t="shared" si="5"/>
        <v>0</v>
      </c>
    </row>
    <row r="50" spans="1:7" s="134" customFormat="1" ht="12" customHeight="1" thickBot="1">
      <c r="A50" s="18" t="s">
        <v>8</v>
      </c>
      <c r="B50" s="19" t="s">
        <v>168</v>
      </c>
      <c r="C50" s="121">
        <f>SUM(C51:C55)</f>
        <v>0</v>
      </c>
      <c r="D50" s="121">
        <f>SUM(D51:D55)</f>
        <v>0</v>
      </c>
      <c r="E50" s="121">
        <f>SUM(E51:E55)</f>
        <v>0</v>
      </c>
      <c r="F50" s="121">
        <f>SUM(F51:F55)</f>
        <v>0</v>
      </c>
      <c r="G50" s="61">
        <f>SUM(G51:G55)</f>
        <v>0</v>
      </c>
    </row>
    <row r="51" spans="1:7" s="134" customFormat="1" ht="12" customHeight="1">
      <c r="A51" s="13" t="s">
        <v>47</v>
      </c>
      <c r="B51" s="135" t="s">
        <v>172</v>
      </c>
      <c r="C51" s="166"/>
      <c r="D51" s="166"/>
      <c r="E51" s="166"/>
      <c r="F51" s="284">
        <f t="shared" si="1"/>
        <v>0</v>
      </c>
      <c r="G51" s="223">
        <f>C51+F51</f>
        <v>0</v>
      </c>
    </row>
    <row r="52" spans="1:7" s="134" customFormat="1" ht="12" customHeight="1">
      <c r="A52" s="12" t="s">
        <v>48</v>
      </c>
      <c r="B52" s="136" t="s">
        <v>173</v>
      </c>
      <c r="C52" s="125"/>
      <c r="D52" s="125"/>
      <c r="E52" s="166"/>
      <c r="F52" s="284">
        <f t="shared" si="1"/>
        <v>0</v>
      </c>
      <c r="G52" s="223">
        <f>C52+F52</f>
        <v>0</v>
      </c>
    </row>
    <row r="53" spans="1:7" s="134" customFormat="1" ht="12" customHeight="1">
      <c r="A53" s="12" t="s">
        <v>169</v>
      </c>
      <c r="B53" s="136" t="s">
        <v>174</v>
      </c>
      <c r="C53" s="125"/>
      <c r="D53" s="125"/>
      <c r="E53" s="166"/>
      <c r="F53" s="284">
        <f t="shared" si="1"/>
        <v>0</v>
      </c>
      <c r="G53" s="223">
        <f>C53+F53</f>
        <v>0</v>
      </c>
    </row>
    <row r="54" spans="1:7" s="134" customFormat="1" ht="12" customHeight="1">
      <c r="A54" s="12" t="s">
        <v>170</v>
      </c>
      <c r="B54" s="136" t="s">
        <v>175</v>
      </c>
      <c r="C54" s="125"/>
      <c r="D54" s="125"/>
      <c r="E54" s="166"/>
      <c r="F54" s="284">
        <f t="shared" si="1"/>
        <v>0</v>
      </c>
      <c r="G54" s="223">
        <f>C54+F54</f>
        <v>0</v>
      </c>
    </row>
    <row r="55" spans="1:7" s="134" customFormat="1" ht="12" customHeight="1" thickBot="1">
      <c r="A55" s="14" t="s">
        <v>171</v>
      </c>
      <c r="B55" s="64" t="s">
        <v>176</v>
      </c>
      <c r="C55" s="126"/>
      <c r="D55" s="126"/>
      <c r="E55" s="256"/>
      <c r="F55" s="285">
        <f t="shared" si="1"/>
        <v>0</v>
      </c>
      <c r="G55" s="223">
        <f>C55+F55</f>
        <v>0</v>
      </c>
    </row>
    <row r="56" spans="1:7" s="134" customFormat="1" ht="12" customHeight="1" thickBot="1">
      <c r="A56" s="18" t="s">
        <v>93</v>
      </c>
      <c r="B56" s="19" t="s">
        <v>177</v>
      </c>
      <c r="C56" s="121">
        <f>SUM(C57:C59)</f>
        <v>0</v>
      </c>
      <c r="D56" s="121">
        <f>SUM(D57:D59)</f>
        <v>0</v>
      </c>
      <c r="E56" s="121">
        <f>SUM(E57:E59)</f>
        <v>0</v>
      </c>
      <c r="F56" s="121">
        <f>SUM(F57:F59)</f>
        <v>0</v>
      </c>
      <c r="G56" s="61">
        <f>SUM(G57:G59)</f>
        <v>0</v>
      </c>
    </row>
    <row r="57" spans="1:7" s="134" customFormat="1" ht="12" customHeight="1">
      <c r="A57" s="13" t="s">
        <v>49</v>
      </c>
      <c r="B57" s="135" t="s">
        <v>178</v>
      </c>
      <c r="C57" s="123"/>
      <c r="D57" s="123"/>
      <c r="E57" s="123"/>
      <c r="F57" s="165">
        <f t="shared" si="1"/>
        <v>0</v>
      </c>
      <c r="G57" s="164">
        <f>C57+F57</f>
        <v>0</v>
      </c>
    </row>
    <row r="58" spans="1:7" s="134" customFormat="1" ht="12" customHeight="1">
      <c r="A58" s="12" t="s">
        <v>50</v>
      </c>
      <c r="B58" s="136" t="s">
        <v>288</v>
      </c>
      <c r="C58" s="122"/>
      <c r="D58" s="122"/>
      <c r="E58" s="123"/>
      <c r="F58" s="165">
        <f t="shared" si="1"/>
        <v>0</v>
      </c>
      <c r="G58" s="164">
        <f>C58+F58</f>
        <v>0</v>
      </c>
    </row>
    <row r="59" spans="1:7" s="134" customFormat="1" ht="12" customHeight="1">
      <c r="A59" s="12" t="s">
        <v>181</v>
      </c>
      <c r="B59" s="136" t="s">
        <v>179</v>
      </c>
      <c r="C59" s="122"/>
      <c r="D59" s="122"/>
      <c r="E59" s="123"/>
      <c r="F59" s="165">
        <f t="shared" si="1"/>
        <v>0</v>
      </c>
      <c r="G59" s="164">
        <f>C59+F59</f>
        <v>0</v>
      </c>
    </row>
    <row r="60" spans="1:7" s="134" customFormat="1" ht="12" customHeight="1" thickBot="1">
      <c r="A60" s="14" t="s">
        <v>182</v>
      </c>
      <c r="B60" s="64" t="s">
        <v>180</v>
      </c>
      <c r="C60" s="124"/>
      <c r="D60" s="124"/>
      <c r="E60" s="255"/>
      <c r="F60" s="283">
        <f t="shared" si="1"/>
        <v>0</v>
      </c>
      <c r="G60" s="164">
        <f>C60+F60</f>
        <v>0</v>
      </c>
    </row>
    <row r="61" spans="1:7" s="134" customFormat="1" ht="12" customHeight="1" thickBot="1">
      <c r="A61" s="18" t="s">
        <v>10</v>
      </c>
      <c r="B61" s="62" t="s">
        <v>183</v>
      </c>
      <c r="C61" s="121">
        <f>SUM(C62:C64)</f>
        <v>0</v>
      </c>
      <c r="D61" s="121">
        <f>SUM(D62:D64)</f>
        <v>0</v>
      </c>
      <c r="E61" s="121">
        <f>SUM(E62:E64)</f>
        <v>0</v>
      </c>
      <c r="F61" s="121">
        <f>SUM(F62:F64)</f>
        <v>0</v>
      </c>
      <c r="G61" s="61">
        <f>SUM(G62:G64)</f>
        <v>0</v>
      </c>
    </row>
    <row r="62" spans="1:7" s="134" customFormat="1" ht="12" customHeight="1">
      <c r="A62" s="13" t="s">
        <v>94</v>
      </c>
      <c r="B62" s="135" t="s">
        <v>185</v>
      </c>
      <c r="C62" s="125"/>
      <c r="D62" s="125"/>
      <c r="E62" s="125"/>
      <c r="F62" s="287">
        <f t="shared" si="1"/>
        <v>0</v>
      </c>
      <c r="G62" s="222">
        <f>C62+F62</f>
        <v>0</v>
      </c>
    </row>
    <row r="63" spans="1:7" s="134" customFormat="1" ht="12" customHeight="1">
      <c r="A63" s="12" t="s">
        <v>95</v>
      </c>
      <c r="B63" s="136" t="s">
        <v>289</v>
      </c>
      <c r="C63" s="125"/>
      <c r="D63" s="125"/>
      <c r="E63" s="125"/>
      <c r="F63" s="287">
        <f t="shared" si="1"/>
        <v>0</v>
      </c>
      <c r="G63" s="222">
        <f>C63+F63</f>
        <v>0</v>
      </c>
    </row>
    <row r="64" spans="1:7" s="134" customFormat="1" ht="12" customHeight="1">
      <c r="A64" s="12" t="s">
        <v>116</v>
      </c>
      <c r="B64" s="136" t="s">
        <v>186</v>
      </c>
      <c r="C64" s="125"/>
      <c r="D64" s="125"/>
      <c r="E64" s="125"/>
      <c r="F64" s="287">
        <f t="shared" si="1"/>
        <v>0</v>
      </c>
      <c r="G64" s="222">
        <f>C64+F64</f>
        <v>0</v>
      </c>
    </row>
    <row r="65" spans="1:7" s="134" customFormat="1" ht="12" customHeight="1" thickBot="1">
      <c r="A65" s="14" t="s">
        <v>184</v>
      </c>
      <c r="B65" s="64" t="s">
        <v>187</v>
      </c>
      <c r="C65" s="125"/>
      <c r="D65" s="125"/>
      <c r="E65" s="125"/>
      <c r="F65" s="287">
        <f t="shared" si="1"/>
        <v>0</v>
      </c>
      <c r="G65" s="222">
        <f>C65+F65</f>
        <v>0</v>
      </c>
    </row>
    <row r="66" spans="1:7" s="134" customFormat="1" ht="12" customHeight="1" thickBot="1">
      <c r="A66" s="173" t="s">
        <v>335</v>
      </c>
      <c r="B66" s="19" t="s">
        <v>188</v>
      </c>
      <c r="C66" s="127">
        <f>+C9+C16+C23+C30+C38+C50+C56+C61</f>
        <v>0</v>
      </c>
      <c r="D66" s="127">
        <f>+D9+D16+D23+D30+D38+D50+D56+D61</f>
        <v>0</v>
      </c>
      <c r="E66" s="127">
        <f>+E9+E16+E23+E30+E38+E50+E56+E61</f>
        <v>0</v>
      </c>
      <c r="F66" s="127">
        <f>+F9+F16+F23+F30+F38+F50+F56+F61</f>
        <v>0</v>
      </c>
      <c r="G66" s="163">
        <f>+G9+G16+G23+G30+G38+G50+G56+G61</f>
        <v>0</v>
      </c>
    </row>
    <row r="67" spans="1:7" s="134" customFormat="1" ht="12" customHeight="1" thickBot="1">
      <c r="A67" s="167" t="s">
        <v>189</v>
      </c>
      <c r="B67" s="62" t="s">
        <v>190</v>
      </c>
      <c r="C67" s="121">
        <f>SUM(C68:C70)</f>
        <v>0</v>
      </c>
      <c r="D67" s="121">
        <f>SUM(D68:D70)</f>
        <v>0</v>
      </c>
      <c r="E67" s="121">
        <f>SUM(E68:E70)</f>
        <v>0</v>
      </c>
      <c r="F67" s="121">
        <f>SUM(F68:F70)</f>
        <v>0</v>
      </c>
      <c r="G67" s="61">
        <f>SUM(G68:G70)</f>
        <v>0</v>
      </c>
    </row>
    <row r="68" spans="1:7" s="134" customFormat="1" ht="12" customHeight="1">
      <c r="A68" s="13" t="s">
        <v>218</v>
      </c>
      <c r="B68" s="135" t="s">
        <v>191</v>
      </c>
      <c r="C68" s="125"/>
      <c r="D68" s="125"/>
      <c r="E68" s="125"/>
      <c r="F68" s="287">
        <f>D68+E68</f>
        <v>0</v>
      </c>
      <c r="G68" s="222">
        <f>C68+F68</f>
        <v>0</v>
      </c>
    </row>
    <row r="69" spans="1:7" s="134" customFormat="1" ht="12" customHeight="1">
      <c r="A69" s="12" t="s">
        <v>227</v>
      </c>
      <c r="B69" s="136" t="s">
        <v>192</v>
      </c>
      <c r="C69" s="125"/>
      <c r="D69" s="125"/>
      <c r="E69" s="125"/>
      <c r="F69" s="287">
        <f>D69+E69</f>
        <v>0</v>
      </c>
      <c r="G69" s="222">
        <f>C69+F69</f>
        <v>0</v>
      </c>
    </row>
    <row r="70" spans="1:7" s="134" customFormat="1" ht="12" customHeight="1" thickBot="1">
      <c r="A70" s="16" t="s">
        <v>228</v>
      </c>
      <c r="B70" s="301" t="s">
        <v>320</v>
      </c>
      <c r="C70" s="259"/>
      <c r="D70" s="259"/>
      <c r="E70" s="259"/>
      <c r="F70" s="286">
        <f>D70+E70</f>
        <v>0</v>
      </c>
      <c r="G70" s="302">
        <f>C70+F70</f>
        <v>0</v>
      </c>
    </row>
    <row r="71" spans="1:7" s="134" customFormat="1" ht="12" customHeight="1" thickBot="1">
      <c r="A71" s="167" t="s">
        <v>194</v>
      </c>
      <c r="B71" s="62" t="s">
        <v>195</v>
      </c>
      <c r="C71" s="121">
        <f>SUM(C72:C75)</f>
        <v>0</v>
      </c>
      <c r="D71" s="121">
        <f>SUM(D72:D75)</f>
        <v>0</v>
      </c>
      <c r="E71" s="121">
        <f>SUM(E72:E75)</f>
        <v>0</v>
      </c>
      <c r="F71" s="121">
        <f>SUM(F72:F75)</f>
        <v>0</v>
      </c>
      <c r="G71" s="61">
        <f>SUM(G72:G75)</f>
        <v>0</v>
      </c>
    </row>
    <row r="72" spans="1:7" s="134" customFormat="1" ht="12" customHeight="1">
      <c r="A72" s="13" t="s">
        <v>72</v>
      </c>
      <c r="B72" s="242" t="s">
        <v>196</v>
      </c>
      <c r="C72" s="125"/>
      <c r="D72" s="125"/>
      <c r="E72" s="125"/>
      <c r="F72" s="287">
        <f>D72+E72</f>
        <v>0</v>
      </c>
      <c r="G72" s="222">
        <f>C72+F72</f>
        <v>0</v>
      </c>
    </row>
    <row r="73" spans="1:7" s="134" customFormat="1" ht="12" customHeight="1">
      <c r="A73" s="12" t="s">
        <v>73</v>
      </c>
      <c r="B73" s="242" t="s">
        <v>434</v>
      </c>
      <c r="C73" s="125"/>
      <c r="D73" s="125"/>
      <c r="E73" s="125"/>
      <c r="F73" s="287">
        <f>D73+E73</f>
        <v>0</v>
      </c>
      <c r="G73" s="222">
        <f>C73+F73</f>
        <v>0</v>
      </c>
    </row>
    <row r="74" spans="1:7" s="134" customFormat="1" ht="12" customHeight="1">
      <c r="A74" s="12" t="s">
        <v>219</v>
      </c>
      <c r="B74" s="242" t="s">
        <v>197</v>
      </c>
      <c r="C74" s="125"/>
      <c r="D74" s="125"/>
      <c r="E74" s="125"/>
      <c r="F74" s="287">
        <f>D74+E74</f>
        <v>0</v>
      </c>
      <c r="G74" s="222">
        <f>C74+F74</f>
        <v>0</v>
      </c>
    </row>
    <row r="75" spans="1:7" s="134" customFormat="1" ht="12" customHeight="1" thickBot="1">
      <c r="A75" s="14" t="s">
        <v>220</v>
      </c>
      <c r="B75" s="243" t="s">
        <v>435</v>
      </c>
      <c r="C75" s="125"/>
      <c r="D75" s="125"/>
      <c r="E75" s="125"/>
      <c r="F75" s="287">
        <f>D75+E75</f>
        <v>0</v>
      </c>
      <c r="G75" s="222">
        <f>C75+F75</f>
        <v>0</v>
      </c>
    </row>
    <row r="76" spans="1:7" s="134" customFormat="1" ht="12" customHeight="1" thickBot="1">
      <c r="A76" s="167" t="s">
        <v>198</v>
      </c>
      <c r="B76" s="62" t="s">
        <v>199</v>
      </c>
      <c r="C76" s="121">
        <f>SUM(C77:C78)</f>
        <v>0</v>
      </c>
      <c r="D76" s="121">
        <f>SUM(D77:D78)</f>
        <v>0</v>
      </c>
      <c r="E76" s="121">
        <f>SUM(E77:E78)</f>
        <v>0</v>
      </c>
      <c r="F76" s="121">
        <f>SUM(F77:F78)</f>
        <v>0</v>
      </c>
      <c r="G76" s="61">
        <f>SUM(G77:G78)</f>
        <v>0</v>
      </c>
    </row>
    <row r="77" spans="1:7" s="134" customFormat="1" ht="12" customHeight="1">
      <c r="A77" s="13" t="s">
        <v>221</v>
      </c>
      <c r="B77" s="135" t="s">
        <v>200</v>
      </c>
      <c r="C77" s="125"/>
      <c r="D77" s="125"/>
      <c r="E77" s="125"/>
      <c r="F77" s="287">
        <f>D77+E77</f>
        <v>0</v>
      </c>
      <c r="G77" s="222">
        <f>C77+F77</f>
        <v>0</v>
      </c>
    </row>
    <row r="78" spans="1:7" s="134" customFormat="1" ht="12" customHeight="1" thickBot="1">
      <c r="A78" s="14" t="s">
        <v>222</v>
      </c>
      <c r="B78" s="64" t="s">
        <v>201</v>
      </c>
      <c r="C78" s="125"/>
      <c r="D78" s="125"/>
      <c r="E78" s="125"/>
      <c r="F78" s="287">
        <f>D78+E78</f>
        <v>0</v>
      </c>
      <c r="G78" s="222">
        <f>C78+F78</f>
        <v>0</v>
      </c>
    </row>
    <row r="79" spans="1:7" s="134" customFormat="1" ht="12" customHeight="1" thickBot="1">
      <c r="A79" s="167" t="s">
        <v>202</v>
      </c>
      <c r="B79" s="62" t="s">
        <v>203</v>
      </c>
      <c r="C79" s="121">
        <f>SUM(C80:C82)</f>
        <v>0</v>
      </c>
      <c r="D79" s="121">
        <f>SUM(D80:D82)</f>
        <v>0</v>
      </c>
      <c r="E79" s="121">
        <f>SUM(E80:E82)</f>
        <v>0</v>
      </c>
      <c r="F79" s="121">
        <f>SUM(F80:F82)</f>
        <v>0</v>
      </c>
      <c r="G79" s="61">
        <f>SUM(G80:G82)</f>
        <v>0</v>
      </c>
    </row>
    <row r="80" spans="1:7" s="134" customFormat="1" ht="12" customHeight="1">
      <c r="A80" s="13" t="s">
        <v>223</v>
      </c>
      <c r="B80" s="135" t="s">
        <v>204</v>
      </c>
      <c r="C80" s="125"/>
      <c r="D80" s="125"/>
      <c r="E80" s="125"/>
      <c r="F80" s="287">
        <f>D80+E80</f>
        <v>0</v>
      </c>
      <c r="G80" s="222">
        <f>C80+F80</f>
        <v>0</v>
      </c>
    </row>
    <row r="81" spans="1:7" s="134" customFormat="1" ht="12" customHeight="1">
      <c r="A81" s="12" t="s">
        <v>224</v>
      </c>
      <c r="B81" s="136" t="s">
        <v>205</v>
      </c>
      <c r="C81" s="125"/>
      <c r="D81" s="125"/>
      <c r="E81" s="125"/>
      <c r="F81" s="287">
        <f>D81+E81</f>
        <v>0</v>
      </c>
      <c r="G81" s="222">
        <f>C81+F81</f>
        <v>0</v>
      </c>
    </row>
    <row r="82" spans="1:7" s="134" customFormat="1" ht="12" customHeight="1" thickBot="1">
      <c r="A82" s="14" t="s">
        <v>225</v>
      </c>
      <c r="B82" s="64" t="s">
        <v>436</v>
      </c>
      <c r="C82" s="125"/>
      <c r="D82" s="125"/>
      <c r="E82" s="125"/>
      <c r="F82" s="287">
        <f>D82+E82</f>
        <v>0</v>
      </c>
      <c r="G82" s="222">
        <f>C82+F82</f>
        <v>0</v>
      </c>
    </row>
    <row r="83" spans="1:7" s="134" customFormat="1" ht="12" customHeight="1" thickBot="1">
      <c r="A83" s="167" t="s">
        <v>206</v>
      </c>
      <c r="B83" s="62" t="s">
        <v>226</v>
      </c>
      <c r="C83" s="121">
        <f>SUM(C84:C87)</f>
        <v>0</v>
      </c>
      <c r="D83" s="121">
        <f>SUM(D84:D87)</f>
        <v>0</v>
      </c>
      <c r="E83" s="121">
        <f>SUM(E84:E87)</f>
        <v>0</v>
      </c>
      <c r="F83" s="121">
        <f>SUM(F84:F87)</f>
        <v>0</v>
      </c>
      <c r="G83" s="61">
        <f>SUM(G84:G87)</f>
        <v>0</v>
      </c>
    </row>
    <row r="84" spans="1:7" s="134" customFormat="1" ht="12" customHeight="1">
      <c r="A84" s="138" t="s">
        <v>207</v>
      </c>
      <c r="B84" s="135" t="s">
        <v>208</v>
      </c>
      <c r="C84" s="125"/>
      <c r="D84" s="125"/>
      <c r="E84" s="125"/>
      <c r="F84" s="287">
        <f t="shared" ref="F84:F89" si="6">D84+E84</f>
        <v>0</v>
      </c>
      <c r="G84" s="222">
        <f t="shared" ref="G84:G89" si="7">C84+F84</f>
        <v>0</v>
      </c>
    </row>
    <row r="85" spans="1:7" s="134" customFormat="1" ht="12" customHeight="1">
      <c r="A85" s="139" t="s">
        <v>209</v>
      </c>
      <c r="B85" s="136" t="s">
        <v>210</v>
      </c>
      <c r="C85" s="125"/>
      <c r="D85" s="125"/>
      <c r="E85" s="125"/>
      <c r="F85" s="287">
        <f t="shared" si="6"/>
        <v>0</v>
      </c>
      <c r="G85" s="222">
        <f t="shared" si="7"/>
        <v>0</v>
      </c>
    </row>
    <row r="86" spans="1:7" s="134" customFormat="1" ht="12" customHeight="1">
      <c r="A86" s="139" t="s">
        <v>211</v>
      </c>
      <c r="B86" s="136" t="s">
        <v>212</v>
      </c>
      <c r="C86" s="125"/>
      <c r="D86" s="125"/>
      <c r="E86" s="125"/>
      <c r="F86" s="287">
        <f t="shared" si="6"/>
        <v>0</v>
      </c>
      <c r="G86" s="222">
        <f t="shared" si="7"/>
        <v>0</v>
      </c>
    </row>
    <row r="87" spans="1:7" s="134" customFormat="1" ht="12" customHeight="1" thickBot="1">
      <c r="A87" s="140" t="s">
        <v>213</v>
      </c>
      <c r="B87" s="64" t="s">
        <v>214</v>
      </c>
      <c r="C87" s="125"/>
      <c r="D87" s="125"/>
      <c r="E87" s="125"/>
      <c r="F87" s="287">
        <f t="shared" si="6"/>
        <v>0</v>
      </c>
      <c r="G87" s="222">
        <f t="shared" si="7"/>
        <v>0</v>
      </c>
    </row>
    <row r="88" spans="1:7" s="134" customFormat="1" ht="12" customHeight="1" thickBot="1">
      <c r="A88" s="167" t="s">
        <v>215</v>
      </c>
      <c r="B88" s="62" t="s">
        <v>334</v>
      </c>
      <c r="C88" s="169"/>
      <c r="D88" s="169"/>
      <c r="E88" s="169"/>
      <c r="F88" s="121">
        <f t="shared" si="6"/>
        <v>0</v>
      </c>
      <c r="G88" s="61">
        <f t="shared" si="7"/>
        <v>0</v>
      </c>
    </row>
    <row r="89" spans="1:7" s="134" customFormat="1" ht="13.5" customHeight="1" thickBot="1">
      <c r="A89" s="167" t="s">
        <v>217</v>
      </c>
      <c r="B89" s="62" t="s">
        <v>216</v>
      </c>
      <c r="C89" s="169"/>
      <c r="D89" s="169"/>
      <c r="E89" s="169"/>
      <c r="F89" s="121">
        <f t="shared" si="6"/>
        <v>0</v>
      </c>
      <c r="G89" s="61">
        <f t="shared" si="7"/>
        <v>0</v>
      </c>
    </row>
    <row r="90" spans="1:7" s="134" customFormat="1" ht="15.75" customHeight="1" thickBot="1">
      <c r="A90" s="167" t="s">
        <v>229</v>
      </c>
      <c r="B90" s="141" t="s">
        <v>337</v>
      </c>
      <c r="C90" s="127">
        <f>+C67+C71+C76+C79+C83+C89+C88</f>
        <v>0</v>
      </c>
      <c r="D90" s="127">
        <f>+D67+D71+D76+D79+D83+D89+D88</f>
        <v>0</v>
      </c>
      <c r="E90" s="127">
        <f>+E67+E71+E76+E79+E83+E89+E88</f>
        <v>0</v>
      </c>
      <c r="F90" s="127">
        <f>+F67+F71+F76+F79+F83+F89+F88</f>
        <v>0</v>
      </c>
      <c r="G90" s="163">
        <f>+G67+G71+G76+G79+G83+G89+G88</f>
        <v>0</v>
      </c>
    </row>
    <row r="91" spans="1:7" s="134" customFormat="1" ht="25.5" customHeight="1" thickBot="1">
      <c r="A91" s="168" t="s">
        <v>336</v>
      </c>
      <c r="B91" s="142" t="s">
        <v>338</v>
      </c>
      <c r="C91" s="127">
        <f>+C66+C90</f>
        <v>0</v>
      </c>
      <c r="D91" s="127">
        <f>+D66+D90</f>
        <v>0</v>
      </c>
      <c r="E91" s="127">
        <f>+E66+E90</f>
        <v>0</v>
      </c>
      <c r="F91" s="127">
        <f>+F66+F90</f>
        <v>0</v>
      </c>
      <c r="G91" s="163">
        <f>+G66+G90</f>
        <v>0</v>
      </c>
    </row>
    <row r="92" spans="1:7" s="134" customFormat="1" ht="30.75" customHeight="1">
      <c r="A92" s="3"/>
      <c r="B92" s="4"/>
      <c r="C92" s="66"/>
    </row>
    <row r="93" spans="1:7" ht="16.5" customHeight="1">
      <c r="A93" s="392" t="s">
        <v>31</v>
      </c>
      <c r="B93" s="392"/>
      <c r="C93" s="392"/>
      <c r="D93" s="392"/>
      <c r="E93" s="392"/>
      <c r="F93" s="392"/>
      <c r="G93" s="392"/>
    </row>
    <row r="94" spans="1:7" s="143" customFormat="1" ht="16.5" customHeight="1" thickBot="1">
      <c r="A94" s="379" t="s">
        <v>75</v>
      </c>
      <c r="B94" s="379"/>
      <c r="C94" s="38"/>
      <c r="G94" s="38" t="str">
        <f>G5</f>
        <v>Forintban!</v>
      </c>
    </row>
    <row r="95" spans="1:7">
      <c r="A95" s="381" t="s">
        <v>39</v>
      </c>
      <c r="B95" s="383" t="s">
        <v>371</v>
      </c>
      <c r="C95" s="385" t="str">
        <f>+CONCATENATE(LEFT(ÖSSZEFÜGGÉSEK!A6,4),". évi")</f>
        <v>2019. évi</v>
      </c>
      <c r="D95" s="386"/>
      <c r="E95" s="387"/>
      <c r="F95" s="387"/>
      <c r="G95" s="388"/>
    </row>
    <row r="96" spans="1:7" ht="48.75" thickBot="1">
      <c r="A96" s="382"/>
      <c r="B96" s="384"/>
      <c r="C96" s="294" t="s">
        <v>370</v>
      </c>
      <c r="D96" s="295" t="s">
        <v>438</v>
      </c>
      <c r="E96" s="295" t="str">
        <f>'1.1.sz.mell.'!E97</f>
        <v xml:space="preserve">1. sz. módosítás </v>
      </c>
      <c r="F96" s="296" t="s">
        <v>437</v>
      </c>
      <c r="G96" s="297" t="str">
        <f>'1.1.sz.mell.'!G97</f>
        <v>1. számú módosítás utáni előirányzat</v>
      </c>
    </row>
    <row r="97" spans="1:7" s="133" customFormat="1" ht="12" customHeight="1" thickBot="1">
      <c r="A97" s="23" t="s">
        <v>346</v>
      </c>
      <c r="B97" s="24" t="s">
        <v>347</v>
      </c>
      <c r="C97" s="298" t="s">
        <v>348</v>
      </c>
      <c r="D97" s="298" t="s">
        <v>350</v>
      </c>
      <c r="E97" s="299" t="s">
        <v>349</v>
      </c>
      <c r="F97" s="299" t="s">
        <v>439</v>
      </c>
      <c r="G97" s="300" t="s">
        <v>440</v>
      </c>
    </row>
    <row r="98" spans="1:7" ht="12" customHeight="1" thickBot="1">
      <c r="A98" s="20" t="s">
        <v>3</v>
      </c>
      <c r="B98" s="22" t="s">
        <v>296</v>
      </c>
      <c r="C98" s="120">
        <f>C99+C100+C101+C102+C103+C116</f>
        <v>0</v>
      </c>
      <c r="D98" s="120">
        <f>D99+D100+D101+D102+D103+D116</f>
        <v>0</v>
      </c>
      <c r="E98" s="120">
        <f>E99+E100+E101+E102+E103+E116</f>
        <v>0</v>
      </c>
      <c r="F98" s="120">
        <f>F99+F100+F101+F102+F103+F116</f>
        <v>0</v>
      </c>
      <c r="G98" s="176">
        <f>G99+G100+G101+G102+G103+G116</f>
        <v>0</v>
      </c>
    </row>
    <row r="99" spans="1:7" ht="12" customHeight="1">
      <c r="A99" s="15" t="s">
        <v>51</v>
      </c>
      <c r="B99" s="8" t="s">
        <v>32</v>
      </c>
      <c r="C99" s="280"/>
      <c r="D99" s="180"/>
      <c r="E99" s="180"/>
      <c r="F99" s="288">
        <f t="shared" ref="F99:F118" si="8">D99+E99</f>
        <v>0</v>
      </c>
      <c r="G99" s="224">
        <f t="shared" ref="G99:G118" si="9">C99+F99</f>
        <v>0</v>
      </c>
    </row>
    <row r="100" spans="1:7" ht="12" customHeight="1">
      <c r="A100" s="12" t="s">
        <v>52</v>
      </c>
      <c r="B100" s="6" t="s">
        <v>96</v>
      </c>
      <c r="C100" s="122"/>
      <c r="D100" s="122"/>
      <c r="E100" s="122"/>
      <c r="F100" s="289">
        <f t="shared" si="8"/>
        <v>0</v>
      </c>
      <c r="G100" s="220">
        <f t="shared" si="9"/>
        <v>0</v>
      </c>
    </row>
    <row r="101" spans="1:7" ht="12" customHeight="1">
      <c r="A101" s="12" t="s">
        <v>53</v>
      </c>
      <c r="B101" s="6" t="s">
        <v>70</v>
      </c>
      <c r="C101" s="124"/>
      <c r="D101" s="124"/>
      <c r="E101" s="124"/>
      <c r="F101" s="290">
        <f t="shared" si="8"/>
        <v>0</v>
      </c>
      <c r="G101" s="221">
        <f t="shared" si="9"/>
        <v>0</v>
      </c>
    </row>
    <row r="102" spans="1:7" ht="12" customHeight="1">
      <c r="A102" s="12" t="s">
        <v>54</v>
      </c>
      <c r="B102" s="9" t="s">
        <v>97</v>
      </c>
      <c r="C102" s="124"/>
      <c r="D102" s="124"/>
      <c r="E102" s="124"/>
      <c r="F102" s="290">
        <f t="shared" si="8"/>
        <v>0</v>
      </c>
      <c r="G102" s="221">
        <f t="shared" si="9"/>
        <v>0</v>
      </c>
    </row>
    <row r="103" spans="1:7" ht="12" customHeight="1">
      <c r="A103" s="12" t="s">
        <v>62</v>
      </c>
      <c r="B103" s="17" t="s">
        <v>98</v>
      </c>
      <c r="C103" s="124"/>
      <c r="D103" s="124"/>
      <c r="E103" s="124"/>
      <c r="F103" s="290">
        <f t="shared" si="8"/>
        <v>0</v>
      </c>
      <c r="G103" s="221">
        <f t="shared" si="9"/>
        <v>0</v>
      </c>
    </row>
    <row r="104" spans="1:7" ht="12" customHeight="1">
      <c r="A104" s="12" t="s">
        <v>55</v>
      </c>
      <c r="B104" s="6" t="s">
        <v>301</v>
      </c>
      <c r="C104" s="124"/>
      <c r="D104" s="124"/>
      <c r="E104" s="124"/>
      <c r="F104" s="290">
        <f t="shared" si="8"/>
        <v>0</v>
      </c>
      <c r="G104" s="221">
        <f t="shared" si="9"/>
        <v>0</v>
      </c>
    </row>
    <row r="105" spans="1:7" ht="12" customHeight="1">
      <c r="A105" s="12" t="s">
        <v>56</v>
      </c>
      <c r="B105" s="41" t="s">
        <v>300</v>
      </c>
      <c r="C105" s="124"/>
      <c r="D105" s="124"/>
      <c r="E105" s="124"/>
      <c r="F105" s="290">
        <f t="shared" si="8"/>
        <v>0</v>
      </c>
      <c r="G105" s="221">
        <f t="shared" si="9"/>
        <v>0</v>
      </c>
    </row>
    <row r="106" spans="1:7" ht="12" customHeight="1">
      <c r="A106" s="12" t="s">
        <v>63</v>
      </c>
      <c r="B106" s="41" t="s">
        <v>299</v>
      </c>
      <c r="C106" s="124"/>
      <c r="D106" s="124"/>
      <c r="E106" s="124"/>
      <c r="F106" s="290">
        <f t="shared" si="8"/>
        <v>0</v>
      </c>
      <c r="G106" s="221">
        <f t="shared" si="9"/>
        <v>0</v>
      </c>
    </row>
    <row r="107" spans="1:7" ht="12" customHeight="1">
      <c r="A107" s="12" t="s">
        <v>64</v>
      </c>
      <c r="B107" s="39" t="s">
        <v>232</v>
      </c>
      <c r="C107" s="124"/>
      <c r="D107" s="124"/>
      <c r="E107" s="124"/>
      <c r="F107" s="290">
        <f t="shared" si="8"/>
        <v>0</v>
      </c>
      <c r="G107" s="221">
        <f t="shared" si="9"/>
        <v>0</v>
      </c>
    </row>
    <row r="108" spans="1:7" ht="12" customHeight="1">
      <c r="A108" s="12" t="s">
        <v>65</v>
      </c>
      <c r="B108" s="40" t="s">
        <v>233</v>
      </c>
      <c r="C108" s="124"/>
      <c r="D108" s="124"/>
      <c r="E108" s="124"/>
      <c r="F108" s="290">
        <f t="shared" si="8"/>
        <v>0</v>
      </c>
      <c r="G108" s="221">
        <f t="shared" si="9"/>
        <v>0</v>
      </c>
    </row>
    <row r="109" spans="1:7" ht="12" customHeight="1">
      <c r="A109" s="12" t="s">
        <v>66</v>
      </c>
      <c r="B109" s="40" t="s">
        <v>234</v>
      </c>
      <c r="C109" s="124"/>
      <c r="D109" s="124"/>
      <c r="E109" s="124"/>
      <c r="F109" s="290">
        <f t="shared" si="8"/>
        <v>0</v>
      </c>
      <c r="G109" s="221">
        <f t="shared" si="9"/>
        <v>0</v>
      </c>
    </row>
    <row r="110" spans="1:7" ht="12" customHeight="1">
      <c r="A110" s="12" t="s">
        <v>68</v>
      </c>
      <c r="B110" s="39" t="s">
        <v>235</v>
      </c>
      <c r="C110" s="124"/>
      <c r="D110" s="124"/>
      <c r="E110" s="124"/>
      <c r="F110" s="290">
        <f t="shared" si="8"/>
        <v>0</v>
      </c>
      <c r="G110" s="221">
        <f t="shared" si="9"/>
        <v>0</v>
      </c>
    </row>
    <row r="111" spans="1:7" ht="12" customHeight="1">
      <c r="A111" s="12" t="s">
        <v>99</v>
      </c>
      <c r="B111" s="39" t="s">
        <v>236</v>
      </c>
      <c r="C111" s="124"/>
      <c r="D111" s="124"/>
      <c r="E111" s="124"/>
      <c r="F111" s="290">
        <f t="shared" si="8"/>
        <v>0</v>
      </c>
      <c r="G111" s="221">
        <f t="shared" si="9"/>
        <v>0</v>
      </c>
    </row>
    <row r="112" spans="1:7" ht="12" customHeight="1">
      <c r="A112" s="12" t="s">
        <v>230</v>
      </c>
      <c r="B112" s="40" t="s">
        <v>237</v>
      </c>
      <c r="C112" s="124"/>
      <c r="D112" s="124"/>
      <c r="E112" s="124"/>
      <c r="F112" s="290">
        <f t="shared" si="8"/>
        <v>0</v>
      </c>
      <c r="G112" s="221">
        <f t="shared" si="9"/>
        <v>0</v>
      </c>
    </row>
    <row r="113" spans="1:7" ht="12" customHeight="1">
      <c r="A113" s="11" t="s">
        <v>231</v>
      </c>
      <c r="B113" s="41" t="s">
        <v>238</v>
      </c>
      <c r="C113" s="124"/>
      <c r="D113" s="124"/>
      <c r="E113" s="124"/>
      <c r="F113" s="290">
        <f t="shared" si="8"/>
        <v>0</v>
      </c>
      <c r="G113" s="221">
        <f t="shared" si="9"/>
        <v>0</v>
      </c>
    </row>
    <row r="114" spans="1:7" ht="12" customHeight="1">
      <c r="A114" s="12" t="s">
        <v>297</v>
      </c>
      <c r="B114" s="41" t="s">
        <v>239</v>
      </c>
      <c r="C114" s="124"/>
      <c r="D114" s="124"/>
      <c r="E114" s="124"/>
      <c r="F114" s="290">
        <f t="shared" si="8"/>
        <v>0</v>
      </c>
      <c r="G114" s="221">
        <f t="shared" si="9"/>
        <v>0</v>
      </c>
    </row>
    <row r="115" spans="1:7" ht="12" customHeight="1">
      <c r="A115" s="14" t="s">
        <v>298</v>
      </c>
      <c r="B115" s="41" t="s">
        <v>240</v>
      </c>
      <c r="C115" s="124"/>
      <c r="D115" s="124"/>
      <c r="E115" s="124"/>
      <c r="F115" s="290">
        <f t="shared" si="8"/>
        <v>0</v>
      </c>
      <c r="G115" s="221">
        <f t="shared" si="9"/>
        <v>0</v>
      </c>
    </row>
    <row r="116" spans="1:7" ht="12" customHeight="1">
      <c r="A116" s="12" t="s">
        <v>302</v>
      </c>
      <c r="B116" s="9" t="s">
        <v>33</v>
      </c>
      <c r="C116" s="122"/>
      <c r="D116" s="122"/>
      <c r="E116" s="122"/>
      <c r="F116" s="289">
        <f t="shared" si="8"/>
        <v>0</v>
      </c>
      <c r="G116" s="220">
        <f t="shared" si="9"/>
        <v>0</v>
      </c>
    </row>
    <row r="117" spans="1:7" ht="12" customHeight="1">
      <c r="A117" s="12" t="s">
        <v>303</v>
      </c>
      <c r="B117" s="6" t="s">
        <v>305</v>
      </c>
      <c r="C117" s="122"/>
      <c r="D117" s="122"/>
      <c r="E117" s="122"/>
      <c r="F117" s="289">
        <f t="shared" si="8"/>
        <v>0</v>
      </c>
      <c r="G117" s="220">
        <f t="shared" si="9"/>
        <v>0</v>
      </c>
    </row>
    <row r="118" spans="1:7" ht="12" customHeight="1" thickBot="1">
      <c r="A118" s="16" t="s">
        <v>304</v>
      </c>
      <c r="B118" s="172" t="s">
        <v>306</v>
      </c>
      <c r="C118" s="181"/>
      <c r="D118" s="181"/>
      <c r="E118" s="181"/>
      <c r="F118" s="291">
        <f t="shared" si="8"/>
        <v>0</v>
      </c>
      <c r="G118" s="225">
        <f t="shared" si="9"/>
        <v>0</v>
      </c>
    </row>
    <row r="119" spans="1:7" ht="12" customHeight="1" thickBot="1">
      <c r="A119" s="170" t="s">
        <v>4</v>
      </c>
      <c r="B119" s="171" t="s">
        <v>241</v>
      </c>
      <c r="C119" s="182">
        <f>+C120+C122+C124</f>
        <v>0</v>
      </c>
      <c r="D119" s="121">
        <f>+D120+D122+D124</f>
        <v>0</v>
      </c>
      <c r="E119" s="182">
        <f>+E120+E122+E124</f>
        <v>0</v>
      </c>
      <c r="F119" s="182">
        <f>+F120+F122+F124</f>
        <v>0</v>
      </c>
      <c r="G119" s="177">
        <f>+G120+G122+G124</f>
        <v>0</v>
      </c>
    </row>
    <row r="120" spans="1:7" ht="12" customHeight="1">
      <c r="A120" s="13" t="s">
        <v>57</v>
      </c>
      <c r="B120" s="6" t="s">
        <v>115</v>
      </c>
      <c r="C120" s="123"/>
      <c r="D120" s="189"/>
      <c r="E120" s="123"/>
      <c r="F120" s="165">
        <f t="shared" ref="F120:F132" si="10">D120+E120</f>
        <v>0</v>
      </c>
      <c r="G120" s="164">
        <f t="shared" ref="G120:G132" si="11">C120+F120</f>
        <v>0</v>
      </c>
    </row>
    <row r="121" spans="1:7" ht="12" customHeight="1">
      <c r="A121" s="13" t="s">
        <v>58</v>
      </c>
      <c r="B121" s="10" t="s">
        <v>245</v>
      </c>
      <c r="C121" s="123"/>
      <c r="D121" s="189"/>
      <c r="E121" s="123"/>
      <c r="F121" s="165">
        <f t="shared" si="10"/>
        <v>0</v>
      </c>
      <c r="G121" s="164">
        <f t="shared" si="11"/>
        <v>0</v>
      </c>
    </row>
    <row r="122" spans="1:7" ht="12" customHeight="1">
      <c r="A122" s="13" t="s">
        <v>59</v>
      </c>
      <c r="B122" s="10" t="s">
        <v>100</v>
      </c>
      <c r="C122" s="122"/>
      <c r="D122" s="190"/>
      <c r="E122" s="122"/>
      <c r="F122" s="289">
        <f t="shared" si="10"/>
        <v>0</v>
      </c>
      <c r="G122" s="220">
        <f t="shared" si="11"/>
        <v>0</v>
      </c>
    </row>
    <row r="123" spans="1:7" ht="12" customHeight="1">
      <c r="A123" s="13" t="s">
        <v>60</v>
      </c>
      <c r="B123" s="10" t="s">
        <v>246</v>
      </c>
      <c r="C123" s="122"/>
      <c r="D123" s="190"/>
      <c r="E123" s="122"/>
      <c r="F123" s="289">
        <f t="shared" si="10"/>
        <v>0</v>
      </c>
      <c r="G123" s="220">
        <f t="shared" si="11"/>
        <v>0</v>
      </c>
    </row>
    <row r="124" spans="1:7" ht="12" customHeight="1">
      <c r="A124" s="13" t="s">
        <v>61</v>
      </c>
      <c r="B124" s="64" t="s">
        <v>117</v>
      </c>
      <c r="C124" s="122"/>
      <c r="D124" s="190"/>
      <c r="E124" s="122"/>
      <c r="F124" s="289">
        <f t="shared" si="10"/>
        <v>0</v>
      </c>
      <c r="G124" s="220">
        <f t="shared" si="11"/>
        <v>0</v>
      </c>
    </row>
    <row r="125" spans="1:7" ht="12" customHeight="1">
      <c r="A125" s="13" t="s">
        <v>67</v>
      </c>
      <c r="B125" s="63" t="s">
        <v>290</v>
      </c>
      <c r="C125" s="122"/>
      <c r="D125" s="190"/>
      <c r="E125" s="122"/>
      <c r="F125" s="289">
        <f t="shared" si="10"/>
        <v>0</v>
      </c>
      <c r="G125" s="220">
        <f t="shared" si="11"/>
        <v>0</v>
      </c>
    </row>
    <row r="126" spans="1:7" ht="12" customHeight="1">
      <c r="A126" s="13" t="s">
        <v>69</v>
      </c>
      <c r="B126" s="131" t="s">
        <v>251</v>
      </c>
      <c r="C126" s="122"/>
      <c r="D126" s="190"/>
      <c r="E126" s="122"/>
      <c r="F126" s="289">
        <f t="shared" si="10"/>
        <v>0</v>
      </c>
      <c r="G126" s="220">
        <f t="shared" si="11"/>
        <v>0</v>
      </c>
    </row>
    <row r="127" spans="1:7" ht="22.5">
      <c r="A127" s="13" t="s">
        <v>101</v>
      </c>
      <c r="B127" s="40" t="s">
        <v>234</v>
      </c>
      <c r="C127" s="122"/>
      <c r="D127" s="190"/>
      <c r="E127" s="122"/>
      <c r="F127" s="289">
        <f t="shared" si="10"/>
        <v>0</v>
      </c>
      <c r="G127" s="220">
        <f t="shared" si="11"/>
        <v>0</v>
      </c>
    </row>
    <row r="128" spans="1:7" ht="12" customHeight="1">
      <c r="A128" s="13" t="s">
        <v>102</v>
      </c>
      <c r="B128" s="40" t="s">
        <v>250</v>
      </c>
      <c r="C128" s="122"/>
      <c r="D128" s="190"/>
      <c r="E128" s="122"/>
      <c r="F128" s="289">
        <f t="shared" si="10"/>
        <v>0</v>
      </c>
      <c r="G128" s="220">
        <f t="shared" si="11"/>
        <v>0</v>
      </c>
    </row>
    <row r="129" spans="1:7" ht="12" customHeight="1">
      <c r="A129" s="13" t="s">
        <v>103</v>
      </c>
      <c r="B129" s="40" t="s">
        <v>249</v>
      </c>
      <c r="C129" s="122"/>
      <c r="D129" s="190"/>
      <c r="E129" s="122"/>
      <c r="F129" s="289">
        <f t="shared" si="10"/>
        <v>0</v>
      </c>
      <c r="G129" s="220">
        <f t="shared" si="11"/>
        <v>0</v>
      </c>
    </row>
    <row r="130" spans="1:7" ht="12" customHeight="1">
      <c r="A130" s="13" t="s">
        <v>242</v>
      </c>
      <c r="B130" s="40" t="s">
        <v>237</v>
      </c>
      <c r="C130" s="122"/>
      <c r="D130" s="190"/>
      <c r="E130" s="122"/>
      <c r="F130" s="289">
        <f t="shared" si="10"/>
        <v>0</v>
      </c>
      <c r="G130" s="220">
        <f t="shared" si="11"/>
        <v>0</v>
      </c>
    </row>
    <row r="131" spans="1:7" ht="12" customHeight="1">
      <c r="A131" s="13" t="s">
        <v>243</v>
      </c>
      <c r="B131" s="40" t="s">
        <v>248</v>
      </c>
      <c r="C131" s="122"/>
      <c r="D131" s="190"/>
      <c r="E131" s="122"/>
      <c r="F131" s="289">
        <f t="shared" si="10"/>
        <v>0</v>
      </c>
      <c r="G131" s="220">
        <f t="shared" si="11"/>
        <v>0</v>
      </c>
    </row>
    <row r="132" spans="1:7" ht="23.25" thickBot="1">
      <c r="A132" s="11" t="s">
        <v>244</v>
      </c>
      <c r="B132" s="40" t="s">
        <v>247</v>
      </c>
      <c r="C132" s="124"/>
      <c r="D132" s="191"/>
      <c r="E132" s="124"/>
      <c r="F132" s="290">
        <f t="shared" si="10"/>
        <v>0</v>
      </c>
      <c r="G132" s="221">
        <f t="shared" si="11"/>
        <v>0</v>
      </c>
    </row>
    <row r="133" spans="1:7" ht="12" customHeight="1" thickBot="1">
      <c r="A133" s="18" t="s">
        <v>5</v>
      </c>
      <c r="B133" s="36" t="s">
        <v>307</v>
      </c>
      <c r="C133" s="121">
        <f>+C98+C119</f>
        <v>0</v>
      </c>
      <c r="D133" s="188">
        <f>+D98+D119</f>
        <v>0</v>
      </c>
      <c r="E133" s="121">
        <f>+E98+E119</f>
        <v>0</v>
      </c>
      <c r="F133" s="121">
        <f>+F98+F119</f>
        <v>0</v>
      </c>
      <c r="G133" s="61">
        <f>+G98+G119</f>
        <v>0</v>
      </c>
    </row>
    <row r="134" spans="1:7" ht="12" customHeight="1" thickBot="1">
      <c r="A134" s="18" t="s">
        <v>6</v>
      </c>
      <c r="B134" s="36" t="s">
        <v>372</v>
      </c>
      <c r="C134" s="121">
        <f>+C135+C136+C137</f>
        <v>0</v>
      </c>
      <c r="D134" s="188">
        <f>+D135+D136+D137</f>
        <v>0</v>
      </c>
      <c r="E134" s="121">
        <f>+E135+E136+E137</f>
        <v>0</v>
      </c>
      <c r="F134" s="121">
        <f>+F135+F136+F137</f>
        <v>0</v>
      </c>
      <c r="G134" s="61">
        <f>+G135+G136+G137</f>
        <v>0</v>
      </c>
    </row>
    <row r="135" spans="1:7" ht="12" customHeight="1">
      <c r="A135" s="13" t="s">
        <v>149</v>
      </c>
      <c r="B135" s="10" t="s">
        <v>315</v>
      </c>
      <c r="C135" s="122"/>
      <c r="D135" s="190"/>
      <c r="E135" s="122"/>
      <c r="F135" s="289">
        <f>D135+E135</f>
        <v>0</v>
      </c>
      <c r="G135" s="220">
        <f>C135+F135</f>
        <v>0</v>
      </c>
    </row>
    <row r="136" spans="1:7" ht="12" customHeight="1">
      <c r="A136" s="13" t="s">
        <v>150</v>
      </c>
      <c r="B136" s="10" t="s">
        <v>316</v>
      </c>
      <c r="C136" s="122"/>
      <c r="D136" s="190"/>
      <c r="E136" s="122"/>
      <c r="F136" s="289">
        <f>D136+E136</f>
        <v>0</v>
      </c>
      <c r="G136" s="220">
        <f>C136+F136</f>
        <v>0</v>
      </c>
    </row>
    <row r="137" spans="1:7" ht="12" customHeight="1" thickBot="1">
      <c r="A137" s="11" t="s">
        <v>151</v>
      </c>
      <c r="B137" s="10" t="s">
        <v>317</v>
      </c>
      <c r="C137" s="122"/>
      <c r="D137" s="190"/>
      <c r="E137" s="122"/>
      <c r="F137" s="289">
        <f>D137+E137</f>
        <v>0</v>
      </c>
      <c r="G137" s="220">
        <f>C137+F137</f>
        <v>0</v>
      </c>
    </row>
    <row r="138" spans="1:7" ht="12" customHeight="1" thickBot="1">
      <c r="A138" s="18" t="s">
        <v>7</v>
      </c>
      <c r="B138" s="36" t="s">
        <v>309</v>
      </c>
      <c r="C138" s="121">
        <f>SUM(C139:C144)</f>
        <v>0</v>
      </c>
      <c r="D138" s="188">
        <f>SUM(D139:D144)</f>
        <v>0</v>
      </c>
      <c r="E138" s="121">
        <f>SUM(E139:E144)</f>
        <v>0</v>
      </c>
      <c r="F138" s="121">
        <f>SUM(F139:F144)</f>
        <v>0</v>
      </c>
      <c r="G138" s="61">
        <f>SUM(G139:G144)</f>
        <v>0</v>
      </c>
    </row>
    <row r="139" spans="1:7" ht="12" customHeight="1">
      <c r="A139" s="13" t="s">
        <v>44</v>
      </c>
      <c r="B139" s="7" t="s">
        <v>318</v>
      </c>
      <c r="C139" s="122"/>
      <c r="D139" s="190"/>
      <c r="E139" s="122"/>
      <c r="F139" s="289">
        <f t="shared" ref="F139:F144" si="12">D139+E139</f>
        <v>0</v>
      </c>
      <c r="G139" s="220">
        <f t="shared" ref="G139:G144" si="13">C139+F139</f>
        <v>0</v>
      </c>
    </row>
    <row r="140" spans="1:7" ht="12" customHeight="1">
      <c r="A140" s="13" t="s">
        <v>45</v>
      </c>
      <c r="B140" s="7" t="s">
        <v>310</v>
      </c>
      <c r="C140" s="122"/>
      <c r="D140" s="190"/>
      <c r="E140" s="122"/>
      <c r="F140" s="289">
        <f t="shared" si="12"/>
        <v>0</v>
      </c>
      <c r="G140" s="220">
        <f t="shared" si="13"/>
        <v>0</v>
      </c>
    </row>
    <row r="141" spans="1:7" ht="12" customHeight="1">
      <c r="A141" s="13" t="s">
        <v>46</v>
      </c>
      <c r="B141" s="7" t="s">
        <v>311</v>
      </c>
      <c r="C141" s="122"/>
      <c r="D141" s="190"/>
      <c r="E141" s="122"/>
      <c r="F141" s="289">
        <f t="shared" si="12"/>
        <v>0</v>
      </c>
      <c r="G141" s="220">
        <f t="shared" si="13"/>
        <v>0</v>
      </c>
    </row>
    <row r="142" spans="1:7" ht="12" customHeight="1">
      <c r="A142" s="13" t="s">
        <v>88</v>
      </c>
      <c r="B142" s="7" t="s">
        <v>312</v>
      </c>
      <c r="C142" s="122"/>
      <c r="D142" s="190"/>
      <c r="E142" s="122"/>
      <c r="F142" s="289">
        <f t="shared" si="12"/>
        <v>0</v>
      </c>
      <c r="G142" s="220">
        <f t="shared" si="13"/>
        <v>0</v>
      </c>
    </row>
    <row r="143" spans="1:7" ht="12" customHeight="1">
      <c r="A143" s="13" t="s">
        <v>89</v>
      </c>
      <c r="B143" s="7" t="s">
        <v>313</v>
      </c>
      <c r="C143" s="122"/>
      <c r="D143" s="190"/>
      <c r="E143" s="122"/>
      <c r="F143" s="289">
        <f t="shared" si="12"/>
        <v>0</v>
      </c>
      <c r="G143" s="220">
        <f t="shared" si="13"/>
        <v>0</v>
      </c>
    </row>
    <row r="144" spans="1:7" ht="12" customHeight="1" thickBot="1">
      <c r="A144" s="11" t="s">
        <v>90</v>
      </c>
      <c r="B144" s="7" t="s">
        <v>314</v>
      </c>
      <c r="C144" s="122"/>
      <c r="D144" s="190"/>
      <c r="E144" s="122"/>
      <c r="F144" s="289">
        <f t="shared" si="12"/>
        <v>0</v>
      </c>
      <c r="G144" s="220">
        <f t="shared" si="13"/>
        <v>0</v>
      </c>
    </row>
    <row r="145" spans="1:11" ht="12" customHeight="1" thickBot="1">
      <c r="A145" s="18" t="s">
        <v>8</v>
      </c>
      <c r="B145" s="36" t="s">
        <v>322</v>
      </c>
      <c r="C145" s="127">
        <f>+C146+C147+C148+C149</f>
        <v>0</v>
      </c>
      <c r="D145" s="192">
        <f>+D146+D147+D148+D149</f>
        <v>0</v>
      </c>
      <c r="E145" s="127">
        <f>+E146+E147+E148+E149</f>
        <v>0</v>
      </c>
      <c r="F145" s="127">
        <f>+F146+F147+F148+F149</f>
        <v>0</v>
      </c>
      <c r="G145" s="163">
        <f>+G146+G147+G148+G149</f>
        <v>0</v>
      </c>
    </row>
    <row r="146" spans="1:11" ht="12" customHeight="1">
      <c r="A146" s="13" t="s">
        <v>47</v>
      </c>
      <c r="B146" s="7" t="s">
        <v>252</v>
      </c>
      <c r="C146" s="122"/>
      <c r="D146" s="190"/>
      <c r="E146" s="122"/>
      <c r="F146" s="289">
        <f>D146+E146</f>
        <v>0</v>
      </c>
      <c r="G146" s="220">
        <f>C146+F146</f>
        <v>0</v>
      </c>
    </row>
    <row r="147" spans="1:11" ht="12" customHeight="1">
      <c r="A147" s="13" t="s">
        <v>48</v>
      </c>
      <c r="B147" s="7" t="s">
        <v>253</v>
      </c>
      <c r="C147" s="122"/>
      <c r="D147" s="190"/>
      <c r="E147" s="122"/>
      <c r="F147" s="289">
        <f>D147+E147</f>
        <v>0</v>
      </c>
      <c r="G147" s="220">
        <f>C147+F147</f>
        <v>0</v>
      </c>
    </row>
    <row r="148" spans="1:11" ht="12" customHeight="1">
      <c r="A148" s="13" t="s">
        <v>169</v>
      </c>
      <c r="B148" s="7" t="s">
        <v>323</v>
      </c>
      <c r="C148" s="122"/>
      <c r="D148" s="190"/>
      <c r="E148" s="122"/>
      <c r="F148" s="289">
        <f>D148+E148</f>
        <v>0</v>
      </c>
      <c r="G148" s="220">
        <f>C148+F148</f>
        <v>0</v>
      </c>
    </row>
    <row r="149" spans="1:11" ht="12" customHeight="1" thickBot="1">
      <c r="A149" s="11" t="s">
        <v>170</v>
      </c>
      <c r="B149" s="5" t="s">
        <v>272</v>
      </c>
      <c r="C149" s="122"/>
      <c r="D149" s="190"/>
      <c r="E149" s="122"/>
      <c r="F149" s="289">
        <f>D149+E149</f>
        <v>0</v>
      </c>
      <c r="G149" s="220">
        <f>C149+F149</f>
        <v>0</v>
      </c>
    </row>
    <row r="150" spans="1:11" ht="12" customHeight="1" thickBot="1">
      <c r="A150" s="18" t="s">
        <v>9</v>
      </c>
      <c r="B150" s="36" t="s">
        <v>324</v>
      </c>
      <c r="C150" s="183">
        <f>SUM(C151:C155)</f>
        <v>0</v>
      </c>
      <c r="D150" s="193">
        <f>SUM(D151:D155)</f>
        <v>0</v>
      </c>
      <c r="E150" s="183">
        <f>SUM(E151:E155)</f>
        <v>0</v>
      </c>
      <c r="F150" s="183">
        <f>SUM(F151:F155)</f>
        <v>0</v>
      </c>
      <c r="G150" s="178">
        <f>SUM(G151:G155)</f>
        <v>0</v>
      </c>
    </row>
    <row r="151" spans="1:11" ht="12" customHeight="1">
      <c r="A151" s="13" t="s">
        <v>49</v>
      </c>
      <c r="B151" s="7" t="s">
        <v>319</v>
      </c>
      <c r="C151" s="122"/>
      <c r="D151" s="190"/>
      <c r="E151" s="122"/>
      <c r="F151" s="289">
        <f t="shared" ref="F151:F157" si="14">D151+E151</f>
        <v>0</v>
      </c>
      <c r="G151" s="220">
        <f t="shared" ref="G151:G156" si="15">C151+F151</f>
        <v>0</v>
      </c>
    </row>
    <row r="152" spans="1:11" ht="12" customHeight="1">
      <c r="A152" s="13" t="s">
        <v>50</v>
      </c>
      <c r="B152" s="7" t="s">
        <v>326</v>
      </c>
      <c r="C152" s="122"/>
      <c r="D152" s="190"/>
      <c r="E152" s="122"/>
      <c r="F152" s="289">
        <f t="shared" si="14"/>
        <v>0</v>
      </c>
      <c r="G152" s="220">
        <f t="shared" si="15"/>
        <v>0</v>
      </c>
    </row>
    <row r="153" spans="1:11" ht="12" customHeight="1">
      <c r="A153" s="13" t="s">
        <v>181</v>
      </c>
      <c r="B153" s="7" t="s">
        <v>321</v>
      </c>
      <c r="C153" s="122"/>
      <c r="D153" s="190"/>
      <c r="E153" s="122"/>
      <c r="F153" s="289">
        <f t="shared" si="14"/>
        <v>0</v>
      </c>
      <c r="G153" s="220">
        <f t="shared" si="15"/>
        <v>0</v>
      </c>
    </row>
    <row r="154" spans="1:11" ht="12" customHeight="1">
      <c r="A154" s="13" t="s">
        <v>182</v>
      </c>
      <c r="B154" s="7" t="s">
        <v>327</v>
      </c>
      <c r="C154" s="122"/>
      <c r="D154" s="190"/>
      <c r="E154" s="122"/>
      <c r="F154" s="289">
        <f t="shared" si="14"/>
        <v>0</v>
      </c>
      <c r="G154" s="220">
        <f t="shared" si="15"/>
        <v>0</v>
      </c>
    </row>
    <row r="155" spans="1:11" ht="12" customHeight="1" thickBot="1">
      <c r="A155" s="13" t="s">
        <v>325</v>
      </c>
      <c r="B155" s="7" t="s">
        <v>328</v>
      </c>
      <c r="C155" s="122"/>
      <c r="D155" s="190"/>
      <c r="E155" s="124"/>
      <c r="F155" s="290">
        <f t="shared" si="14"/>
        <v>0</v>
      </c>
      <c r="G155" s="221">
        <f t="shared" si="15"/>
        <v>0</v>
      </c>
    </row>
    <row r="156" spans="1:11" ht="12" customHeight="1" thickBot="1">
      <c r="A156" s="18" t="s">
        <v>10</v>
      </c>
      <c r="B156" s="36" t="s">
        <v>329</v>
      </c>
      <c r="C156" s="184"/>
      <c r="D156" s="194"/>
      <c r="E156" s="184"/>
      <c r="F156" s="183">
        <f t="shared" si="14"/>
        <v>0</v>
      </c>
      <c r="G156" s="257">
        <f t="shared" si="15"/>
        <v>0</v>
      </c>
    </row>
    <row r="157" spans="1:11" ht="12" customHeight="1" thickBot="1">
      <c r="A157" s="18" t="s">
        <v>11</v>
      </c>
      <c r="B157" s="36" t="s">
        <v>330</v>
      </c>
      <c r="C157" s="184"/>
      <c r="D157" s="194"/>
      <c r="E157" s="258"/>
      <c r="F157" s="292">
        <f t="shared" si="14"/>
        <v>0</v>
      </c>
      <c r="G157" s="164">
        <f>C157+D157</f>
        <v>0</v>
      </c>
    </row>
    <row r="158" spans="1:11" ht="15" customHeight="1" thickBot="1">
      <c r="A158" s="18" t="s">
        <v>12</v>
      </c>
      <c r="B158" s="36" t="s">
        <v>332</v>
      </c>
      <c r="C158" s="185">
        <f>+C134+C138+C145+C150+C156+C157</f>
        <v>0</v>
      </c>
      <c r="D158" s="195">
        <f>+D134+D138+D145+D150+D156+D157</f>
        <v>0</v>
      </c>
      <c r="E158" s="185">
        <f>+E134+E138+E145+E150+E156+E157</f>
        <v>0</v>
      </c>
      <c r="F158" s="185">
        <f>+F134+F138+F145+F150+F156+F157</f>
        <v>0</v>
      </c>
      <c r="G158" s="179">
        <f>C158+F158</f>
        <v>0</v>
      </c>
      <c r="H158" s="144"/>
      <c r="I158" s="145"/>
      <c r="J158" s="145"/>
      <c r="K158" s="145"/>
    </row>
    <row r="159" spans="1:11" s="134" customFormat="1" ht="12.95" customHeight="1" thickBot="1">
      <c r="A159" s="65" t="s">
        <v>13</v>
      </c>
      <c r="B159" s="108" t="s">
        <v>331</v>
      </c>
      <c r="C159" s="185">
        <f>+C133+C158</f>
        <v>0</v>
      </c>
      <c r="D159" s="195">
        <f>+D133+D158</f>
        <v>0</v>
      </c>
      <c r="E159" s="185">
        <f>+E133+E158</f>
        <v>0</v>
      </c>
      <c r="F159" s="185">
        <f>+F133+F158</f>
        <v>0</v>
      </c>
      <c r="G159" s="179">
        <f>+G133+G158</f>
        <v>0</v>
      </c>
    </row>
    <row r="160" spans="1:11" ht="7.5" customHeight="1"/>
    <row r="161" spans="1:7">
      <c r="A161" s="389" t="s">
        <v>254</v>
      </c>
      <c r="B161" s="389"/>
      <c r="C161" s="389"/>
      <c r="D161" s="389"/>
      <c r="E161" s="389"/>
      <c r="F161" s="389"/>
      <c r="G161" s="389"/>
    </row>
    <row r="162" spans="1:7" ht="15" customHeight="1" thickBot="1">
      <c r="A162" s="380" t="s">
        <v>76</v>
      </c>
      <c r="B162" s="380"/>
      <c r="C162" s="67"/>
      <c r="G162" s="67" t="str">
        <f>G94</f>
        <v>Forintban!</v>
      </c>
    </row>
    <row r="163" spans="1:7" ht="25.5" customHeight="1" thickBot="1">
      <c r="A163" s="18">
        <v>1</v>
      </c>
      <c r="B163" s="21" t="s">
        <v>333</v>
      </c>
      <c r="C163" s="187">
        <f>+C66-C133</f>
        <v>0</v>
      </c>
      <c r="D163" s="121">
        <f>+D66-D133</f>
        <v>0</v>
      </c>
      <c r="E163" s="121">
        <f>+E66-E133</f>
        <v>0</v>
      </c>
      <c r="F163" s="121">
        <f>+F66-F133</f>
        <v>0</v>
      </c>
      <c r="G163" s="61">
        <f>+G66-G133</f>
        <v>0</v>
      </c>
    </row>
    <row r="164" spans="1:7" ht="32.25" customHeight="1" thickBot="1">
      <c r="A164" s="18" t="s">
        <v>4</v>
      </c>
      <c r="B164" s="21" t="s">
        <v>339</v>
      </c>
      <c r="C164" s="121">
        <f>+C90-C158</f>
        <v>0</v>
      </c>
      <c r="D164" s="121">
        <f>+D90-D158</f>
        <v>0</v>
      </c>
      <c r="E164" s="121">
        <f>+E90-E158</f>
        <v>0</v>
      </c>
      <c r="F164" s="121">
        <f>+F90-F158</f>
        <v>0</v>
      </c>
      <c r="G164" s="61">
        <f>+G90-G158</f>
        <v>0</v>
      </c>
    </row>
  </sheetData>
  <mergeCells count="15">
    <mergeCell ref="A3:G3"/>
    <mergeCell ref="C2:G2"/>
    <mergeCell ref="C1:G1"/>
    <mergeCell ref="A161:G161"/>
    <mergeCell ref="A162:B162"/>
    <mergeCell ref="A93:G93"/>
    <mergeCell ref="A94:B94"/>
    <mergeCell ref="A95:A96"/>
    <mergeCell ref="B95:B96"/>
    <mergeCell ref="C95:G95"/>
    <mergeCell ref="A4:G4"/>
    <mergeCell ref="A5:B5"/>
    <mergeCell ref="A6:A7"/>
    <mergeCell ref="B6:B7"/>
    <mergeCell ref="C6:G6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70" max="6" man="1"/>
    <brk id="9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7">
    <tabColor rgb="FF92D050"/>
  </sheetPr>
  <dimension ref="A1:J40"/>
  <sheetViews>
    <sheetView view="pageBreakPreview" zoomScaleNormal="130" zoomScaleSheetLayoutView="100" workbookViewId="0">
      <selection activeCell="F1" sqref="F1:I1"/>
    </sheetView>
  </sheetViews>
  <sheetFormatPr defaultRowHeight="12.75"/>
  <cols>
    <col min="1" max="1" width="6.83203125" style="26" customWidth="1"/>
    <col min="2" max="2" width="48" style="44" customWidth="1"/>
    <col min="3" max="5" width="15.5" style="26" customWidth="1"/>
    <col min="6" max="6" width="55.1640625" style="26" customWidth="1"/>
    <col min="7" max="9" width="15.5" style="26" customWidth="1"/>
    <col min="10" max="10" width="4.83203125" style="26" customWidth="1"/>
    <col min="11" max="16384" width="9.33203125" style="26"/>
  </cols>
  <sheetData>
    <row r="1" spans="1:10">
      <c r="F1" s="397" t="s">
        <v>510</v>
      </c>
      <c r="G1" s="397"/>
      <c r="H1" s="397"/>
      <c r="I1" s="397"/>
    </row>
    <row r="2" spans="1:10">
      <c r="F2" s="397" t="s">
        <v>452</v>
      </c>
      <c r="G2" s="397"/>
      <c r="H2" s="397"/>
      <c r="I2" s="397"/>
    </row>
    <row r="3" spans="1:10" ht="39.75" customHeight="1">
      <c r="B3" s="74" t="s">
        <v>80</v>
      </c>
      <c r="C3" s="75"/>
      <c r="D3" s="75"/>
      <c r="E3" s="75"/>
      <c r="F3" s="75"/>
      <c r="G3" s="75"/>
      <c r="H3" s="75"/>
      <c r="I3" s="75"/>
      <c r="J3" s="395" t="s">
        <v>373</v>
      </c>
    </row>
    <row r="4" spans="1:10" ht="14.25" thickBot="1">
      <c r="G4" s="76"/>
      <c r="H4" s="76"/>
      <c r="I4" s="76" t="s">
        <v>442</v>
      </c>
      <c r="J4" s="395"/>
    </row>
    <row r="5" spans="1:10" ht="18" customHeight="1" thickBot="1">
      <c r="A5" s="393" t="s">
        <v>39</v>
      </c>
      <c r="B5" s="77" t="s">
        <v>35</v>
      </c>
      <c r="C5" s="78"/>
      <c r="D5" s="196"/>
      <c r="E5" s="196"/>
      <c r="F5" s="77" t="s">
        <v>36</v>
      </c>
      <c r="G5" s="79"/>
      <c r="H5" s="199"/>
      <c r="I5" s="200"/>
      <c r="J5" s="395"/>
    </row>
    <row r="6" spans="1:10" s="80" customFormat="1" ht="42.75" customHeight="1" thickBot="1">
      <c r="A6" s="394"/>
      <c r="B6" s="45" t="s">
        <v>37</v>
      </c>
      <c r="C6" s="311" t="str">
        <f>+CONCATENATE('1.1.sz.mell.'!C6," eredeti előirányzat")</f>
        <v>2019. évi eredeti előirányzat</v>
      </c>
      <c r="D6" s="312" t="s">
        <v>460</v>
      </c>
      <c r="E6" s="312" t="s">
        <v>461</v>
      </c>
      <c r="F6" s="313" t="s">
        <v>37</v>
      </c>
      <c r="G6" s="311" t="str">
        <f>+C6</f>
        <v>2019. évi eredeti előirányzat</v>
      </c>
      <c r="H6" s="314" t="str">
        <f>+D6</f>
        <v>2019.évi módosított előirányzat</v>
      </c>
      <c r="I6" s="315" t="str">
        <f>+E6</f>
        <v>2019. évi módosítás után</v>
      </c>
      <c r="J6" s="395"/>
    </row>
    <row r="7" spans="1:10" s="84" customFormat="1" ht="12" customHeight="1" thickBot="1">
      <c r="A7" s="81" t="s">
        <v>346</v>
      </c>
      <c r="B7" s="82" t="s">
        <v>347</v>
      </c>
      <c r="C7" s="83" t="s">
        <v>348</v>
      </c>
      <c r="D7" s="197" t="s">
        <v>350</v>
      </c>
      <c r="E7" s="197" t="s">
        <v>428</v>
      </c>
      <c r="F7" s="82" t="s">
        <v>374</v>
      </c>
      <c r="G7" s="83" t="s">
        <v>351</v>
      </c>
      <c r="H7" s="83" t="s">
        <v>352</v>
      </c>
      <c r="I7" s="238" t="s">
        <v>429</v>
      </c>
      <c r="J7" s="395"/>
    </row>
    <row r="8" spans="1:10" ht="12.95" customHeight="1">
      <c r="A8" s="85" t="s">
        <v>3</v>
      </c>
      <c r="B8" s="86" t="s">
        <v>255</v>
      </c>
      <c r="C8" s="68">
        <f>'1.1.sz.mell.'!C9</f>
        <v>27101676</v>
      </c>
      <c r="D8" s="68">
        <f>'1.1.sz.mell.'!F9</f>
        <v>1595720</v>
      </c>
      <c r="E8" s="226">
        <f>C8+D8</f>
        <v>28697396</v>
      </c>
      <c r="F8" s="86" t="s">
        <v>38</v>
      </c>
      <c r="G8" s="68">
        <f>'1.1.sz.mell.'!C100</f>
        <v>14591200</v>
      </c>
      <c r="H8" s="68">
        <f>'1.1.sz.mell.'!F100</f>
        <v>2309000</v>
      </c>
      <c r="I8" s="230">
        <f>G8+H8</f>
        <v>16900200</v>
      </c>
      <c r="J8" s="395"/>
    </row>
    <row r="9" spans="1:10" ht="12.95" customHeight="1">
      <c r="A9" s="87" t="s">
        <v>4</v>
      </c>
      <c r="B9" s="88" t="s">
        <v>256</v>
      </c>
      <c r="C9" s="69">
        <f>'1.1.sz.mell.'!C16</f>
        <v>6133000</v>
      </c>
      <c r="D9" s="69">
        <f>'1.1.sz.mell.'!F16</f>
        <v>1182000</v>
      </c>
      <c r="E9" s="226">
        <f t="shared" ref="E9:E23" si="0">C9+D9</f>
        <v>7315000</v>
      </c>
      <c r="F9" s="88" t="s">
        <v>96</v>
      </c>
      <c r="G9" s="69">
        <f>'1.1.sz.mell.'!C101</f>
        <v>2442000</v>
      </c>
      <c r="H9" s="69">
        <f>'1.1.sz.mell.'!F101</f>
        <v>204000</v>
      </c>
      <c r="I9" s="230">
        <f t="shared" ref="I9:I24" si="1">G9+H9</f>
        <v>2646000</v>
      </c>
      <c r="J9" s="395"/>
    </row>
    <row r="10" spans="1:10" ht="12.95" customHeight="1">
      <c r="A10" s="87" t="s">
        <v>5</v>
      </c>
      <c r="B10" s="88" t="s">
        <v>277</v>
      </c>
      <c r="C10" s="69">
        <f>'1.1.sz.mell.'!C22</f>
        <v>0</v>
      </c>
      <c r="D10" s="69"/>
      <c r="E10" s="226">
        <f t="shared" si="0"/>
        <v>0</v>
      </c>
      <c r="F10" s="88" t="s">
        <v>120</v>
      </c>
      <c r="G10" s="69">
        <f>'1.1.sz.mell.'!C102</f>
        <v>11458000</v>
      </c>
      <c r="H10" s="69">
        <f>'1.1.sz.mell.'!F102</f>
        <v>3236830</v>
      </c>
      <c r="I10" s="230">
        <f t="shared" si="1"/>
        <v>14694830</v>
      </c>
      <c r="J10" s="395"/>
    </row>
    <row r="11" spans="1:10" ht="12.95" customHeight="1">
      <c r="A11" s="87" t="s">
        <v>6</v>
      </c>
      <c r="B11" s="88" t="s">
        <v>87</v>
      </c>
      <c r="C11" s="69">
        <f>'1.1.sz.mell.'!C29</f>
        <v>0</v>
      </c>
      <c r="D11" s="69">
        <f>'1.1.sz.mell.'!F29</f>
        <v>0</v>
      </c>
      <c r="E11" s="226">
        <f t="shared" ref="E11:E14" si="2">C11+D11</f>
        <v>0</v>
      </c>
      <c r="F11" s="88" t="s">
        <v>495</v>
      </c>
      <c r="G11" s="69"/>
      <c r="H11" s="69">
        <v>330000</v>
      </c>
      <c r="I11" s="230">
        <v>330000</v>
      </c>
      <c r="J11" s="395"/>
    </row>
    <row r="12" spans="1:10" ht="12.95" customHeight="1">
      <c r="A12" s="87" t="s">
        <v>7</v>
      </c>
      <c r="B12" s="89" t="s">
        <v>283</v>
      </c>
      <c r="C12" s="69">
        <f>'1.1.sz.mell.'!C38</f>
        <v>227000</v>
      </c>
      <c r="D12" s="69">
        <f>'1.1.sz.mell.'!F38</f>
        <v>0</v>
      </c>
      <c r="E12" s="226">
        <f t="shared" si="2"/>
        <v>227000</v>
      </c>
      <c r="F12" s="88" t="s">
        <v>97</v>
      </c>
      <c r="G12" s="69">
        <f>'1.1.sz.mell.'!C103</f>
        <v>7972000</v>
      </c>
      <c r="H12" s="69">
        <f>'1.1.sz.mell.'!F103</f>
        <v>-37000</v>
      </c>
      <c r="I12" s="230">
        <f t="shared" si="1"/>
        <v>7935000</v>
      </c>
      <c r="J12" s="395"/>
    </row>
    <row r="13" spans="1:10" ht="12.95" customHeight="1">
      <c r="A13" s="87" t="s">
        <v>8</v>
      </c>
      <c r="B13" s="88" t="s">
        <v>257</v>
      </c>
      <c r="C13" s="70">
        <f>'1.1.sz.mell.'!C56</f>
        <v>0</v>
      </c>
      <c r="D13" s="70">
        <f>'1.1.sz.mell.'!F56</f>
        <v>0</v>
      </c>
      <c r="E13" s="226">
        <f t="shared" si="2"/>
        <v>0</v>
      </c>
      <c r="F13" s="88" t="s">
        <v>496</v>
      </c>
      <c r="G13" s="69"/>
      <c r="H13" s="69">
        <v>200000</v>
      </c>
      <c r="I13" s="230">
        <f t="shared" si="1"/>
        <v>200000</v>
      </c>
      <c r="J13" s="395"/>
    </row>
    <row r="14" spans="1:10" ht="12.95" customHeight="1">
      <c r="A14" s="87" t="s">
        <v>9</v>
      </c>
      <c r="B14" s="88" t="s">
        <v>340</v>
      </c>
      <c r="C14" s="69">
        <f>'1.1.sz.mell.'!C60</f>
        <v>733000</v>
      </c>
      <c r="D14" s="69"/>
      <c r="E14" s="226">
        <f t="shared" si="2"/>
        <v>733000</v>
      </c>
      <c r="F14" s="88" t="s">
        <v>497</v>
      </c>
      <c r="G14" s="69"/>
      <c r="H14" s="69">
        <v>750000</v>
      </c>
      <c r="I14" s="230">
        <f t="shared" si="1"/>
        <v>750000</v>
      </c>
      <c r="J14" s="395"/>
    </row>
    <row r="15" spans="1:10" ht="12.95" customHeight="1">
      <c r="A15" s="87" t="s">
        <v>10</v>
      </c>
      <c r="B15" s="88"/>
      <c r="C15" s="69">
        <f>'1.1.sz.mell.'!C61</f>
        <v>0</v>
      </c>
      <c r="D15" s="69"/>
      <c r="E15" s="226">
        <f t="shared" si="0"/>
        <v>0</v>
      </c>
      <c r="F15" s="25" t="s">
        <v>498</v>
      </c>
      <c r="G15" s="69"/>
      <c r="H15" s="69">
        <v>2000000</v>
      </c>
      <c r="I15" s="230">
        <f t="shared" si="1"/>
        <v>2000000</v>
      </c>
      <c r="J15" s="395"/>
    </row>
    <row r="16" spans="1:10" ht="12.95" customHeight="1">
      <c r="A16" s="87" t="s">
        <v>11</v>
      </c>
      <c r="B16" s="88"/>
      <c r="C16" s="69"/>
      <c r="D16" s="69"/>
      <c r="E16" s="226"/>
      <c r="F16" s="25" t="s">
        <v>499</v>
      </c>
      <c r="G16" s="69"/>
      <c r="H16" s="69">
        <v>398000</v>
      </c>
      <c r="I16" s="230">
        <f t="shared" si="1"/>
        <v>398000</v>
      </c>
      <c r="J16" s="395"/>
    </row>
    <row r="17" spans="1:10" ht="12.95" customHeight="1">
      <c r="A17" s="87" t="s">
        <v>12</v>
      </c>
      <c r="B17" s="88"/>
      <c r="C17" s="69"/>
      <c r="D17" s="69"/>
      <c r="E17" s="226"/>
      <c r="F17" s="25" t="s">
        <v>500</v>
      </c>
      <c r="G17" s="69"/>
      <c r="H17" s="69">
        <v>120000</v>
      </c>
      <c r="I17" s="230">
        <f t="shared" si="1"/>
        <v>120000</v>
      </c>
      <c r="J17" s="395"/>
    </row>
    <row r="18" spans="1:10" ht="12.95" customHeight="1">
      <c r="A18" s="87" t="s">
        <v>13</v>
      </c>
      <c r="B18" s="88"/>
      <c r="C18" s="69"/>
      <c r="D18" s="69"/>
      <c r="E18" s="226"/>
      <c r="F18" s="25" t="s">
        <v>501</v>
      </c>
      <c r="G18" s="69"/>
      <c r="H18" s="69">
        <v>830000</v>
      </c>
      <c r="I18" s="230">
        <f t="shared" si="1"/>
        <v>830000</v>
      </c>
      <c r="J18" s="395"/>
    </row>
    <row r="19" spans="1:10" ht="12.95" customHeight="1">
      <c r="A19" s="87" t="s">
        <v>14</v>
      </c>
      <c r="B19" s="25"/>
      <c r="C19" s="69"/>
      <c r="D19" s="69"/>
      <c r="E19" s="226">
        <f t="shared" si="0"/>
        <v>0</v>
      </c>
      <c r="F19" s="25" t="s">
        <v>502</v>
      </c>
      <c r="G19" s="69"/>
      <c r="H19" s="69">
        <v>474000</v>
      </c>
      <c r="I19" s="230">
        <f t="shared" si="1"/>
        <v>474000</v>
      </c>
      <c r="J19" s="395"/>
    </row>
    <row r="20" spans="1:10" ht="12.95" customHeight="1">
      <c r="A20" s="87" t="s">
        <v>15</v>
      </c>
      <c r="B20" s="146"/>
      <c r="C20" s="70"/>
      <c r="D20" s="70"/>
      <c r="E20" s="226">
        <f t="shared" si="0"/>
        <v>0</v>
      </c>
      <c r="F20" s="25" t="s">
        <v>503</v>
      </c>
      <c r="G20" s="69"/>
      <c r="H20" s="69">
        <v>2750000</v>
      </c>
      <c r="I20" s="230">
        <f t="shared" si="1"/>
        <v>2750000</v>
      </c>
      <c r="J20" s="395"/>
    </row>
    <row r="21" spans="1:10" ht="12.95" customHeight="1">
      <c r="A21" s="87" t="s">
        <v>16</v>
      </c>
      <c r="B21" s="25"/>
      <c r="C21" s="69"/>
      <c r="D21" s="69"/>
      <c r="E21" s="226">
        <f t="shared" si="0"/>
        <v>0</v>
      </c>
      <c r="F21" s="25" t="s">
        <v>504</v>
      </c>
      <c r="G21" s="69"/>
      <c r="H21" s="69">
        <v>120000</v>
      </c>
      <c r="I21" s="230">
        <f t="shared" si="1"/>
        <v>120000</v>
      </c>
      <c r="J21" s="395"/>
    </row>
    <row r="22" spans="1:10" ht="12.95" customHeight="1">
      <c r="A22" s="87"/>
      <c r="B22" s="25"/>
      <c r="C22" s="69"/>
      <c r="D22" s="69"/>
      <c r="E22" s="226"/>
      <c r="F22" s="25" t="s">
        <v>505</v>
      </c>
      <c r="G22" s="69"/>
      <c r="H22" s="69">
        <v>293000</v>
      </c>
      <c r="I22" s="230">
        <f t="shared" si="1"/>
        <v>293000</v>
      </c>
      <c r="J22" s="395"/>
    </row>
    <row r="23" spans="1:10" ht="12.95" customHeight="1">
      <c r="A23" s="87" t="s">
        <v>17</v>
      </c>
      <c r="B23" s="25"/>
      <c r="C23" s="69"/>
      <c r="D23" s="69"/>
      <c r="E23" s="226">
        <f t="shared" si="0"/>
        <v>0</v>
      </c>
      <c r="F23" s="88" t="s">
        <v>98</v>
      </c>
      <c r="G23" s="69">
        <f>'1.1.sz.mell.'!C104</f>
        <v>16952000</v>
      </c>
      <c r="H23" s="69">
        <f>'1.1.sz.mell.'!F104</f>
        <v>-2638000</v>
      </c>
      <c r="I23" s="230">
        <f t="shared" si="1"/>
        <v>14314000</v>
      </c>
      <c r="J23" s="395"/>
    </row>
    <row r="24" spans="1:10" ht="12.95" customHeight="1" thickBot="1">
      <c r="A24" s="87" t="s">
        <v>18</v>
      </c>
      <c r="B24" s="27"/>
      <c r="C24" s="71"/>
      <c r="D24" s="71"/>
      <c r="E24" s="227"/>
      <c r="F24" s="88" t="s">
        <v>33</v>
      </c>
      <c r="G24" s="69">
        <f>'1.1.sz.mell.'!C117</f>
        <v>6424466</v>
      </c>
      <c r="H24" s="69">
        <f>'1.1.sz.mell.'!F117</f>
        <v>1284323</v>
      </c>
      <c r="I24" s="230">
        <f t="shared" si="1"/>
        <v>7708789</v>
      </c>
      <c r="J24" s="395"/>
    </row>
    <row r="25" spans="1:10" ht="21.75" thickBot="1">
      <c r="A25" s="90" t="s">
        <v>15</v>
      </c>
      <c r="B25" s="37" t="s">
        <v>341</v>
      </c>
      <c r="C25" s="72">
        <f>SUM(C8:C24)</f>
        <v>34194676</v>
      </c>
      <c r="D25" s="72">
        <f>SUM(D8:D24)</f>
        <v>2777720</v>
      </c>
      <c r="E25" s="72">
        <f>SUM(E8:E24)</f>
        <v>36972396</v>
      </c>
      <c r="F25" s="37" t="s">
        <v>263</v>
      </c>
      <c r="G25" s="72">
        <f>SUM(G8:G10)+G12+G23+G24</f>
        <v>59839666</v>
      </c>
      <c r="H25" s="72">
        <f t="shared" ref="H25:I25" si="3">SUM(H8:H10)+H12+H23+H24</f>
        <v>4359153</v>
      </c>
      <c r="I25" s="72">
        <f t="shared" si="3"/>
        <v>64198819</v>
      </c>
      <c r="J25" s="395"/>
    </row>
    <row r="26" spans="1:10" ht="12.95" customHeight="1">
      <c r="A26" s="91" t="s">
        <v>16</v>
      </c>
      <c r="B26" s="92" t="s">
        <v>260</v>
      </c>
      <c r="C26" s="229">
        <f>+C27+C28+C29+C30</f>
        <v>206993990</v>
      </c>
      <c r="D26" s="174">
        <f>+D27+D28+D29+D30</f>
        <v>0</v>
      </c>
      <c r="E26" s="229">
        <f>+E27+E28+E29+E30</f>
        <v>206993990</v>
      </c>
      <c r="F26" s="93" t="s">
        <v>104</v>
      </c>
      <c r="G26" s="73"/>
      <c r="H26" s="73"/>
      <c r="I26" s="231">
        <f>G26+H26</f>
        <v>0</v>
      </c>
      <c r="J26" s="395"/>
    </row>
    <row r="27" spans="1:10" ht="12.95" customHeight="1">
      <c r="A27" s="94" t="s">
        <v>17</v>
      </c>
      <c r="B27" s="93" t="s">
        <v>113</v>
      </c>
      <c r="C27" s="29">
        <f>'1.1.sz.mell.'!C78</f>
        <v>206993990</v>
      </c>
      <c r="D27" s="29">
        <f>'1.1.sz.mell.'!F78</f>
        <v>0</v>
      </c>
      <c r="E27" s="228">
        <f>C27+D27</f>
        <v>206993990</v>
      </c>
      <c r="F27" s="93" t="s">
        <v>262</v>
      </c>
      <c r="G27" s="29">
        <f>'1.1.sz.mell.'!C137</f>
        <v>0</v>
      </c>
      <c r="H27" s="29">
        <f>'1.1.sz.mell.'!F137</f>
        <v>0</v>
      </c>
      <c r="I27" s="232">
        <f t="shared" ref="I27:I35" si="4">G27+H27</f>
        <v>0</v>
      </c>
      <c r="J27" s="395"/>
    </row>
    <row r="28" spans="1:10" ht="12.95" customHeight="1">
      <c r="A28" s="94" t="s">
        <v>18</v>
      </c>
      <c r="B28" s="93" t="s">
        <v>114</v>
      </c>
      <c r="C28" s="29"/>
      <c r="D28" s="29"/>
      <c r="E28" s="228">
        <f>C28+D28</f>
        <v>0</v>
      </c>
      <c r="F28" s="93" t="s">
        <v>78</v>
      </c>
      <c r="G28" s="29"/>
      <c r="H28" s="29"/>
      <c r="I28" s="232">
        <f t="shared" si="4"/>
        <v>0</v>
      </c>
      <c r="J28" s="395"/>
    </row>
    <row r="29" spans="1:10" ht="12.95" customHeight="1">
      <c r="A29" s="94" t="s">
        <v>19</v>
      </c>
      <c r="B29" s="93" t="s">
        <v>118</v>
      </c>
      <c r="C29" s="29"/>
      <c r="D29" s="29"/>
      <c r="E29" s="228">
        <f>C29+D29</f>
        <v>0</v>
      </c>
      <c r="F29" s="93" t="s">
        <v>79</v>
      </c>
      <c r="G29" s="29"/>
      <c r="H29" s="29"/>
      <c r="I29" s="232">
        <f t="shared" si="4"/>
        <v>0</v>
      </c>
      <c r="J29" s="395"/>
    </row>
    <row r="30" spans="1:10" ht="12.95" customHeight="1">
      <c r="A30" s="94" t="s">
        <v>20</v>
      </c>
      <c r="B30" s="93" t="s">
        <v>119</v>
      </c>
      <c r="C30" s="29"/>
      <c r="D30" s="29"/>
      <c r="E30" s="228">
        <f>C30+D30</f>
        <v>0</v>
      </c>
      <c r="F30" s="92" t="s">
        <v>121</v>
      </c>
      <c r="G30" s="29"/>
      <c r="H30" s="29"/>
      <c r="I30" s="232">
        <f t="shared" si="4"/>
        <v>0</v>
      </c>
      <c r="J30" s="395"/>
    </row>
    <row r="31" spans="1:10" ht="12.95" customHeight="1">
      <c r="A31" s="94" t="s">
        <v>21</v>
      </c>
      <c r="B31" s="93" t="s">
        <v>261</v>
      </c>
      <c r="C31" s="95">
        <f>+C32+C33</f>
        <v>0</v>
      </c>
      <c r="D31" s="95">
        <f>+D32+D33</f>
        <v>0</v>
      </c>
      <c r="E31" s="95">
        <f>+E32+E33</f>
        <v>0</v>
      </c>
      <c r="F31" s="93" t="s">
        <v>105</v>
      </c>
      <c r="G31" s="29"/>
      <c r="H31" s="29"/>
      <c r="I31" s="232">
        <f t="shared" si="4"/>
        <v>0</v>
      </c>
      <c r="J31" s="395"/>
    </row>
    <row r="32" spans="1:10" ht="12.95" customHeight="1">
      <c r="A32" s="91" t="s">
        <v>22</v>
      </c>
      <c r="B32" s="92" t="s">
        <v>258</v>
      </c>
      <c r="C32" s="73">
        <f>'1.1.sz.mell.'!C70</f>
        <v>0</v>
      </c>
      <c r="D32" s="73">
        <f>'1.1.sz.mell.'!F70</f>
        <v>0</v>
      </c>
      <c r="E32" s="229">
        <f>C32+D32</f>
        <v>0</v>
      </c>
      <c r="F32" s="86" t="s">
        <v>323</v>
      </c>
      <c r="G32" s="73"/>
      <c r="H32" s="73"/>
      <c r="I32" s="231">
        <f t="shared" si="4"/>
        <v>0</v>
      </c>
      <c r="J32" s="395"/>
    </row>
    <row r="33" spans="1:10" ht="12.95" customHeight="1">
      <c r="A33" s="94" t="s">
        <v>23</v>
      </c>
      <c r="B33" s="93" t="s">
        <v>259</v>
      </c>
      <c r="C33" s="29"/>
      <c r="D33" s="29"/>
      <c r="E33" s="228">
        <f>C33+D33</f>
        <v>0</v>
      </c>
      <c r="F33" s="88" t="s">
        <v>441</v>
      </c>
      <c r="G33" s="29">
        <f>'1.1.sz.mell.'!C148</f>
        <v>1085000</v>
      </c>
      <c r="H33" s="29">
        <f>'1.1.sz.mell.'!F148</f>
        <v>-933</v>
      </c>
      <c r="I33" s="232">
        <f t="shared" si="4"/>
        <v>1084067</v>
      </c>
      <c r="J33" s="395"/>
    </row>
    <row r="34" spans="1:10" ht="12.95" customHeight="1">
      <c r="A34" s="87" t="s">
        <v>24</v>
      </c>
      <c r="B34" s="93" t="s">
        <v>426</v>
      </c>
      <c r="C34" s="29"/>
      <c r="D34" s="29"/>
      <c r="E34" s="228">
        <f>C34+D34</f>
        <v>0</v>
      </c>
      <c r="F34" s="88" t="s">
        <v>330</v>
      </c>
      <c r="G34" s="29"/>
      <c r="H34" s="29"/>
      <c r="I34" s="232">
        <f t="shared" si="4"/>
        <v>0</v>
      </c>
      <c r="J34" s="395"/>
    </row>
    <row r="35" spans="1:10" ht="12.95" customHeight="1" thickBot="1">
      <c r="A35" s="117" t="s">
        <v>25</v>
      </c>
      <c r="B35" s="92" t="s">
        <v>216</v>
      </c>
      <c r="C35" s="73"/>
      <c r="D35" s="73"/>
      <c r="E35" s="229">
        <f>C35+D35</f>
        <v>0</v>
      </c>
      <c r="F35" s="148"/>
      <c r="G35" s="73"/>
      <c r="H35" s="73"/>
      <c r="I35" s="231">
        <f t="shared" si="4"/>
        <v>0</v>
      </c>
      <c r="J35" s="395"/>
    </row>
    <row r="36" spans="1:10" ht="24" customHeight="1" thickBot="1">
      <c r="A36" s="90" t="s">
        <v>26</v>
      </c>
      <c r="B36" s="37" t="s">
        <v>342</v>
      </c>
      <c r="C36" s="72">
        <f>+C26+C31+C34+C35</f>
        <v>206993990</v>
      </c>
      <c r="D36" s="72">
        <f>+D26+D31+D34+D35</f>
        <v>0</v>
      </c>
      <c r="E36" s="198">
        <f>+E26+E31+E34+E35</f>
        <v>206993990</v>
      </c>
      <c r="F36" s="37" t="s">
        <v>344</v>
      </c>
      <c r="G36" s="72">
        <f>SUM(G26:G35)</f>
        <v>1085000</v>
      </c>
      <c r="H36" s="72">
        <f>SUM(H26:H35)</f>
        <v>-933</v>
      </c>
      <c r="I36" s="106">
        <f>SUM(I26:I35)</f>
        <v>1084067</v>
      </c>
      <c r="J36" s="395"/>
    </row>
    <row r="37" spans="1:10" ht="13.5" thickBot="1">
      <c r="A37" s="90" t="s">
        <v>27</v>
      </c>
      <c r="B37" s="96" t="s">
        <v>343</v>
      </c>
      <c r="C37" s="239">
        <f>+C25+C36</f>
        <v>241188666</v>
      </c>
      <c r="D37" s="239">
        <f>+D25+D36</f>
        <v>2777720</v>
      </c>
      <c r="E37" s="240">
        <f>+E25+E36</f>
        <v>243966386</v>
      </c>
      <c r="F37" s="96" t="s">
        <v>345</v>
      </c>
      <c r="G37" s="239">
        <f>+G25+G36</f>
        <v>60924666</v>
      </c>
      <c r="H37" s="239">
        <f>+H25+H36</f>
        <v>4358220</v>
      </c>
      <c r="I37" s="240">
        <f>+I25+I36</f>
        <v>65282886</v>
      </c>
      <c r="J37" s="395"/>
    </row>
    <row r="38" spans="1:10" ht="13.5" thickBot="1">
      <c r="A38" s="90" t="s">
        <v>28</v>
      </c>
      <c r="B38" s="96" t="s">
        <v>82</v>
      </c>
      <c r="C38" s="239">
        <f>IF(C25-G25&lt;0,G25-C25,"-")</f>
        <v>25644990</v>
      </c>
      <c r="D38" s="239">
        <f>IF(D25-H25&lt;0,H25-D25,"-")</f>
        <v>1581433</v>
      </c>
      <c r="E38" s="240">
        <f>IF(E25-I25&lt;0,I25-E25,"-")</f>
        <v>27226423</v>
      </c>
      <c r="F38" s="96" t="s">
        <v>83</v>
      </c>
      <c r="G38" s="239" t="str">
        <f>IF(C25-G25&gt;0,C25-G25,"-")</f>
        <v>-</v>
      </c>
      <c r="H38" s="239" t="str">
        <f>IF(D25-H25&gt;0,D25-H25,"-")</f>
        <v>-</v>
      </c>
      <c r="I38" s="240" t="str">
        <f>IF(E25-I25&gt;0,E25-I25,"-")</f>
        <v>-</v>
      </c>
      <c r="J38" s="395"/>
    </row>
    <row r="39" spans="1:10" ht="13.5" thickBot="1">
      <c r="A39" s="90" t="s">
        <v>29</v>
      </c>
      <c r="B39" s="96" t="s">
        <v>432</v>
      </c>
      <c r="C39" s="239" t="str">
        <f>IF(C37-G37&lt;0,G37-C37,"-")</f>
        <v>-</v>
      </c>
      <c r="D39" s="239">
        <f>IF(D37-H37&lt;0,H37-D37,"-")</f>
        <v>1580500</v>
      </c>
      <c r="E39" s="239" t="str">
        <f>IF(E37-I37&lt;0,I37-E37,"-")</f>
        <v>-</v>
      </c>
      <c r="F39" s="96" t="s">
        <v>433</v>
      </c>
      <c r="G39" s="239">
        <f>IF(C37-G37&gt;0,C37-G37,"-")</f>
        <v>180264000</v>
      </c>
      <c r="H39" s="239" t="str">
        <f>IF(D37-H37&gt;0,D37-H37,"-")</f>
        <v>-</v>
      </c>
      <c r="I39" s="241">
        <f>IF(E37-I37&gt;0,E37-I37,"-")</f>
        <v>178683500</v>
      </c>
      <c r="J39" s="395"/>
    </row>
    <row r="40" spans="1:10" ht="18.75">
      <c r="B40" s="396"/>
      <c r="C40" s="396"/>
      <c r="D40" s="396"/>
      <c r="E40" s="396"/>
      <c r="F40" s="396"/>
    </row>
  </sheetData>
  <mergeCells count="5">
    <mergeCell ref="A5:A6"/>
    <mergeCell ref="J3:J39"/>
    <mergeCell ref="B40:F40"/>
    <mergeCell ref="F1:I1"/>
    <mergeCell ref="F2:I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J35"/>
  <sheetViews>
    <sheetView view="pageBreakPreview" zoomScale="90" zoomScaleSheetLayoutView="90" workbookViewId="0">
      <selection activeCell="F1" sqref="F1:I1"/>
    </sheetView>
  </sheetViews>
  <sheetFormatPr defaultRowHeight="12.75"/>
  <cols>
    <col min="1" max="1" width="6.83203125" style="26" customWidth="1"/>
    <col min="2" max="2" width="49.83203125" style="44" customWidth="1"/>
    <col min="3" max="5" width="15.5" style="26" customWidth="1"/>
    <col min="6" max="6" width="49.83203125" style="26" customWidth="1"/>
    <col min="7" max="9" width="15.5" style="26" customWidth="1"/>
    <col min="10" max="10" width="4.83203125" style="26" customWidth="1"/>
    <col min="11" max="16384" width="9.33203125" style="26"/>
  </cols>
  <sheetData>
    <row r="1" spans="1:10">
      <c r="F1" s="397" t="s">
        <v>511</v>
      </c>
      <c r="G1" s="397"/>
      <c r="H1" s="397"/>
      <c r="I1" s="397"/>
    </row>
    <row r="2" spans="1:10">
      <c r="F2" s="397" t="s">
        <v>453</v>
      </c>
      <c r="G2" s="397"/>
      <c r="H2" s="397"/>
      <c r="I2" s="397"/>
    </row>
    <row r="3" spans="1:10" ht="31.5">
      <c r="B3" s="74" t="s">
        <v>81</v>
      </c>
      <c r="C3" s="75"/>
      <c r="D3" s="75"/>
      <c r="E3" s="75"/>
      <c r="F3" s="75"/>
      <c r="G3" s="75"/>
      <c r="H3" s="75"/>
      <c r="I3" s="75"/>
      <c r="J3" s="395" t="s">
        <v>375</v>
      </c>
    </row>
    <row r="4" spans="1:10" ht="14.25" thickBot="1">
      <c r="G4" s="76"/>
      <c r="H4" s="76"/>
      <c r="I4" s="76" t="str">
        <f>'2.1.sz.mell  '!I4</f>
        <v>forintban</v>
      </c>
      <c r="J4" s="395"/>
    </row>
    <row r="5" spans="1:10" ht="13.5" customHeight="1" thickBot="1">
      <c r="A5" s="393" t="s">
        <v>39</v>
      </c>
      <c r="B5" s="77" t="s">
        <v>35</v>
      </c>
      <c r="C5" s="78"/>
      <c r="D5" s="196"/>
      <c r="E5" s="196"/>
      <c r="F5" s="77" t="s">
        <v>36</v>
      </c>
      <c r="G5" s="79"/>
      <c r="H5" s="199"/>
      <c r="I5" s="200"/>
      <c r="J5" s="395"/>
    </row>
    <row r="6" spans="1:10" s="80" customFormat="1" ht="36.75" thickBot="1">
      <c r="A6" s="394"/>
      <c r="B6" s="45" t="s">
        <v>37</v>
      </c>
      <c r="C6" s="311" t="str">
        <f>+CONCATENATE('1.1.sz.mell.'!C6," eredeti előirányzat")</f>
        <v>2019. évi eredeti előirányzat</v>
      </c>
      <c r="D6" s="312" t="str">
        <f>'2.1.sz.mell  '!D6</f>
        <v>2019.évi módosított előirányzat</v>
      </c>
      <c r="E6" s="312" t="str">
        <f>'2.1.sz.mell  '!E6</f>
        <v>2019. évi módosítás után</v>
      </c>
      <c r="F6" s="313" t="s">
        <v>37</v>
      </c>
      <c r="G6" s="311" t="str">
        <f>+C6</f>
        <v>2019. évi eredeti előirányzat</v>
      </c>
      <c r="H6" s="314" t="str">
        <f>+D6</f>
        <v>2019.évi módosított előirányzat</v>
      </c>
      <c r="I6" s="315" t="str">
        <f>+E6</f>
        <v>2019. évi módosítás után</v>
      </c>
      <c r="J6" s="395"/>
    </row>
    <row r="7" spans="1:10" s="80" customFormat="1" ht="13.5" thickBot="1">
      <c r="A7" s="81" t="s">
        <v>346</v>
      </c>
      <c r="B7" s="82" t="s">
        <v>347</v>
      </c>
      <c r="C7" s="83" t="s">
        <v>348</v>
      </c>
      <c r="D7" s="197" t="s">
        <v>350</v>
      </c>
      <c r="E7" s="197" t="s">
        <v>428</v>
      </c>
      <c r="F7" s="82" t="s">
        <v>374</v>
      </c>
      <c r="G7" s="83" t="s">
        <v>351</v>
      </c>
      <c r="H7" s="83" t="s">
        <v>352</v>
      </c>
      <c r="I7" s="238" t="s">
        <v>429</v>
      </c>
      <c r="J7" s="395"/>
    </row>
    <row r="8" spans="1:10" ht="12.95" customHeight="1">
      <c r="A8" s="85" t="s">
        <v>3</v>
      </c>
      <c r="B8" s="86" t="s">
        <v>264</v>
      </c>
      <c r="C8" s="68">
        <f>'1.1.sz.mell.'!C23</f>
        <v>0</v>
      </c>
      <c r="D8" s="68">
        <f>'1.1.sz.mell.'!F23</f>
        <v>457000</v>
      </c>
      <c r="E8" s="226">
        <f>C8+D8</f>
        <v>457000</v>
      </c>
      <c r="F8" s="86" t="s">
        <v>115</v>
      </c>
      <c r="G8" s="68">
        <f>'1.1.sz.mell.'!C121</f>
        <v>216240000</v>
      </c>
      <c r="H8" s="203">
        <f>'1.1.sz.mell.'!F121</f>
        <v>398000</v>
      </c>
      <c r="I8" s="233">
        <f>G8+H8</f>
        <v>216638000</v>
      </c>
      <c r="J8" s="395"/>
    </row>
    <row r="9" spans="1:10">
      <c r="A9" s="87" t="s">
        <v>4</v>
      </c>
      <c r="B9" s="88" t="s">
        <v>265</v>
      </c>
      <c r="C9" s="69"/>
      <c r="D9" s="69"/>
      <c r="E9" s="226">
        <f t="shared" ref="E9:E18" si="0">C9+D9</f>
        <v>0</v>
      </c>
      <c r="F9" s="88" t="s">
        <v>270</v>
      </c>
      <c r="G9" s="69"/>
      <c r="H9" s="69"/>
      <c r="I9" s="234">
        <f t="shared" ref="I9:I31" si="1">G9+H9</f>
        <v>0</v>
      </c>
      <c r="J9" s="395"/>
    </row>
    <row r="10" spans="1:10" ht="12.95" customHeight="1">
      <c r="A10" s="87" t="s">
        <v>5</v>
      </c>
      <c r="B10" s="88" t="s">
        <v>0</v>
      </c>
      <c r="C10" s="69">
        <f>'1.1.sz.mell.'!C51</f>
        <v>0</v>
      </c>
      <c r="D10" s="69">
        <f>'1.1.sz.mell.'!F51</f>
        <v>17500</v>
      </c>
      <c r="E10" s="226">
        <f t="shared" si="0"/>
        <v>17500</v>
      </c>
      <c r="F10" s="88" t="s">
        <v>100</v>
      </c>
      <c r="G10" s="69">
        <f>'1.1.sz.mell.'!C123</f>
        <v>4003000</v>
      </c>
      <c r="H10" s="69">
        <f>'1.1.sz.mell.'!F123</f>
        <v>0</v>
      </c>
      <c r="I10" s="234">
        <f t="shared" si="1"/>
        <v>4003000</v>
      </c>
      <c r="J10" s="395"/>
    </row>
    <row r="11" spans="1:10" ht="12.95" customHeight="1">
      <c r="A11" s="87" t="s">
        <v>6</v>
      </c>
      <c r="B11" s="88" t="s">
        <v>266</v>
      </c>
      <c r="C11" s="69"/>
      <c r="D11" s="69"/>
      <c r="E11" s="226">
        <f t="shared" si="0"/>
        <v>0</v>
      </c>
      <c r="F11" s="88" t="s">
        <v>271</v>
      </c>
      <c r="G11" s="69"/>
      <c r="H11" s="69"/>
      <c r="I11" s="234">
        <f t="shared" si="1"/>
        <v>0</v>
      </c>
      <c r="J11" s="395"/>
    </row>
    <row r="12" spans="1:10" ht="12.75" customHeight="1">
      <c r="A12" s="87" t="s">
        <v>7</v>
      </c>
      <c r="B12" s="88" t="s">
        <v>267</v>
      </c>
      <c r="C12" s="69"/>
      <c r="D12" s="69"/>
      <c r="E12" s="226">
        <f t="shared" si="0"/>
        <v>0</v>
      </c>
      <c r="F12" s="88" t="s">
        <v>117</v>
      </c>
      <c r="G12" s="69"/>
      <c r="H12" s="69"/>
      <c r="I12" s="234">
        <f t="shared" si="1"/>
        <v>0</v>
      </c>
      <c r="J12" s="395"/>
    </row>
    <row r="13" spans="1:10" ht="12.95" customHeight="1">
      <c r="A13" s="87" t="s">
        <v>8</v>
      </c>
      <c r="B13" s="88" t="s">
        <v>268</v>
      </c>
      <c r="C13" s="70"/>
      <c r="D13" s="70"/>
      <c r="E13" s="226">
        <f t="shared" si="0"/>
        <v>0</v>
      </c>
      <c r="F13" s="149"/>
      <c r="G13" s="69"/>
      <c r="H13" s="69"/>
      <c r="I13" s="234">
        <f t="shared" si="1"/>
        <v>0</v>
      </c>
      <c r="J13" s="395"/>
    </row>
    <row r="14" spans="1:10" ht="12.95" customHeight="1">
      <c r="A14" s="87" t="s">
        <v>9</v>
      </c>
      <c r="B14" s="25"/>
      <c r="C14" s="69"/>
      <c r="D14" s="69"/>
      <c r="E14" s="226">
        <f t="shared" si="0"/>
        <v>0</v>
      </c>
      <c r="F14" s="149"/>
      <c r="G14" s="69"/>
      <c r="H14" s="69"/>
      <c r="I14" s="234">
        <f t="shared" si="1"/>
        <v>0</v>
      </c>
      <c r="J14" s="395"/>
    </row>
    <row r="15" spans="1:10" ht="12.95" customHeight="1">
      <c r="A15" s="87" t="s">
        <v>10</v>
      </c>
      <c r="B15" s="25"/>
      <c r="C15" s="69"/>
      <c r="D15" s="69"/>
      <c r="E15" s="226">
        <f t="shared" si="0"/>
        <v>0</v>
      </c>
      <c r="F15" s="150"/>
      <c r="G15" s="69"/>
      <c r="H15" s="69"/>
      <c r="I15" s="234">
        <f t="shared" si="1"/>
        <v>0</v>
      </c>
      <c r="J15" s="395"/>
    </row>
    <row r="16" spans="1:10" ht="12.95" customHeight="1">
      <c r="A16" s="87" t="s">
        <v>11</v>
      </c>
      <c r="B16" s="147"/>
      <c r="C16" s="70"/>
      <c r="D16" s="70"/>
      <c r="E16" s="226">
        <f t="shared" si="0"/>
        <v>0</v>
      </c>
      <c r="F16" s="149"/>
      <c r="G16" s="69"/>
      <c r="H16" s="69"/>
      <c r="I16" s="234">
        <f t="shared" si="1"/>
        <v>0</v>
      </c>
      <c r="J16" s="395"/>
    </row>
    <row r="17" spans="1:10">
      <c r="A17" s="87" t="s">
        <v>12</v>
      </c>
      <c r="B17" s="25"/>
      <c r="C17" s="70"/>
      <c r="D17" s="70"/>
      <c r="E17" s="226">
        <f t="shared" si="0"/>
        <v>0</v>
      </c>
      <c r="F17" s="149"/>
      <c r="G17" s="69"/>
      <c r="H17" s="69"/>
      <c r="I17" s="234">
        <f t="shared" si="1"/>
        <v>0</v>
      </c>
      <c r="J17" s="395"/>
    </row>
    <row r="18" spans="1:10" ht="12.95" customHeight="1" thickBot="1">
      <c r="A18" s="117" t="s">
        <v>13</v>
      </c>
      <c r="B18" s="148"/>
      <c r="C18" s="119"/>
      <c r="D18" s="119"/>
      <c r="E18" s="226">
        <f t="shared" si="0"/>
        <v>0</v>
      </c>
      <c r="F18" s="118" t="s">
        <v>33</v>
      </c>
      <c r="G18" s="201"/>
      <c r="H18" s="201"/>
      <c r="I18" s="235">
        <f t="shared" si="1"/>
        <v>0</v>
      </c>
      <c r="J18" s="395"/>
    </row>
    <row r="19" spans="1:10" ht="15.95" customHeight="1" thickBot="1">
      <c r="A19" s="90" t="s">
        <v>14</v>
      </c>
      <c r="B19" s="37" t="s">
        <v>278</v>
      </c>
      <c r="C19" s="72">
        <f>+C8+C10+C11+C13+C14+C15+C16+C17+C18</f>
        <v>0</v>
      </c>
      <c r="D19" s="72">
        <f>+D8+D10+D11+D13+D14+D15+D16+D17+D18</f>
        <v>474500</v>
      </c>
      <c r="E19" s="72">
        <f>+E8+E10+E11+E13+E14+E15+E16+E17+E18</f>
        <v>474500</v>
      </c>
      <c r="F19" s="37" t="s">
        <v>279</v>
      </c>
      <c r="G19" s="72">
        <f>+G8+G10+G12+G13+G14+G15+G16+G17+G18</f>
        <v>220243000</v>
      </c>
      <c r="H19" s="72">
        <f>+H8+H10+H12+H13+H14+H15+H16+H17+H18</f>
        <v>398000</v>
      </c>
      <c r="I19" s="106">
        <f>+I8+I10+I12+I13+I14+I15+I16+I17+I18</f>
        <v>220641000</v>
      </c>
      <c r="J19" s="395"/>
    </row>
    <row r="20" spans="1:10" ht="12.95" customHeight="1">
      <c r="A20" s="85" t="s">
        <v>15</v>
      </c>
      <c r="B20" s="98" t="s">
        <v>133</v>
      </c>
      <c r="C20" s="105">
        <f>+C21+C22+C23+C24+C25</f>
        <v>0</v>
      </c>
      <c r="D20" s="105">
        <f>+D21+D22+D23+D24+D25</f>
        <v>0</v>
      </c>
      <c r="E20" s="105">
        <f>+E21+E22+E23+E24+E25</f>
        <v>0</v>
      </c>
      <c r="F20" s="93" t="s">
        <v>104</v>
      </c>
      <c r="G20" s="202"/>
      <c r="H20" s="202"/>
      <c r="I20" s="236">
        <f t="shared" si="1"/>
        <v>0</v>
      </c>
      <c r="J20" s="395"/>
    </row>
    <row r="21" spans="1:10" ht="12.95" customHeight="1">
      <c r="A21" s="87" t="s">
        <v>16</v>
      </c>
      <c r="B21" s="99" t="s">
        <v>122</v>
      </c>
      <c r="C21" s="29"/>
      <c r="D21" s="29"/>
      <c r="E21" s="228">
        <f t="shared" ref="E21:E31" si="2">C21+D21</f>
        <v>0</v>
      </c>
      <c r="F21" s="93" t="s">
        <v>107</v>
      </c>
      <c r="G21" s="29"/>
      <c r="H21" s="29"/>
      <c r="I21" s="232">
        <f t="shared" si="1"/>
        <v>0</v>
      </c>
      <c r="J21" s="395"/>
    </row>
    <row r="22" spans="1:10" ht="12.95" customHeight="1">
      <c r="A22" s="85" t="s">
        <v>17</v>
      </c>
      <c r="B22" s="99" t="s">
        <v>123</v>
      </c>
      <c r="C22" s="29"/>
      <c r="D22" s="29"/>
      <c r="E22" s="228">
        <f t="shared" si="2"/>
        <v>0</v>
      </c>
      <c r="F22" s="93" t="s">
        <v>78</v>
      </c>
      <c r="G22" s="29"/>
      <c r="H22" s="29"/>
      <c r="I22" s="232">
        <f t="shared" si="1"/>
        <v>0</v>
      </c>
      <c r="J22" s="395"/>
    </row>
    <row r="23" spans="1:10" ht="12.95" customHeight="1">
      <c r="A23" s="87" t="s">
        <v>18</v>
      </c>
      <c r="B23" s="99" t="s">
        <v>124</v>
      </c>
      <c r="C23" s="29"/>
      <c r="D23" s="29"/>
      <c r="E23" s="228">
        <f t="shared" si="2"/>
        <v>0</v>
      </c>
      <c r="F23" s="93" t="s">
        <v>79</v>
      </c>
      <c r="G23" s="29"/>
      <c r="H23" s="29"/>
      <c r="I23" s="232">
        <f t="shared" si="1"/>
        <v>0</v>
      </c>
      <c r="J23" s="395"/>
    </row>
    <row r="24" spans="1:10" ht="12.95" customHeight="1">
      <c r="A24" s="85" t="s">
        <v>19</v>
      </c>
      <c r="B24" s="99" t="s">
        <v>125</v>
      </c>
      <c r="C24" s="29"/>
      <c r="D24" s="29"/>
      <c r="E24" s="228">
        <f t="shared" si="2"/>
        <v>0</v>
      </c>
      <c r="F24" s="92" t="s">
        <v>121</v>
      </c>
      <c r="G24" s="29"/>
      <c r="H24" s="29"/>
      <c r="I24" s="232">
        <f t="shared" si="1"/>
        <v>0</v>
      </c>
      <c r="J24" s="395"/>
    </row>
    <row r="25" spans="1:10" ht="12.95" customHeight="1">
      <c r="A25" s="87" t="s">
        <v>20</v>
      </c>
      <c r="B25" s="100" t="s">
        <v>126</v>
      </c>
      <c r="C25" s="29"/>
      <c r="D25" s="29"/>
      <c r="E25" s="228">
        <f t="shared" si="2"/>
        <v>0</v>
      </c>
      <c r="F25" s="93" t="s">
        <v>108</v>
      </c>
      <c r="G25" s="29"/>
      <c r="H25" s="29"/>
      <c r="I25" s="232">
        <f t="shared" si="1"/>
        <v>0</v>
      </c>
      <c r="J25" s="395"/>
    </row>
    <row r="26" spans="1:10" ht="12.95" customHeight="1">
      <c r="A26" s="85" t="s">
        <v>21</v>
      </c>
      <c r="B26" s="101" t="s">
        <v>127</v>
      </c>
      <c r="C26" s="95">
        <f>+C27+C28+C29+C30+C31</f>
        <v>0</v>
      </c>
      <c r="D26" s="95">
        <f>+D27+D28+D29+D30+D31</f>
        <v>0</v>
      </c>
      <c r="E26" s="95">
        <f>+E27+E28+E29+E30+E31</f>
        <v>0</v>
      </c>
      <c r="F26" s="102" t="s">
        <v>106</v>
      </c>
      <c r="G26" s="29"/>
      <c r="H26" s="29"/>
      <c r="I26" s="232">
        <f t="shared" si="1"/>
        <v>0</v>
      </c>
      <c r="J26" s="395"/>
    </row>
    <row r="27" spans="1:10" ht="12.95" customHeight="1">
      <c r="A27" s="87" t="s">
        <v>22</v>
      </c>
      <c r="B27" s="100" t="s">
        <v>128</v>
      </c>
      <c r="C27" s="29"/>
      <c r="D27" s="29"/>
      <c r="E27" s="228">
        <f t="shared" si="2"/>
        <v>0</v>
      </c>
      <c r="F27" s="102" t="s">
        <v>272</v>
      </c>
      <c r="G27" s="29"/>
      <c r="H27" s="29"/>
      <c r="I27" s="232">
        <f t="shared" si="1"/>
        <v>0</v>
      </c>
      <c r="J27" s="395"/>
    </row>
    <row r="28" spans="1:10" ht="12.95" customHeight="1">
      <c r="A28" s="85" t="s">
        <v>23</v>
      </c>
      <c r="B28" s="100" t="s">
        <v>129</v>
      </c>
      <c r="C28" s="29"/>
      <c r="D28" s="29"/>
      <c r="E28" s="228">
        <f t="shared" si="2"/>
        <v>0</v>
      </c>
      <c r="F28" s="97"/>
      <c r="G28" s="29"/>
      <c r="H28" s="29"/>
      <c r="I28" s="232">
        <f t="shared" si="1"/>
        <v>0</v>
      </c>
      <c r="J28" s="395"/>
    </row>
    <row r="29" spans="1:10" ht="12.95" customHeight="1">
      <c r="A29" s="87" t="s">
        <v>24</v>
      </c>
      <c r="B29" s="99" t="s">
        <v>130</v>
      </c>
      <c r="C29" s="29"/>
      <c r="D29" s="29"/>
      <c r="E29" s="228">
        <f t="shared" si="2"/>
        <v>0</v>
      </c>
      <c r="F29" s="35"/>
      <c r="G29" s="29"/>
      <c r="H29" s="29"/>
      <c r="I29" s="232">
        <f t="shared" si="1"/>
        <v>0</v>
      </c>
      <c r="J29" s="395"/>
    </row>
    <row r="30" spans="1:10" ht="12.95" customHeight="1">
      <c r="A30" s="85" t="s">
        <v>25</v>
      </c>
      <c r="B30" s="103" t="s">
        <v>131</v>
      </c>
      <c r="C30" s="29"/>
      <c r="D30" s="29"/>
      <c r="E30" s="228">
        <f t="shared" si="2"/>
        <v>0</v>
      </c>
      <c r="F30" s="25"/>
      <c r="G30" s="29"/>
      <c r="H30" s="29"/>
      <c r="I30" s="232">
        <f t="shared" si="1"/>
        <v>0</v>
      </c>
      <c r="J30" s="395"/>
    </row>
    <row r="31" spans="1:10" ht="12.95" customHeight="1" thickBot="1">
      <c r="A31" s="87" t="s">
        <v>26</v>
      </c>
      <c r="B31" s="104" t="s">
        <v>132</v>
      </c>
      <c r="C31" s="29"/>
      <c r="D31" s="29"/>
      <c r="E31" s="228">
        <f t="shared" si="2"/>
        <v>0</v>
      </c>
      <c r="F31" s="35"/>
      <c r="G31" s="29"/>
      <c r="H31" s="29"/>
      <c r="I31" s="232">
        <f t="shared" si="1"/>
        <v>0</v>
      </c>
      <c r="J31" s="395"/>
    </row>
    <row r="32" spans="1:10" ht="21.75" customHeight="1" thickBot="1">
      <c r="A32" s="90" t="s">
        <v>27</v>
      </c>
      <c r="B32" s="37" t="s">
        <v>269</v>
      </c>
      <c r="C32" s="72">
        <f>+C20+C26</f>
        <v>0</v>
      </c>
      <c r="D32" s="72">
        <f>+D20+D26</f>
        <v>0</v>
      </c>
      <c r="E32" s="72">
        <f>+E20+E26</f>
        <v>0</v>
      </c>
      <c r="F32" s="37" t="s">
        <v>273</v>
      </c>
      <c r="G32" s="72">
        <f>SUM(G20:G31)</f>
        <v>0</v>
      </c>
      <c r="H32" s="72">
        <f>SUM(H20:H31)</f>
        <v>0</v>
      </c>
      <c r="I32" s="106">
        <f>SUM(I20:I31)</f>
        <v>0</v>
      </c>
      <c r="J32" s="395"/>
    </row>
    <row r="33" spans="1:10" ht="13.5" thickBot="1">
      <c r="A33" s="90" t="s">
        <v>28</v>
      </c>
      <c r="B33" s="96" t="s">
        <v>274</v>
      </c>
      <c r="C33" s="239">
        <f>+C19+C32</f>
        <v>0</v>
      </c>
      <c r="D33" s="239">
        <f>+D19+D32</f>
        <v>474500</v>
      </c>
      <c r="E33" s="240">
        <f>+E19+E32</f>
        <v>474500</v>
      </c>
      <c r="F33" s="96" t="s">
        <v>275</v>
      </c>
      <c r="G33" s="239">
        <f>+G19+G32</f>
        <v>220243000</v>
      </c>
      <c r="H33" s="239">
        <f>+H19+H32</f>
        <v>398000</v>
      </c>
      <c r="I33" s="240">
        <f>+I19+I32</f>
        <v>220641000</v>
      </c>
      <c r="J33" s="395"/>
    </row>
    <row r="34" spans="1:10" ht="13.5" thickBot="1">
      <c r="A34" s="90" t="s">
        <v>29</v>
      </c>
      <c r="B34" s="96" t="s">
        <v>82</v>
      </c>
      <c r="C34" s="239">
        <f>IF(C19-G19&lt;0,G19-C19,"-")</f>
        <v>220243000</v>
      </c>
      <c r="D34" s="239" t="str">
        <f>IF(D19-H19&lt;0,H19-D19,"-")</f>
        <v>-</v>
      </c>
      <c r="E34" s="240">
        <f>IF(E19-I19&lt;0,I19-E19,"-")</f>
        <v>220166500</v>
      </c>
      <c r="F34" s="96" t="s">
        <v>83</v>
      </c>
      <c r="G34" s="239" t="str">
        <f>IF(C19-G19&gt;0,C19-G19,"-")</f>
        <v>-</v>
      </c>
      <c r="H34" s="239">
        <f>IF(D19-H19&gt;0,D19-H19,"-")</f>
        <v>76500</v>
      </c>
      <c r="I34" s="240" t="str">
        <f>IF(E19-I19&gt;0,E19-I19,"-")</f>
        <v>-</v>
      </c>
      <c r="J34" s="395"/>
    </row>
    <row r="35" spans="1:10" ht="13.5" thickBot="1">
      <c r="A35" s="90" t="s">
        <v>30</v>
      </c>
      <c r="B35" s="96" t="s">
        <v>432</v>
      </c>
      <c r="C35" s="239">
        <f>IF(C33-G33&lt;0,G33-C33,"-")</f>
        <v>220243000</v>
      </c>
      <c r="D35" s="239" t="str">
        <f>IF(D33-H33&lt;0,H33-D33,"-")</f>
        <v>-</v>
      </c>
      <c r="E35" s="239">
        <f>IF(E33-I33&lt;0,I33-E33,"-")</f>
        <v>220166500</v>
      </c>
      <c r="F35" s="96" t="s">
        <v>433</v>
      </c>
      <c r="G35" s="239" t="str">
        <f>IF(C33-G33&gt;0,C33-G33,"-")</f>
        <v>-</v>
      </c>
      <c r="H35" s="239">
        <f>IF(D33-H33&gt;0,D33-H33,"-")</f>
        <v>76500</v>
      </c>
      <c r="I35" s="241" t="str">
        <f>IF(E33-I33&gt;0,E33-I33,"-")</f>
        <v>-</v>
      </c>
      <c r="J35" s="395"/>
    </row>
  </sheetData>
  <mergeCells count="4">
    <mergeCell ref="A5:A6"/>
    <mergeCell ref="J3:J35"/>
    <mergeCell ref="F2:I2"/>
    <mergeCell ref="F1:I1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topLeftCell="A4" workbookViewId="0">
      <selection activeCell="A5" sqref="A5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04" t="s">
        <v>427</v>
      </c>
      <c r="B1" s="48"/>
      <c r="C1" s="48"/>
      <c r="D1" s="48"/>
      <c r="E1" s="205" t="s">
        <v>77</v>
      </c>
    </row>
    <row r="2" spans="1:5">
      <c r="A2" s="48"/>
      <c r="B2" s="48"/>
      <c r="C2" s="48"/>
      <c r="D2" s="48"/>
      <c r="E2" s="48"/>
    </row>
    <row r="3" spans="1:5">
      <c r="A3" s="206"/>
      <c r="B3" s="207"/>
      <c r="C3" s="206"/>
      <c r="D3" s="208"/>
      <c r="E3" s="207"/>
    </row>
    <row r="4" spans="1:5" ht="15.75">
      <c r="A4" s="50" t="str">
        <f>+ÖSSZEFÜGGÉSEK!A6</f>
        <v>2019. évi eredeti előirányzat BEVÉTELEK</v>
      </c>
      <c r="B4" s="209"/>
      <c r="C4" s="210"/>
      <c r="D4" s="208"/>
      <c r="E4" s="207"/>
    </row>
    <row r="5" spans="1:5">
      <c r="A5" s="206"/>
      <c r="B5" s="207"/>
      <c r="C5" s="206"/>
      <c r="D5" s="208"/>
      <c r="E5" s="207"/>
    </row>
    <row r="6" spans="1:5">
      <c r="A6" s="206" t="s">
        <v>396</v>
      </c>
      <c r="B6" s="207">
        <f>+'1.1.sz.mell.'!C67</f>
        <v>55673676</v>
      </c>
      <c r="C6" s="206" t="s">
        <v>376</v>
      </c>
      <c r="D6" s="208">
        <f>+'2.1.sz.mell  '!C25+'2.2.sz.mell  '!C19</f>
        <v>34194676</v>
      </c>
      <c r="E6" s="207">
        <f>+B6-D6</f>
        <v>21479000</v>
      </c>
    </row>
    <row r="7" spans="1:5">
      <c r="A7" s="206" t="s">
        <v>412</v>
      </c>
      <c r="B7" s="207">
        <f>+'1.1.sz.mell.'!C91</f>
        <v>226993990</v>
      </c>
      <c r="C7" s="206" t="s">
        <v>382</v>
      </c>
      <c r="D7" s="208">
        <f>+'2.1.sz.mell  '!C36+'2.2.sz.mell  '!C32</f>
        <v>206993990</v>
      </c>
      <c r="E7" s="207">
        <f>+B7-D7</f>
        <v>20000000</v>
      </c>
    </row>
    <row r="8" spans="1:5">
      <c r="A8" s="206" t="s">
        <v>413</v>
      </c>
      <c r="B8" s="207">
        <f>+'1.1.sz.mell.'!C92</f>
        <v>282667666</v>
      </c>
      <c r="C8" s="206" t="s">
        <v>383</v>
      </c>
      <c r="D8" s="208">
        <f>+'2.1.sz.mell  '!C37+'2.2.sz.mell  '!C33</f>
        <v>241188666</v>
      </c>
      <c r="E8" s="207">
        <f>+B8-D8</f>
        <v>41479000</v>
      </c>
    </row>
    <row r="9" spans="1:5">
      <c r="A9" s="206"/>
      <c r="B9" s="207"/>
      <c r="C9" s="206"/>
      <c r="D9" s="208"/>
      <c r="E9" s="207"/>
    </row>
    <row r="10" spans="1:5" ht="15.75">
      <c r="A10" s="50" t="str">
        <f>+ÖSSZEFÜGGÉSEK!A13</f>
        <v>2019. évi előirányzat módosítások BEVÉTELEK</v>
      </c>
      <c r="B10" s="209"/>
      <c r="C10" s="210"/>
      <c r="D10" s="208"/>
      <c r="E10" s="207"/>
    </row>
    <row r="11" spans="1:5">
      <c r="A11" s="206"/>
      <c r="B11" s="207"/>
      <c r="C11" s="206"/>
      <c r="D11" s="208"/>
      <c r="E11" s="207"/>
    </row>
    <row r="12" spans="1:5">
      <c r="A12" s="206" t="s">
        <v>397</v>
      </c>
      <c r="B12" s="207">
        <f>+'1.1.sz.mell.'!F67</f>
        <v>3257220</v>
      </c>
      <c r="C12" s="206" t="s">
        <v>377</v>
      </c>
      <c r="D12" s="208">
        <f>+'2.1.sz.mell  '!D25+'2.2.sz.mell  '!D19</f>
        <v>3252220</v>
      </c>
      <c r="E12" s="207">
        <f>+B12-D12</f>
        <v>5000</v>
      </c>
    </row>
    <row r="13" spans="1:5">
      <c r="A13" s="206" t="s">
        <v>398</v>
      </c>
      <c r="B13" s="207">
        <f>+'1.1.sz.mell.'!F91</f>
        <v>0</v>
      </c>
      <c r="C13" s="206" t="s">
        <v>384</v>
      </c>
      <c r="D13" s="208">
        <f>+'2.1.sz.mell  '!D36+'2.2.sz.mell  '!D32</f>
        <v>0</v>
      </c>
      <c r="E13" s="207">
        <f>+B13-D13</f>
        <v>0</v>
      </c>
    </row>
    <row r="14" spans="1:5">
      <c r="A14" s="206" t="s">
        <v>399</v>
      </c>
      <c r="B14" s="207">
        <f>+'1.1.sz.mell.'!F92</f>
        <v>3257220</v>
      </c>
      <c r="C14" s="206" t="s">
        <v>385</v>
      </c>
      <c r="D14" s="208">
        <f>+'2.1.sz.mell  '!D37+'2.2.sz.mell  '!D33</f>
        <v>3252220</v>
      </c>
      <c r="E14" s="207">
        <f>+B14-D14</f>
        <v>5000</v>
      </c>
    </row>
    <row r="15" spans="1:5">
      <c r="A15" s="206"/>
      <c r="B15" s="207"/>
      <c r="C15" s="206"/>
      <c r="D15" s="208"/>
      <c r="E15" s="207"/>
    </row>
    <row r="16" spans="1:5" ht="14.25">
      <c r="A16" s="211" t="str">
        <f>+ÖSSZEFÜGGÉSEK!A19</f>
        <v>2019. módosítás utáni módosított előrirányzatok BEVÉTELEK</v>
      </c>
      <c r="B16" s="49"/>
      <c r="C16" s="210"/>
      <c r="D16" s="208"/>
      <c r="E16" s="207"/>
    </row>
    <row r="17" spans="1:5">
      <c r="A17" s="206"/>
      <c r="B17" s="207"/>
      <c r="C17" s="206"/>
      <c r="D17" s="208"/>
      <c r="E17" s="207"/>
    </row>
    <row r="18" spans="1:5">
      <c r="A18" s="206" t="s">
        <v>400</v>
      </c>
      <c r="B18" s="207">
        <f>+'1.1.sz.mell.'!G67</f>
        <v>58930896</v>
      </c>
      <c r="C18" s="206" t="s">
        <v>378</v>
      </c>
      <c r="D18" s="208">
        <f>+'2.1.sz.mell  '!E25+'2.2.sz.mell  '!E19</f>
        <v>37446896</v>
      </c>
      <c r="E18" s="207">
        <f>+B18-D18</f>
        <v>21484000</v>
      </c>
    </row>
    <row r="19" spans="1:5">
      <c r="A19" s="206" t="s">
        <v>401</v>
      </c>
      <c r="B19" s="207">
        <f>+'1.1.sz.mell.'!G91</f>
        <v>226993990</v>
      </c>
      <c r="C19" s="206" t="s">
        <v>386</v>
      </c>
      <c r="D19" s="208">
        <f>+'2.1.sz.mell  '!E36+'2.2.sz.mell  '!E32</f>
        <v>206993990</v>
      </c>
      <c r="E19" s="207">
        <f>+B19-D19</f>
        <v>20000000</v>
      </c>
    </row>
    <row r="20" spans="1:5">
      <c r="A20" s="206" t="s">
        <v>402</v>
      </c>
      <c r="B20" s="207">
        <f>+'1.1.sz.mell.'!G92</f>
        <v>285924886</v>
      </c>
      <c r="C20" s="206" t="s">
        <v>387</v>
      </c>
      <c r="D20" s="208">
        <f>+'2.1.sz.mell  '!E37+'2.2.sz.mell  '!E33</f>
        <v>244440886</v>
      </c>
      <c r="E20" s="207">
        <f>+B20-D20</f>
        <v>41484000</v>
      </c>
    </row>
    <row r="21" spans="1:5">
      <c r="A21" s="206"/>
      <c r="B21" s="207"/>
      <c r="C21" s="206"/>
      <c r="D21" s="208"/>
      <c r="E21" s="207"/>
    </row>
    <row r="22" spans="1:5" ht="15.75">
      <c r="A22" s="50" t="str">
        <f>+ÖSSZEFÜGGÉSEK!A25</f>
        <v>2019. évi eredeti előirányzat KIADÁSOK</v>
      </c>
      <c r="B22" s="209"/>
      <c r="C22" s="210"/>
      <c r="D22" s="208"/>
      <c r="E22" s="207"/>
    </row>
    <row r="23" spans="1:5">
      <c r="A23" s="206"/>
      <c r="B23" s="207"/>
      <c r="C23" s="206"/>
      <c r="D23" s="208"/>
      <c r="E23" s="207"/>
    </row>
    <row r="24" spans="1:5">
      <c r="A24" s="206" t="s">
        <v>414</v>
      </c>
      <c r="B24" s="207">
        <f>+'1.1.sz.mell.'!C134</f>
        <v>280082666</v>
      </c>
      <c r="C24" s="206" t="s">
        <v>379</v>
      </c>
      <c r="D24" s="208">
        <f>+'2.1.sz.mell  '!G25+'2.2.sz.mell  '!G19</f>
        <v>280082666</v>
      </c>
      <c r="E24" s="207">
        <f>+B24-D24</f>
        <v>0</v>
      </c>
    </row>
    <row r="25" spans="1:5">
      <c r="A25" s="206" t="s">
        <v>404</v>
      </c>
      <c r="B25" s="207">
        <f>+'1.1.sz.mell.'!C159</f>
        <v>2585000</v>
      </c>
      <c r="C25" s="206" t="s">
        <v>388</v>
      </c>
      <c r="D25" s="208">
        <f>+'2.1.sz.mell  '!G36+'2.2.sz.mell  '!G32</f>
        <v>1085000</v>
      </c>
      <c r="E25" s="207">
        <f>+B25-D25</f>
        <v>1500000</v>
      </c>
    </row>
    <row r="26" spans="1:5">
      <c r="A26" s="206" t="s">
        <v>405</v>
      </c>
      <c r="B26" s="207">
        <f>+'1.1.sz.mell.'!C160</f>
        <v>282667666</v>
      </c>
      <c r="C26" s="206" t="s">
        <v>389</v>
      </c>
      <c r="D26" s="208">
        <f>+'2.1.sz.mell  '!G37+'2.2.sz.mell  '!G33</f>
        <v>281167666</v>
      </c>
      <c r="E26" s="207">
        <f>+B26-D26</f>
        <v>1500000</v>
      </c>
    </row>
    <row r="27" spans="1:5">
      <c r="A27" s="206"/>
      <c r="B27" s="207"/>
      <c r="C27" s="206"/>
      <c r="D27" s="208"/>
      <c r="E27" s="207"/>
    </row>
    <row r="28" spans="1:5" ht="15.75">
      <c r="A28" s="50" t="str">
        <f>+ÖSSZEFÜGGÉSEK!A31</f>
        <v>2019. évi előirányzat módosítások KIADÁSOK</v>
      </c>
      <c r="B28" s="209"/>
      <c r="C28" s="210"/>
      <c r="D28" s="208"/>
      <c r="E28" s="207"/>
    </row>
    <row r="29" spans="1:5">
      <c r="A29" s="206"/>
      <c r="B29" s="207"/>
      <c r="C29" s="206"/>
      <c r="D29" s="208"/>
      <c r="E29" s="207"/>
    </row>
    <row r="30" spans="1:5">
      <c r="A30" s="206" t="s">
        <v>406</v>
      </c>
      <c r="B30" s="207">
        <f>+'1.1.sz.mell.'!F134</f>
        <v>4757153</v>
      </c>
      <c r="C30" s="206" t="s">
        <v>380</v>
      </c>
      <c r="D30" s="208">
        <f>+'2.1.sz.mell  '!H25+'2.2.sz.mell  '!H19</f>
        <v>4757153</v>
      </c>
      <c r="E30" s="207">
        <f>+B30-D30</f>
        <v>0</v>
      </c>
    </row>
    <row r="31" spans="1:5">
      <c r="A31" s="206" t="s">
        <v>407</v>
      </c>
      <c r="B31" s="207">
        <f>+'1.1.sz.mell.'!F159</f>
        <v>-1500933</v>
      </c>
      <c r="C31" s="206" t="s">
        <v>390</v>
      </c>
      <c r="D31" s="208">
        <f>+'2.1.sz.mell  '!H36+'2.2.sz.mell  '!H32</f>
        <v>-933</v>
      </c>
      <c r="E31" s="207">
        <f>+B31-D31</f>
        <v>-1500000</v>
      </c>
    </row>
    <row r="32" spans="1:5">
      <c r="A32" s="206" t="s">
        <v>408</v>
      </c>
      <c r="B32" s="207">
        <f>+'1.1.sz.mell.'!F160</f>
        <v>3256220</v>
      </c>
      <c r="C32" s="206" t="s">
        <v>391</v>
      </c>
      <c r="D32" s="208">
        <f>+'2.1.sz.mell  '!H37+'2.2.sz.mell  '!H33</f>
        <v>4756220</v>
      </c>
      <c r="E32" s="207">
        <f>+B32-D32</f>
        <v>-1500000</v>
      </c>
    </row>
    <row r="33" spans="1:5">
      <c r="A33" s="206"/>
      <c r="B33" s="207"/>
      <c r="C33" s="206"/>
      <c r="D33" s="208"/>
      <c r="E33" s="207"/>
    </row>
    <row r="34" spans="1:5" ht="15.75">
      <c r="A34" s="212" t="str">
        <f>+ÖSSZEFÜGGÉSEK!A37</f>
        <v>2019. módosítás utáni módosított előirányzatok KIADÁSOK</v>
      </c>
      <c r="B34" s="209"/>
      <c r="C34" s="210"/>
      <c r="D34" s="208"/>
      <c r="E34" s="207"/>
    </row>
    <row r="35" spans="1:5">
      <c r="A35" s="206"/>
      <c r="B35" s="207"/>
      <c r="C35" s="206"/>
      <c r="D35" s="208"/>
      <c r="E35" s="207"/>
    </row>
    <row r="36" spans="1:5">
      <c r="A36" s="206" t="s">
        <v>409</v>
      </c>
      <c r="B36" s="207">
        <f>+'1.1.sz.mell.'!G134</f>
        <v>284839819</v>
      </c>
      <c r="C36" s="206" t="s">
        <v>381</v>
      </c>
      <c r="D36" s="208">
        <f>+'2.1.sz.mell  '!I25+'2.2.sz.mell  '!I19</f>
        <v>284839819</v>
      </c>
      <c r="E36" s="207">
        <f>+B36-D36</f>
        <v>0</v>
      </c>
    </row>
    <row r="37" spans="1:5">
      <c r="A37" s="206" t="s">
        <v>410</v>
      </c>
      <c r="B37" s="207">
        <f>+'1.1.sz.mell.'!G159</f>
        <v>1084067</v>
      </c>
      <c r="C37" s="206" t="s">
        <v>392</v>
      </c>
      <c r="D37" s="208">
        <f>+'2.1.sz.mell  '!I36+'2.2.sz.mell  '!I32</f>
        <v>1084067</v>
      </c>
      <c r="E37" s="207">
        <f>+B37-D37</f>
        <v>0</v>
      </c>
    </row>
    <row r="38" spans="1:5">
      <c r="A38" s="206" t="s">
        <v>415</v>
      </c>
      <c r="B38" s="207">
        <f>+'1.1.sz.mell.'!G160</f>
        <v>285923886</v>
      </c>
      <c r="C38" s="206" t="s">
        <v>393</v>
      </c>
      <c r="D38" s="208">
        <f>+'2.1.sz.mell  '!I37+'2.2.sz.mell  '!I33</f>
        <v>285923886</v>
      </c>
      <c r="E38" s="207">
        <f>+B38-D38</f>
        <v>0</v>
      </c>
    </row>
  </sheetData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0">
    <tabColor rgb="FF92D050"/>
  </sheetPr>
  <dimension ref="A1:I27"/>
  <sheetViews>
    <sheetView view="pageBreakPreview" zoomScale="110" zoomScaleSheetLayoutView="110" workbookViewId="0">
      <selection activeCell="D1" sqref="D1:I1"/>
    </sheetView>
  </sheetViews>
  <sheetFormatPr defaultRowHeight="12.75"/>
  <cols>
    <col min="1" max="1" width="47.1640625" style="347" customWidth="1"/>
    <col min="2" max="2" width="15.6640625" style="346" customWidth="1"/>
    <col min="3" max="3" width="14.6640625" style="346" customWidth="1"/>
    <col min="4" max="4" width="18" style="346" customWidth="1"/>
    <col min="5" max="6" width="16.6640625" style="346" customWidth="1"/>
    <col min="7" max="7" width="18.83203125" style="346" customWidth="1"/>
    <col min="8" max="9" width="12.83203125" style="346" customWidth="1"/>
    <col min="10" max="10" width="13.83203125" style="346" customWidth="1"/>
    <col min="11" max="257" width="9.33203125" style="346"/>
    <col min="258" max="258" width="47.1640625" style="346" customWidth="1"/>
    <col min="259" max="259" width="15.6640625" style="346" customWidth="1"/>
    <col min="260" max="260" width="16.33203125" style="346" customWidth="1"/>
    <col min="261" max="261" width="18" style="346" customWidth="1"/>
    <col min="262" max="262" width="16.6640625" style="346" customWidth="1"/>
    <col min="263" max="263" width="18.83203125" style="346" customWidth="1"/>
    <col min="264" max="265" width="12.83203125" style="346" customWidth="1"/>
    <col min="266" max="266" width="13.83203125" style="346" customWidth="1"/>
    <col min="267" max="513" width="9.33203125" style="346"/>
    <col min="514" max="514" width="47.1640625" style="346" customWidth="1"/>
    <col min="515" max="515" width="15.6640625" style="346" customWidth="1"/>
    <col min="516" max="516" width="16.33203125" style="346" customWidth="1"/>
    <col min="517" max="517" width="18" style="346" customWidth="1"/>
    <col min="518" max="518" width="16.6640625" style="346" customWidth="1"/>
    <col min="519" max="519" width="18.83203125" style="346" customWidth="1"/>
    <col min="520" max="521" width="12.83203125" style="346" customWidth="1"/>
    <col min="522" max="522" width="13.83203125" style="346" customWidth="1"/>
    <col min="523" max="769" width="9.33203125" style="346"/>
    <col min="770" max="770" width="47.1640625" style="346" customWidth="1"/>
    <col min="771" max="771" width="15.6640625" style="346" customWidth="1"/>
    <col min="772" max="772" width="16.33203125" style="346" customWidth="1"/>
    <col min="773" max="773" width="18" style="346" customWidth="1"/>
    <col min="774" max="774" width="16.6640625" style="346" customWidth="1"/>
    <col min="775" max="775" width="18.83203125" style="346" customWidth="1"/>
    <col min="776" max="777" width="12.83203125" style="346" customWidth="1"/>
    <col min="778" max="778" width="13.83203125" style="346" customWidth="1"/>
    <col min="779" max="1025" width="9.33203125" style="346"/>
    <col min="1026" max="1026" width="47.1640625" style="346" customWidth="1"/>
    <col min="1027" max="1027" width="15.6640625" style="346" customWidth="1"/>
    <col min="1028" max="1028" width="16.33203125" style="346" customWidth="1"/>
    <col min="1029" max="1029" width="18" style="346" customWidth="1"/>
    <col min="1030" max="1030" width="16.6640625" style="346" customWidth="1"/>
    <col min="1031" max="1031" width="18.83203125" style="346" customWidth="1"/>
    <col min="1032" max="1033" width="12.83203125" style="346" customWidth="1"/>
    <col min="1034" max="1034" width="13.83203125" style="346" customWidth="1"/>
    <col min="1035" max="1281" width="9.33203125" style="346"/>
    <col min="1282" max="1282" width="47.1640625" style="346" customWidth="1"/>
    <col min="1283" max="1283" width="15.6640625" style="346" customWidth="1"/>
    <col min="1284" max="1284" width="16.33203125" style="346" customWidth="1"/>
    <col min="1285" max="1285" width="18" style="346" customWidth="1"/>
    <col min="1286" max="1286" width="16.6640625" style="346" customWidth="1"/>
    <col min="1287" max="1287" width="18.83203125" style="346" customWidth="1"/>
    <col min="1288" max="1289" width="12.83203125" style="346" customWidth="1"/>
    <col min="1290" max="1290" width="13.83203125" style="346" customWidth="1"/>
    <col min="1291" max="1537" width="9.33203125" style="346"/>
    <col min="1538" max="1538" width="47.1640625" style="346" customWidth="1"/>
    <col min="1539" max="1539" width="15.6640625" style="346" customWidth="1"/>
    <col min="1540" max="1540" width="16.33203125" style="346" customWidth="1"/>
    <col min="1541" max="1541" width="18" style="346" customWidth="1"/>
    <col min="1542" max="1542" width="16.6640625" style="346" customWidth="1"/>
    <col min="1543" max="1543" width="18.83203125" style="346" customWidth="1"/>
    <col min="1544" max="1545" width="12.83203125" style="346" customWidth="1"/>
    <col min="1546" max="1546" width="13.83203125" style="346" customWidth="1"/>
    <col min="1547" max="1793" width="9.33203125" style="346"/>
    <col min="1794" max="1794" width="47.1640625" style="346" customWidth="1"/>
    <col min="1795" max="1795" width="15.6640625" style="346" customWidth="1"/>
    <col min="1796" max="1796" width="16.33203125" style="346" customWidth="1"/>
    <col min="1797" max="1797" width="18" style="346" customWidth="1"/>
    <col min="1798" max="1798" width="16.6640625" style="346" customWidth="1"/>
    <col min="1799" max="1799" width="18.83203125" style="346" customWidth="1"/>
    <col min="1800" max="1801" width="12.83203125" style="346" customWidth="1"/>
    <col min="1802" max="1802" width="13.83203125" style="346" customWidth="1"/>
    <col min="1803" max="2049" width="9.33203125" style="346"/>
    <col min="2050" max="2050" width="47.1640625" style="346" customWidth="1"/>
    <col min="2051" max="2051" width="15.6640625" style="346" customWidth="1"/>
    <col min="2052" max="2052" width="16.33203125" style="346" customWidth="1"/>
    <col min="2053" max="2053" width="18" style="346" customWidth="1"/>
    <col min="2054" max="2054" width="16.6640625" style="346" customWidth="1"/>
    <col min="2055" max="2055" width="18.83203125" style="346" customWidth="1"/>
    <col min="2056" max="2057" width="12.83203125" style="346" customWidth="1"/>
    <col min="2058" max="2058" width="13.83203125" style="346" customWidth="1"/>
    <col min="2059" max="2305" width="9.33203125" style="346"/>
    <col min="2306" max="2306" width="47.1640625" style="346" customWidth="1"/>
    <col min="2307" max="2307" width="15.6640625" style="346" customWidth="1"/>
    <col min="2308" max="2308" width="16.33203125" style="346" customWidth="1"/>
    <col min="2309" max="2309" width="18" style="346" customWidth="1"/>
    <col min="2310" max="2310" width="16.6640625" style="346" customWidth="1"/>
    <col min="2311" max="2311" width="18.83203125" style="346" customWidth="1"/>
    <col min="2312" max="2313" width="12.83203125" style="346" customWidth="1"/>
    <col min="2314" max="2314" width="13.83203125" style="346" customWidth="1"/>
    <col min="2315" max="2561" width="9.33203125" style="346"/>
    <col min="2562" max="2562" width="47.1640625" style="346" customWidth="1"/>
    <col min="2563" max="2563" width="15.6640625" style="346" customWidth="1"/>
    <col min="2564" max="2564" width="16.33203125" style="346" customWidth="1"/>
    <col min="2565" max="2565" width="18" style="346" customWidth="1"/>
    <col min="2566" max="2566" width="16.6640625" style="346" customWidth="1"/>
    <col min="2567" max="2567" width="18.83203125" style="346" customWidth="1"/>
    <col min="2568" max="2569" width="12.83203125" style="346" customWidth="1"/>
    <col min="2570" max="2570" width="13.83203125" style="346" customWidth="1"/>
    <col min="2571" max="2817" width="9.33203125" style="346"/>
    <col min="2818" max="2818" width="47.1640625" style="346" customWidth="1"/>
    <col min="2819" max="2819" width="15.6640625" style="346" customWidth="1"/>
    <col min="2820" max="2820" width="16.33203125" style="346" customWidth="1"/>
    <col min="2821" max="2821" width="18" style="346" customWidth="1"/>
    <col min="2822" max="2822" width="16.6640625" style="346" customWidth="1"/>
    <col min="2823" max="2823" width="18.83203125" style="346" customWidth="1"/>
    <col min="2824" max="2825" width="12.83203125" style="346" customWidth="1"/>
    <col min="2826" max="2826" width="13.83203125" style="346" customWidth="1"/>
    <col min="2827" max="3073" width="9.33203125" style="346"/>
    <col min="3074" max="3074" width="47.1640625" style="346" customWidth="1"/>
    <col min="3075" max="3075" width="15.6640625" style="346" customWidth="1"/>
    <col min="3076" max="3076" width="16.33203125" style="346" customWidth="1"/>
    <col min="3077" max="3077" width="18" style="346" customWidth="1"/>
    <col min="3078" max="3078" width="16.6640625" style="346" customWidth="1"/>
    <col min="3079" max="3079" width="18.83203125" style="346" customWidth="1"/>
    <col min="3080" max="3081" width="12.83203125" style="346" customWidth="1"/>
    <col min="3082" max="3082" width="13.83203125" style="346" customWidth="1"/>
    <col min="3083" max="3329" width="9.33203125" style="346"/>
    <col min="3330" max="3330" width="47.1640625" style="346" customWidth="1"/>
    <col min="3331" max="3331" width="15.6640625" style="346" customWidth="1"/>
    <col min="3332" max="3332" width="16.33203125" style="346" customWidth="1"/>
    <col min="3333" max="3333" width="18" style="346" customWidth="1"/>
    <col min="3334" max="3334" width="16.6640625" style="346" customWidth="1"/>
    <col min="3335" max="3335" width="18.83203125" style="346" customWidth="1"/>
    <col min="3336" max="3337" width="12.83203125" style="346" customWidth="1"/>
    <col min="3338" max="3338" width="13.83203125" style="346" customWidth="1"/>
    <col min="3339" max="3585" width="9.33203125" style="346"/>
    <col min="3586" max="3586" width="47.1640625" style="346" customWidth="1"/>
    <col min="3587" max="3587" width="15.6640625" style="346" customWidth="1"/>
    <col min="3588" max="3588" width="16.33203125" style="346" customWidth="1"/>
    <col min="3589" max="3589" width="18" style="346" customWidth="1"/>
    <col min="3590" max="3590" width="16.6640625" style="346" customWidth="1"/>
    <col min="3591" max="3591" width="18.83203125" style="346" customWidth="1"/>
    <col min="3592" max="3593" width="12.83203125" style="346" customWidth="1"/>
    <col min="3594" max="3594" width="13.83203125" style="346" customWidth="1"/>
    <col min="3595" max="3841" width="9.33203125" style="346"/>
    <col min="3842" max="3842" width="47.1640625" style="346" customWidth="1"/>
    <col min="3843" max="3843" width="15.6640625" style="346" customWidth="1"/>
    <col min="3844" max="3844" width="16.33203125" style="346" customWidth="1"/>
    <col min="3845" max="3845" width="18" style="346" customWidth="1"/>
    <col min="3846" max="3846" width="16.6640625" style="346" customWidth="1"/>
    <col min="3847" max="3847" width="18.83203125" style="346" customWidth="1"/>
    <col min="3848" max="3849" width="12.83203125" style="346" customWidth="1"/>
    <col min="3850" max="3850" width="13.83203125" style="346" customWidth="1"/>
    <col min="3851" max="4097" width="9.33203125" style="346"/>
    <col min="4098" max="4098" width="47.1640625" style="346" customWidth="1"/>
    <col min="4099" max="4099" width="15.6640625" style="346" customWidth="1"/>
    <col min="4100" max="4100" width="16.33203125" style="346" customWidth="1"/>
    <col min="4101" max="4101" width="18" style="346" customWidth="1"/>
    <col min="4102" max="4102" width="16.6640625" style="346" customWidth="1"/>
    <col min="4103" max="4103" width="18.83203125" style="346" customWidth="1"/>
    <col min="4104" max="4105" width="12.83203125" style="346" customWidth="1"/>
    <col min="4106" max="4106" width="13.83203125" style="346" customWidth="1"/>
    <col min="4107" max="4353" width="9.33203125" style="346"/>
    <col min="4354" max="4354" width="47.1640625" style="346" customWidth="1"/>
    <col min="4355" max="4355" width="15.6640625" style="346" customWidth="1"/>
    <col min="4356" max="4356" width="16.33203125" style="346" customWidth="1"/>
    <col min="4357" max="4357" width="18" style="346" customWidth="1"/>
    <col min="4358" max="4358" width="16.6640625" style="346" customWidth="1"/>
    <col min="4359" max="4359" width="18.83203125" style="346" customWidth="1"/>
    <col min="4360" max="4361" width="12.83203125" style="346" customWidth="1"/>
    <col min="4362" max="4362" width="13.83203125" style="346" customWidth="1"/>
    <col min="4363" max="4609" width="9.33203125" style="346"/>
    <col min="4610" max="4610" width="47.1640625" style="346" customWidth="1"/>
    <col min="4611" max="4611" width="15.6640625" style="346" customWidth="1"/>
    <col min="4612" max="4612" width="16.33203125" style="346" customWidth="1"/>
    <col min="4613" max="4613" width="18" style="346" customWidth="1"/>
    <col min="4614" max="4614" width="16.6640625" style="346" customWidth="1"/>
    <col min="4615" max="4615" width="18.83203125" style="346" customWidth="1"/>
    <col min="4616" max="4617" width="12.83203125" style="346" customWidth="1"/>
    <col min="4618" max="4618" width="13.83203125" style="346" customWidth="1"/>
    <col min="4619" max="4865" width="9.33203125" style="346"/>
    <col min="4866" max="4866" width="47.1640625" style="346" customWidth="1"/>
    <col min="4867" max="4867" width="15.6640625" style="346" customWidth="1"/>
    <col min="4868" max="4868" width="16.33203125" style="346" customWidth="1"/>
    <col min="4869" max="4869" width="18" style="346" customWidth="1"/>
    <col min="4870" max="4870" width="16.6640625" style="346" customWidth="1"/>
    <col min="4871" max="4871" width="18.83203125" style="346" customWidth="1"/>
    <col min="4872" max="4873" width="12.83203125" style="346" customWidth="1"/>
    <col min="4874" max="4874" width="13.83203125" style="346" customWidth="1"/>
    <col min="4875" max="5121" width="9.33203125" style="346"/>
    <col min="5122" max="5122" width="47.1640625" style="346" customWidth="1"/>
    <col min="5123" max="5123" width="15.6640625" style="346" customWidth="1"/>
    <col min="5124" max="5124" width="16.33203125" style="346" customWidth="1"/>
    <col min="5125" max="5125" width="18" style="346" customWidth="1"/>
    <col min="5126" max="5126" width="16.6640625" style="346" customWidth="1"/>
    <col min="5127" max="5127" width="18.83203125" style="346" customWidth="1"/>
    <col min="5128" max="5129" width="12.83203125" style="346" customWidth="1"/>
    <col min="5130" max="5130" width="13.83203125" style="346" customWidth="1"/>
    <col min="5131" max="5377" width="9.33203125" style="346"/>
    <col min="5378" max="5378" width="47.1640625" style="346" customWidth="1"/>
    <col min="5379" max="5379" width="15.6640625" style="346" customWidth="1"/>
    <col min="5380" max="5380" width="16.33203125" style="346" customWidth="1"/>
    <col min="5381" max="5381" width="18" style="346" customWidth="1"/>
    <col min="5382" max="5382" width="16.6640625" style="346" customWidth="1"/>
    <col min="5383" max="5383" width="18.83203125" style="346" customWidth="1"/>
    <col min="5384" max="5385" width="12.83203125" style="346" customWidth="1"/>
    <col min="5386" max="5386" width="13.83203125" style="346" customWidth="1"/>
    <col min="5387" max="5633" width="9.33203125" style="346"/>
    <col min="5634" max="5634" width="47.1640625" style="346" customWidth="1"/>
    <col min="5635" max="5635" width="15.6640625" style="346" customWidth="1"/>
    <col min="5636" max="5636" width="16.33203125" style="346" customWidth="1"/>
    <col min="5637" max="5637" width="18" style="346" customWidth="1"/>
    <col min="5638" max="5638" width="16.6640625" style="346" customWidth="1"/>
    <col min="5639" max="5639" width="18.83203125" style="346" customWidth="1"/>
    <col min="5640" max="5641" width="12.83203125" style="346" customWidth="1"/>
    <col min="5642" max="5642" width="13.83203125" style="346" customWidth="1"/>
    <col min="5643" max="5889" width="9.33203125" style="346"/>
    <col min="5890" max="5890" width="47.1640625" style="346" customWidth="1"/>
    <col min="5891" max="5891" width="15.6640625" style="346" customWidth="1"/>
    <col min="5892" max="5892" width="16.33203125" style="346" customWidth="1"/>
    <col min="5893" max="5893" width="18" style="346" customWidth="1"/>
    <col min="5894" max="5894" width="16.6640625" style="346" customWidth="1"/>
    <col min="5895" max="5895" width="18.83203125" style="346" customWidth="1"/>
    <col min="5896" max="5897" width="12.83203125" style="346" customWidth="1"/>
    <col min="5898" max="5898" width="13.83203125" style="346" customWidth="1"/>
    <col min="5899" max="6145" width="9.33203125" style="346"/>
    <col min="6146" max="6146" width="47.1640625" style="346" customWidth="1"/>
    <col min="6147" max="6147" width="15.6640625" style="346" customWidth="1"/>
    <col min="6148" max="6148" width="16.33203125" style="346" customWidth="1"/>
    <col min="6149" max="6149" width="18" style="346" customWidth="1"/>
    <col min="6150" max="6150" width="16.6640625" style="346" customWidth="1"/>
    <col min="6151" max="6151" width="18.83203125" style="346" customWidth="1"/>
    <col min="6152" max="6153" width="12.83203125" style="346" customWidth="1"/>
    <col min="6154" max="6154" width="13.83203125" style="346" customWidth="1"/>
    <col min="6155" max="6401" width="9.33203125" style="346"/>
    <col min="6402" max="6402" width="47.1640625" style="346" customWidth="1"/>
    <col min="6403" max="6403" width="15.6640625" style="346" customWidth="1"/>
    <col min="6404" max="6404" width="16.33203125" style="346" customWidth="1"/>
    <col min="6405" max="6405" width="18" style="346" customWidth="1"/>
    <col min="6406" max="6406" width="16.6640625" style="346" customWidth="1"/>
    <col min="6407" max="6407" width="18.83203125" style="346" customWidth="1"/>
    <col min="6408" max="6409" width="12.83203125" style="346" customWidth="1"/>
    <col min="6410" max="6410" width="13.83203125" style="346" customWidth="1"/>
    <col min="6411" max="6657" width="9.33203125" style="346"/>
    <col min="6658" max="6658" width="47.1640625" style="346" customWidth="1"/>
    <col min="6659" max="6659" width="15.6640625" style="346" customWidth="1"/>
    <col min="6660" max="6660" width="16.33203125" style="346" customWidth="1"/>
    <col min="6661" max="6661" width="18" style="346" customWidth="1"/>
    <col min="6662" max="6662" width="16.6640625" style="346" customWidth="1"/>
    <col min="6663" max="6663" width="18.83203125" style="346" customWidth="1"/>
    <col min="6664" max="6665" width="12.83203125" style="346" customWidth="1"/>
    <col min="6666" max="6666" width="13.83203125" style="346" customWidth="1"/>
    <col min="6667" max="6913" width="9.33203125" style="346"/>
    <col min="6914" max="6914" width="47.1640625" style="346" customWidth="1"/>
    <col min="6915" max="6915" width="15.6640625" style="346" customWidth="1"/>
    <col min="6916" max="6916" width="16.33203125" style="346" customWidth="1"/>
    <col min="6917" max="6917" width="18" style="346" customWidth="1"/>
    <col min="6918" max="6918" width="16.6640625" style="346" customWidth="1"/>
    <col min="6919" max="6919" width="18.83203125" style="346" customWidth="1"/>
    <col min="6920" max="6921" width="12.83203125" style="346" customWidth="1"/>
    <col min="6922" max="6922" width="13.83203125" style="346" customWidth="1"/>
    <col min="6923" max="7169" width="9.33203125" style="346"/>
    <col min="7170" max="7170" width="47.1640625" style="346" customWidth="1"/>
    <col min="7171" max="7171" width="15.6640625" style="346" customWidth="1"/>
    <col min="7172" max="7172" width="16.33203125" style="346" customWidth="1"/>
    <col min="7173" max="7173" width="18" style="346" customWidth="1"/>
    <col min="7174" max="7174" width="16.6640625" style="346" customWidth="1"/>
    <col min="7175" max="7175" width="18.83203125" style="346" customWidth="1"/>
    <col min="7176" max="7177" width="12.83203125" style="346" customWidth="1"/>
    <col min="7178" max="7178" width="13.83203125" style="346" customWidth="1"/>
    <col min="7179" max="7425" width="9.33203125" style="346"/>
    <col min="7426" max="7426" width="47.1640625" style="346" customWidth="1"/>
    <col min="7427" max="7427" width="15.6640625" style="346" customWidth="1"/>
    <col min="7428" max="7428" width="16.33203125" style="346" customWidth="1"/>
    <col min="7429" max="7429" width="18" style="346" customWidth="1"/>
    <col min="7430" max="7430" width="16.6640625" style="346" customWidth="1"/>
    <col min="7431" max="7431" width="18.83203125" style="346" customWidth="1"/>
    <col min="7432" max="7433" width="12.83203125" style="346" customWidth="1"/>
    <col min="7434" max="7434" width="13.83203125" style="346" customWidth="1"/>
    <col min="7435" max="7681" width="9.33203125" style="346"/>
    <col min="7682" max="7682" width="47.1640625" style="346" customWidth="1"/>
    <col min="7683" max="7683" width="15.6640625" style="346" customWidth="1"/>
    <col min="7684" max="7684" width="16.33203125" style="346" customWidth="1"/>
    <col min="7685" max="7685" width="18" style="346" customWidth="1"/>
    <col min="7686" max="7686" width="16.6640625" style="346" customWidth="1"/>
    <col min="7687" max="7687" width="18.83203125" style="346" customWidth="1"/>
    <col min="7688" max="7689" width="12.83203125" style="346" customWidth="1"/>
    <col min="7690" max="7690" width="13.83203125" style="346" customWidth="1"/>
    <col min="7691" max="7937" width="9.33203125" style="346"/>
    <col min="7938" max="7938" width="47.1640625" style="346" customWidth="1"/>
    <col min="7939" max="7939" width="15.6640625" style="346" customWidth="1"/>
    <col min="7940" max="7940" width="16.33203125" style="346" customWidth="1"/>
    <col min="7941" max="7941" width="18" style="346" customWidth="1"/>
    <col min="7942" max="7942" width="16.6640625" style="346" customWidth="1"/>
    <col min="7943" max="7943" width="18.83203125" style="346" customWidth="1"/>
    <col min="7944" max="7945" width="12.83203125" style="346" customWidth="1"/>
    <col min="7946" max="7946" width="13.83203125" style="346" customWidth="1"/>
    <col min="7947" max="8193" width="9.33203125" style="346"/>
    <col min="8194" max="8194" width="47.1640625" style="346" customWidth="1"/>
    <col min="8195" max="8195" width="15.6640625" style="346" customWidth="1"/>
    <col min="8196" max="8196" width="16.33203125" style="346" customWidth="1"/>
    <col min="8197" max="8197" width="18" style="346" customWidth="1"/>
    <col min="8198" max="8198" width="16.6640625" style="346" customWidth="1"/>
    <col min="8199" max="8199" width="18.83203125" style="346" customWidth="1"/>
    <col min="8200" max="8201" width="12.83203125" style="346" customWidth="1"/>
    <col min="8202" max="8202" width="13.83203125" style="346" customWidth="1"/>
    <col min="8203" max="8449" width="9.33203125" style="346"/>
    <col min="8450" max="8450" width="47.1640625" style="346" customWidth="1"/>
    <col min="8451" max="8451" width="15.6640625" style="346" customWidth="1"/>
    <col min="8452" max="8452" width="16.33203125" style="346" customWidth="1"/>
    <col min="8453" max="8453" width="18" style="346" customWidth="1"/>
    <col min="8454" max="8454" width="16.6640625" style="346" customWidth="1"/>
    <col min="8455" max="8455" width="18.83203125" style="346" customWidth="1"/>
    <col min="8456" max="8457" width="12.83203125" style="346" customWidth="1"/>
    <col min="8458" max="8458" width="13.83203125" style="346" customWidth="1"/>
    <col min="8459" max="8705" width="9.33203125" style="346"/>
    <col min="8706" max="8706" width="47.1640625" style="346" customWidth="1"/>
    <col min="8707" max="8707" width="15.6640625" style="346" customWidth="1"/>
    <col min="8708" max="8708" width="16.33203125" style="346" customWidth="1"/>
    <col min="8709" max="8709" width="18" style="346" customWidth="1"/>
    <col min="8710" max="8710" width="16.6640625" style="346" customWidth="1"/>
    <col min="8711" max="8711" width="18.83203125" style="346" customWidth="1"/>
    <col min="8712" max="8713" width="12.83203125" style="346" customWidth="1"/>
    <col min="8714" max="8714" width="13.83203125" style="346" customWidth="1"/>
    <col min="8715" max="8961" width="9.33203125" style="346"/>
    <col min="8962" max="8962" width="47.1640625" style="346" customWidth="1"/>
    <col min="8963" max="8963" width="15.6640625" style="346" customWidth="1"/>
    <col min="8964" max="8964" width="16.33203125" style="346" customWidth="1"/>
    <col min="8965" max="8965" width="18" style="346" customWidth="1"/>
    <col min="8966" max="8966" width="16.6640625" style="346" customWidth="1"/>
    <col min="8967" max="8967" width="18.83203125" style="346" customWidth="1"/>
    <col min="8968" max="8969" width="12.83203125" style="346" customWidth="1"/>
    <col min="8970" max="8970" width="13.83203125" style="346" customWidth="1"/>
    <col min="8971" max="9217" width="9.33203125" style="346"/>
    <col min="9218" max="9218" width="47.1640625" style="346" customWidth="1"/>
    <col min="9219" max="9219" width="15.6640625" style="346" customWidth="1"/>
    <col min="9220" max="9220" width="16.33203125" style="346" customWidth="1"/>
    <col min="9221" max="9221" width="18" style="346" customWidth="1"/>
    <col min="9222" max="9222" width="16.6640625" style="346" customWidth="1"/>
    <col min="9223" max="9223" width="18.83203125" style="346" customWidth="1"/>
    <col min="9224" max="9225" width="12.83203125" style="346" customWidth="1"/>
    <col min="9226" max="9226" width="13.83203125" style="346" customWidth="1"/>
    <col min="9227" max="9473" width="9.33203125" style="346"/>
    <col min="9474" max="9474" width="47.1640625" style="346" customWidth="1"/>
    <col min="9475" max="9475" width="15.6640625" style="346" customWidth="1"/>
    <col min="9476" max="9476" width="16.33203125" style="346" customWidth="1"/>
    <col min="9477" max="9477" width="18" style="346" customWidth="1"/>
    <col min="9478" max="9478" width="16.6640625" style="346" customWidth="1"/>
    <col min="9479" max="9479" width="18.83203125" style="346" customWidth="1"/>
    <col min="9480" max="9481" width="12.83203125" style="346" customWidth="1"/>
    <col min="9482" max="9482" width="13.83203125" style="346" customWidth="1"/>
    <col min="9483" max="9729" width="9.33203125" style="346"/>
    <col min="9730" max="9730" width="47.1640625" style="346" customWidth="1"/>
    <col min="9731" max="9731" width="15.6640625" style="346" customWidth="1"/>
    <col min="9732" max="9732" width="16.33203125" style="346" customWidth="1"/>
    <col min="9733" max="9733" width="18" style="346" customWidth="1"/>
    <col min="9734" max="9734" width="16.6640625" style="346" customWidth="1"/>
    <col min="9735" max="9735" width="18.83203125" style="346" customWidth="1"/>
    <col min="9736" max="9737" width="12.83203125" style="346" customWidth="1"/>
    <col min="9738" max="9738" width="13.83203125" style="346" customWidth="1"/>
    <col min="9739" max="9985" width="9.33203125" style="346"/>
    <col min="9986" max="9986" width="47.1640625" style="346" customWidth="1"/>
    <col min="9987" max="9987" width="15.6640625" style="346" customWidth="1"/>
    <col min="9988" max="9988" width="16.33203125" style="346" customWidth="1"/>
    <col min="9989" max="9989" width="18" style="346" customWidth="1"/>
    <col min="9990" max="9990" width="16.6640625" style="346" customWidth="1"/>
    <col min="9991" max="9991" width="18.83203125" style="346" customWidth="1"/>
    <col min="9992" max="9993" width="12.83203125" style="346" customWidth="1"/>
    <col min="9994" max="9994" width="13.83203125" style="346" customWidth="1"/>
    <col min="9995" max="10241" width="9.33203125" style="346"/>
    <col min="10242" max="10242" width="47.1640625" style="346" customWidth="1"/>
    <col min="10243" max="10243" width="15.6640625" style="346" customWidth="1"/>
    <col min="10244" max="10244" width="16.33203125" style="346" customWidth="1"/>
    <col min="10245" max="10245" width="18" style="346" customWidth="1"/>
    <col min="10246" max="10246" width="16.6640625" style="346" customWidth="1"/>
    <col min="10247" max="10247" width="18.83203125" style="346" customWidth="1"/>
    <col min="10248" max="10249" width="12.83203125" style="346" customWidth="1"/>
    <col min="10250" max="10250" width="13.83203125" style="346" customWidth="1"/>
    <col min="10251" max="10497" width="9.33203125" style="346"/>
    <col min="10498" max="10498" width="47.1640625" style="346" customWidth="1"/>
    <col min="10499" max="10499" width="15.6640625" style="346" customWidth="1"/>
    <col min="10500" max="10500" width="16.33203125" style="346" customWidth="1"/>
    <col min="10501" max="10501" width="18" style="346" customWidth="1"/>
    <col min="10502" max="10502" width="16.6640625" style="346" customWidth="1"/>
    <col min="10503" max="10503" width="18.83203125" style="346" customWidth="1"/>
    <col min="10504" max="10505" width="12.83203125" style="346" customWidth="1"/>
    <col min="10506" max="10506" width="13.83203125" style="346" customWidth="1"/>
    <col min="10507" max="10753" width="9.33203125" style="346"/>
    <col min="10754" max="10754" width="47.1640625" style="346" customWidth="1"/>
    <col min="10755" max="10755" width="15.6640625" style="346" customWidth="1"/>
    <col min="10756" max="10756" width="16.33203125" style="346" customWidth="1"/>
    <col min="10757" max="10757" width="18" style="346" customWidth="1"/>
    <col min="10758" max="10758" width="16.6640625" style="346" customWidth="1"/>
    <col min="10759" max="10759" width="18.83203125" style="346" customWidth="1"/>
    <col min="10760" max="10761" width="12.83203125" style="346" customWidth="1"/>
    <col min="10762" max="10762" width="13.83203125" style="346" customWidth="1"/>
    <col min="10763" max="11009" width="9.33203125" style="346"/>
    <col min="11010" max="11010" width="47.1640625" style="346" customWidth="1"/>
    <col min="11011" max="11011" width="15.6640625" style="346" customWidth="1"/>
    <col min="11012" max="11012" width="16.33203125" style="346" customWidth="1"/>
    <col min="11013" max="11013" width="18" style="346" customWidth="1"/>
    <col min="11014" max="11014" width="16.6640625" style="346" customWidth="1"/>
    <col min="11015" max="11015" width="18.83203125" style="346" customWidth="1"/>
    <col min="11016" max="11017" width="12.83203125" style="346" customWidth="1"/>
    <col min="11018" max="11018" width="13.83203125" style="346" customWidth="1"/>
    <col min="11019" max="11265" width="9.33203125" style="346"/>
    <col min="11266" max="11266" width="47.1640625" style="346" customWidth="1"/>
    <col min="11267" max="11267" width="15.6640625" style="346" customWidth="1"/>
    <col min="11268" max="11268" width="16.33203125" style="346" customWidth="1"/>
    <col min="11269" max="11269" width="18" style="346" customWidth="1"/>
    <col min="11270" max="11270" width="16.6640625" style="346" customWidth="1"/>
    <col min="11271" max="11271" width="18.83203125" style="346" customWidth="1"/>
    <col min="11272" max="11273" width="12.83203125" style="346" customWidth="1"/>
    <col min="11274" max="11274" width="13.83203125" style="346" customWidth="1"/>
    <col min="11275" max="11521" width="9.33203125" style="346"/>
    <col min="11522" max="11522" width="47.1640625" style="346" customWidth="1"/>
    <col min="11523" max="11523" width="15.6640625" style="346" customWidth="1"/>
    <col min="11524" max="11524" width="16.33203125" style="346" customWidth="1"/>
    <col min="11525" max="11525" width="18" style="346" customWidth="1"/>
    <col min="11526" max="11526" width="16.6640625" style="346" customWidth="1"/>
    <col min="11527" max="11527" width="18.83203125" style="346" customWidth="1"/>
    <col min="11528" max="11529" width="12.83203125" style="346" customWidth="1"/>
    <col min="11530" max="11530" width="13.83203125" style="346" customWidth="1"/>
    <col min="11531" max="11777" width="9.33203125" style="346"/>
    <col min="11778" max="11778" width="47.1640625" style="346" customWidth="1"/>
    <col min="11779" max="11779" width="15.6640625" style="346" customWidth="1"/>
    <col min="11780" max="11780" width="16.33203125" style="346" customWidth="1"/>
    <col min="11781" max="11781" width="18" style="346" customWidth="1"/>
    <col min="11782" max="11782" width="16.6640625" style="346" customWidth="1"/>
    <col min="11783" max="11783" width="18.83203125" style="346" customWidth="1"/>
    <col min="11784" max="11785" width="12.83203125" style="346" customWidth="1"/>
    <col min="11786" max="11786" width="13.83203125" style="346" customWidth="1"/>
    <col min="11787" max="12033" width="9.33203125" style="346"/>
    <col min="12034" max="12034" width="47.1640625" style="346" customWidth="1"/>
    <col min="12035" max="12035" width="15.6640625" style="346" customWidth="1"/>
    <col min="12036" max="12036" width="16.33203125" style="346" customWidth="1"/>
    <col min="12037" max="12037" width="18" style="346" customWidth="1"/>
    <col min="12038" max="12038" width="16.6640625" style="346" customWidth="1"/>
    <col min="12039" max="12039" width="18.83203125" style="346" customWidth="1"/>
    <col min="12040" max="12041" width="12.83203125" style="346" customWidth="1"/>
    <col min="12042" max="12042" width="13.83203125" style="346" customWidth="1"/>
    <col min="12043" max="12289" width="9.33203125" style="346"/>
    <col min="12290" max="12290" width="47.1640625" style="346" customWidth="1"/>
    <col min="12291" max="12291" width="15.6640625" style="346" customWidth="1"/>
    <col min="12292" max="12292" width="16.33203125" style="346" customWidth="1"/>
    <col min="12293" max="12293" width="18" style="346" customWidth="1"/>
    <col min="12294" max="12294" width="16.6640625" style="346" customWidth="1"/>
    <col min="12295" max="12295" width="18.83203125" style="346" customWidth="1"/>
    <col min="12296" max="12297" width="12.83203125" style="346" customWidth="1"/>
    <col min="12298" max="12298" width="13.83203125" style="346" customWidth="1"/>
    <col min="12299" max="12545" width="9.33203125" style="346"/>
    <col min="12546" max="12546" width="47.1640625" style="346" customWidth="1"/>
    <col min="12547" max="12547" width="15.6640625" style="346" customWidth="1"/>
    <col min="12548" max="12548" width="16.33203125" style="346" customWidth="1"/>
    <col min="12549" max="12549" width="18" style="346" customWidth="1"/>
    <col min="12550" max="12550" width="16.6640625" style="346" customWidth="1"/>
    <col min="12551" max="12551" width="18.83203125" style="346" customWidth="1"/>
    <col min="12552" max="12553" width="12.83203125" style="346" customWidth="1"/>
    <col min="12554" max="12554" width="13.83203125" style="346" customWidth="1"/>
    <col min="12555" max="12801" width="9.33203125" style="346"/>
    <col min="12802" max="12802" width="47.1640625" style="346" customWidth="1"/>
    <col min="12803" max="12803" width="15.6640625" style="346" customWidth="1"/>
    <col min="12804" max="12804" width="16.33203125" style="346" customWidth="1"/>
    <col min="12805" max="12805" width="18" style="346" customWidth="1"/>
    <col min="12806" max="12806" width="16.6640625" style="346" customWidth="1"/>
    <col min="12807" max="12807" width="18.83203125" style="346" customWidth="1"/>
    <col min="12808" max="12809" width="12.83203125" style="346" customWidth="1"/>
    <col min="12810" max="12810" width="13.83203125" style="346" customWidth="1"/>
    <col min="12811" max="13057" width="9.33203125" style="346"/>
    <col min="13058" max="13058" width="47.1640625" style="346" customWidth="1"/>
    <col min="13059" max="13059" width="15.6640625" style="346" customWidth="1"/>
    <col min="13060" max="13060" width="16.33203125" style="346" customWidth="1"/>
    <col min="13061" max="13061" width="18" style="346" customWidth="1"/>
    <col min="13062" max="13062" width="16.6640625" style="346" customWidth="1"/>
    <col min="13063" max="13063" width="18.83203125" style="346" customWidth="1"/>
    <col min="13064" max="13065" width="12.83203125" style="346" customWidth="1"/>
    <col min="13066" max="13066" width="13.83203125" style="346" customWidth="1"/>
    <col min="13067" max="13313" width="9.33203125" style="346"/>
    <col min="13314" max="13314" width="47.1640625" style="346" customWidth="1"/>
    <col min="13315" max="13315" width="15.6640625" style="346" customWidth="1"/>
    <col min="13316" max="13316" width="16.33203125" style="346" customWidth="1"/>
    <col min="13317" max="13317" width="18" style="346" customWidth="1"/>
    <col min="13318" max="13318" width="16.6640625" style="346" customWidth="1"/>
    <col min="13319" max="13319" width="18.83203125" style="346" customWidth="1"/>
    <col min="13320" max="13321" width="12.83203125" style="346" customWidth="1"/>
    <col min="13322" max="13322" width="13.83203125" style="346" customWidth="1"/>
    <col min="13323" max="13569" width="9.33203125" style="346"/>
    <col min="13570" max="13570" width="47.1640625" style="346" customWidth="1"/>
    <col min="13571" max="13571" width="15.6640625" style="346" customWidth="1"/>
    <col min="13572" max="13572" width="16.33203125" style="346" customWidth="1"/>
    <col min="13573" max="13573" width="18" style="346" customWidth="1"/>
    <col min="13574" max="13574" width="16.6640625" style="346" customWidth="1"/>
    <col min="13575" max="13575" width="18.83203125" style="346" customWidth="1"/>
    <col min="13576" max="13577" width="12.83203125" style="346" customWidth="1"/>
    <col min="13578" max="13578" width="13.83203125" style="346" customWidth="1"/>
    <col min="13579" max="13825" width="9.33203125" style="346"/>
    <col min="13826" max="13826" width="47.1640625" style="346" customWidth="1"/>
    <col min="13827" max="13827" width="15.6640625" style="346" customWidth="1"/>
    <col min="13828" max="13828" width="16.33203125" style="346" customWidth="1"/>
    <col min="13829" max="13829" width="18" style="346" customWidth="1"/>
    <col min="13830" max="13830" width="16.6640625" style="346" customWidth="1"/>
    <col min="13831" max="13831" width="18.83203125" style="346" customWidth="1"/>
    <col min="13832" max="13833" width="12.83203125" style="346" customWidth="1"/>
    <col min="13834" max="13834" width="13.83203125" style="346" customWidth="1"/>
    <col min="13835" max="14081" width="9.33203125" style="346"/>
    <col min="14082" max="14082" width="47.1640625" style="346" customWidth="1"/>
    <col min="14083" max="14083" width="15.6640625" style="346" customWidth="1"/>
    <col min="14084" max="14084" width="16.33203125" style="346" customWidth="1"/>
    <col min="14085" max="14085" width="18" style="346" customWidth="1"/>
    <col min="14086" max="14086" width="16.6640625" style="346" customWidth="1"/>
    <col min="14087" max="14087" width="18.83203125" style="346" customWidth="1"/>
    <col min="14088" max="14089" width="12.83203125" style="346" customWidth="1"/>
    <col min="14090" max="14090" width="13.83203125" style="346" customWidth="1"/>
    <col min="14091" max="14337" width="9.33203125" style="346"/>
    <col min="14338" max="14338" width="47.1640625" style="346" customWidth="1"/>
    <col min="14339" max="14339" width="15.6640625" style="346" customWidth="1"/>
    <col min="14340" max="14340" width="16.33203125" style="346" customWidth="1"/>
    <col min="14341" max="14341" width="18" style="346" customWidth="1"/>
    <col min="14342" max="14342" width="16.6640625" style="346" customWidth="1"/>
    <col min="14343" max="14343" width="18.83203125" style="346" customWidth="1"/>
    <col min="14344" max="14345" width="12.83203125" style="346" customWidth="1"/>
    <col min="14346" max="14346" width="13.83203125" style="346" customWidth="1"/>
    <col min="14347" max="14593" width="9.33203125" style="346"/>
    <col min="14594" max="14594" width="47.1640625" style="346" customWidth="1"/>
    <col min="14595" max="14595" width="15.6640625" style="346" customWidth="1"/>
    <col min="14596" max="14596" width="16.33203125" style="346" customWidth="1"/>
    <col min="14597" max="14597" width="18" style="346" customWidth="1"/>
    <col min="14598" max="14598" width="16.6640625" style="346" customWidth="1"/>
    <col min="14599" max="14599" width="18.83203125" style="346" customWidth="1"/>
    <col min="14600" max="14601" width="12.83203125" style="346" customWidth="1"/>
    <col min="14602" max="14602" width="13.83203125" style="346" customWidth="1"/>
    <col min="14603" max="14849" width="9.33203125" style="346"/>
    <col min="14850" max="14850" width="47.1640625" style="346" customWidth="1"/>
    <col min="14851" max="14851" width="15.6640625" style="346" customWidth="1"/>
    <col min="14852" max="14852" width="16.33203125" style="346" customWidth="1"/>
    <col min="14853" max="14853" width="18" style="346" customWidth="1"/>
    <col min="14854" max="14854" width="16.6640625" style="346" customWidth="1"/>
    <col min="14855" max="14855" width="18.83203125" style="346" customWidth="1"/>
    <col min="14856" max="14857" width="12.83203125" style="346" customWidth="1"/>
    <col min="14858" max="14858" width="13.83203125" style="346" customWidth="1"/>
    <col min="14859" max="15105" width="9.33203125" style="346"/>
    <col min="15106" max="15106" width="47.1640625" style="346" customWidth="1"/>
    <col min="15107" max="15107" width="15.6640625" style="346" customWidth="1"/>
    <col min="15108" max="15108" width="16.33203125" style="346" customWidth="1"/>
    <col min="15109" max="15109" width="18" style="346" customWidth="1"/>
    <col min="15110" max="15110" width="16.6640625" style="346" customWidth="1"/>
    <col min="15111" max="15111" width="18.83203125" style="346" customWidth="1"/>
    <col min="15112" max="15113" width="12.83203125" style="346" customWidth="1"/>
    <col min="15114" max="15114" width="13.83203125" style="346" customWidth="1"/>
    <col min="15115" max="15361" width="9.33203125" style="346"/>
    <col min="15362" max="15362" width="47.1640625" style="346" customWidth="1"/>
    <col min="15363" max="15363" width="15.6640625" style="346" customWidth="1"/>
    <col min="15364" max="15364" width="16.33203125" style="346" customWidth="1"/>
    <col min="15365" max="15365" width="18" style="346" customWidth="1"/>
    <col min="15366" max="15366" width="16.6640625" style="346" customWidth="1"/>
    <col min="15367" max="15367" width="18.83203125" style="346" customWidth="1"/>
    <col min="15368" max="15369" width="12.83203125" style="346" customWidth="1"/>
    <col min="15370" max="15370" width="13.83203125" style="346" customWidth="1"/>
    <col min="15371" max="15617" width="9.33203125" style="346"/>
    <col min="15618" max="15618" width="47.1640625" style="346" customWidth="1"/>
    <col min="15619" max="15619" width="15.6640625" style="346" customWidth="1"/>
    <col min="15620" max="15620" width="16.33203125" style="346" customWidth="1"/>
    <col min="15621" max="15621" width="18" style="346" customWidth="1"/>
    <col min="15622" max="15622" width="16.6640625" style="346" customWidth="1"/>
    <col min="15623" max="15623" width="18.83203125" style="346" customWidth="1"/>
    <col min="15624" max="15625" width="12.83203125" style="346" customWidth="1"/>
    <col min="15626" max="15626" width="13.83203125" style="346" customWidth="1"/>
    <col min="15627" max="15873" width="9.33203125" style="346"/>
    <col min="15874" max="15874" width="47.1640625" style="346" customWidth="1"/>
    <col min="15875" max="15875" width="15.6640625" style="346" customWidth="1"/>
    <col min="15876" max="15876" width="16.33203125" style="346" customWidth="1"/>
    <col min="15877" max="15877" width="18" style="346" customWidth="1"/>
    <col min="15878" max="15878" width="16.6640625" style="346" customWidth="1"/>
    <col min="15879" max="15879" width="18.83203125" style="346" customWidth="1"/>
    <col min="15880" max="15881" width="12.83203125" style="346" customWidth="1"/>
    <col min="15882" max="15882" width="13.83203125" style="346" customWidth="1"/>
    <col min="15883" max="16129" width="9.33203125" style="346"/>
    <col min="16130" max="16130" width="47.1640625" style="346" customWidth="1"/>
    <col min="16131" max="16131" width="15.6640625" style="346" customWidth="1"/>
    <col min="16132" max="16132" width="16.33203125" style="346" customWidth="1"/>
    <col min="16133" max="16133" width="18" style="346" customWidth="1"/>
    <col min="16134" max="16134" width="16.6640625" style="346" customWidth="1"/>
    <col min="16135" max="16135" width="18.83203125" style="346" customWidth="1"/>
    <col min="16136" max="16137" width="12.83203125" style="346" customWidth="1"/>
    <col min="16138" max="16138" width="13.83203125" style="346" customWidth="1"/>
    <col min="16139" max="16384" width="9.33203125" style="346"/>
  </cols>
  <sheetData>
    <row r="1" spans="1:9">
      <c r="D1" s="399" t="s">
        <v>512</v>
      </c>
      <c r="E1" s="399"/>
      <c r="F1" s="399"/>
      <c r="G1" s="399"/>
      <c r="H1" s="399"/>
      <c r="I1" s="399"/>
    </row>
    <row r="2" spans="1:9">
      <c r="D2" s="399" t="s">
        <v>489</v>
      </c>
      <c r="E2" s="399"/>
      <c r="F2" s="399"/>
      <c r="G2" s="399"/>
      <c r="H2" s="399"/>
      <c r="I2" s="399"/>
    </row>
    <row r="3" spans="1:9" ht="12.75" customHeight="1">
      <c r="A3" s="398" t="s">
        <v>463</v>
      </c>
      <c r="B3" s="398"/>
      <c r="C3" s="398"/>
      <c r="D3" s="398"/>
      <c r="E3" s="398"/>
      <c r="F3" s="398"/>
      <c r="G3" s="398"/>
    </row>
    <row r="4" spans="1:9" ht="12.75" customHeight="1" thickBot="1">
      <c r="G4" s="348" t="str">
        <f>'[1]5.sz.mell.'!C2</f>
        <v>Forintban</v>
      </c>
      <c r="I4" s="348">
        <f>'[1]5.sz.mell.'!E2</f>
        <v>0</v>
      </c>
    </row>
    <row r="5" spans="1:9" s="351" customFormat="1" ht="52.5" customHeight="1" thickBot="1">
      <c r="A5" s="349" t="s">
        <v>464</v>
      </c>
      <c r="B5" s="350" t="s">
        <v>465</v>
      </c>
      <c r="C5" s="350" t="s">
        <v>466</v>
      </c>
      <c r="D5" s="350" t="str">
        <f>+CONCATENATE("Felhasználás   ",LEFT([1]ÖSSZEFÜGGÉSEK!A5,4)-1,". XII. 31-ig")</f>
        <v>Felhasználás   2018. XII. 31-ig</v>
      </c>
      <c r="E5" s="350" t="str">
        <f>+'[1]1.1.sz.mell.'!C3</f>
        <v>2019. évi előirányzat</v>
      </c>
      <c r="F5" s="370" t="s">
        <v>481</v>
      </c>
      <c r="G5" s="370" t="s">
        <v>459</v>
      </c>
      <c r="H5" s="370" t="s">
        <v>482</v>
      </c>
      <c r="I5" s="371" t="s">
        <v>483</v>
      </c>
    </row>
    <row r="6" spans="1:9" ht="22.5" customHeight="1" thickBot="1">
      <c r="A6" s="352" t="s">
        <v>346</v>
      </c>
      <c r="B6" s="353" t="s">
        <v>347</v>
      </c>
      <c r="C6" s="353" t="s">
        <v>348</v>
      </c>
      <c r="D6" s="353" t="s">
        <v>350</v>
      </c>
      <c r="E6" s="353" t="s">
        <v>349</v>
      </c>
      <c r="F6" s="353" t="s">
        <v>478</v>
      </c>
      <c r="G6" s="353" t="s">
        <v>351</v>
      </c>
      <c r="H6" s="372" t="s">
        <v>479</v>
      </c>
      <c r="I6" s="373" t="s">
        <v>480</v>
      </c>
    </row>
    <row r="7" spans="1:9" ht="44.25" customHeight="1">
      <c r="A7" s="354" t="s">
        <v>467</v>
      </c>
      <c r="B7" s="355">
        <v>203434700</v>
      </c>
      <c r="C7" s="356" t="s">
        <v>468</v>
      </c>
      <c r="D7" s="355">
        <v>2991700</v>
      </c>
      <c r="E7" s="355">
        <v>200443000</v>
      </c>
      <c r="F7" s="355"/>
      <c r="G7" s="355"/>
      <c r="H7" s="355">
        <f>F7+G7</f>
        <v>0</v>
      </c>
      <c r="I7" s="357">
        <f>E7+H7</f>
        <v>200443000</v>
      </c>
    </row>
    <row r="8" spans="1:9" ht="12" customHeight="1">
      <c r="A8" s="354" t="s">
        <v>469</v>
      </c>
      <c r="B8" s="355">
        <v>1397000</v>
      </c>
      <c r="C8" s="356" t="s">
        <v>470</v>
      </c>
      <c r="D8" s="355"/>
      <c r="E8" s="355">
        <v>1397000</v>
      </c>
      <c r="F8" s="355"/>
      <c r="G8" s="355"/>
      <c r="H8" s="355">
        <f>F8+G8</f>
        <v>0</v>
      </c>
      <c r="I8" s="357">
        <f>E8+H8</f>
        <v>1397000</v>
      </c>
    </row>
    <row r="9" spans="1:9" ht="22.5">
      <c r="A9" s="354" t="s">
        <v>471</v>
      </c>
      <c r="B9" s="355">
        <v>8100000</v>
      </c>
      <c r="C9" s="356" t="s">
        <v>470</v>
      </c>
      <c r="D9" s="355"/>
      <c r="E9" s="355">
        <v>8100000</v>
      </c>
      <c r="F9" s="355"/>
      <c r="G9" s="355"/>
      <c r="H9" s="355">
        <f t="shared" ref="H9:H24" si="0">F9+G9</f>
        <v>0</v>
      </c>
      <c r="I9" s="357">
        <f t="shared" ref="I9:I24" si="1">E9+H9</f>
        <v>8100000</v>
      </c>
    </row>
    <row r="10" spans="1:9" ht="15.95" customHeight="1">
      <c r="A10" s="354" t="s">
        <v>472</v>
      </c>
      <c r="B10" s="355">
        <v>4500000</v>
      </c>
      <c r="C10" s="356" t="s">
        <v>470</v>
      </c>
      <c r="D10" s="355"/>
      <c r="E10" s="355">
        <v>4500000</v>
      </c>
      <c r="F10" s="355"/>
      <c r="G10" s="355"/>
      <c r="H10" s="355">
        <f t="shared" si="0"/>
        <v>0</v>
      </c>
      <c r="I10" s="357">
        <f t="shared" si="1"/>
        <v>4500000</v>
      </c>
    </row>
    <row r="11" spans="1:9" ht="15.95" customHeight="1">
      <c r="A11" s="354" t="s">
        <v>473</v>
      </c>
      <c r="B11" s="355">
        <v>1800000</v>
      </c>
      <c r="C11" s="356" t="s">
        <v>470</v>
      </c>
      <c r="D11" s="355"/>
      <c r="E11" s="355">
        <v>1800000</v>
      </c>
      <c r="F11" s="355"/>
      <c r="G11" s="355"/>
      <c r="H11" s="355">
        <f t="shared" si="0"/>
        <v>0</v>
      </c>
      <c r="I11" s="357">
        <f t="shared" si="1"/>
        <v>1800000</v>
      </c>
    </row>
    <row r="12" spans="1:9" ht="15.95" customHeight="1">
      <c r="A12" s="354" t="s">
        <v>487</v>
      </c>
      <c r="B12" s="355"/>
      <c r="C12" s="356"/>
      <c r="D12" s="355"/>
      <c r="E12" s="355">
        <v>0</v>
      </c>
      <c r="F12" s="355"/>
      <c r="G12" s="355">
        <v>362000</v>
      </c>
      <c r="H12" s="355">
        <f t="shared" si="0"/>
        <v>362000</v>
      </c>
      <c r="I12" s="357">
        <f t="shared" si="1"/>
        <v>362000</v>
      </c>
    </row>
    <row r="13" spans="1:9" ht="15.95" customHeight="1">
      <c r="A13" s="354" t="s">
        <v>488</v>
      </c>
      <c r="B13" s="355"/>
      <c r="C13" s="356"/>
      <c r="D13" s="355"/>
      <c r="E13" s="355">
        <v>0</v>
      </c>
      <c r="F13" s="355"/>
      <c r="G13" s="355">
        <v>36000</v>
      </c>
      <c r="H13" s="355">
        <f t="shared" si="0"/>
        <v>36000</v>
      </c>
      <c r="I13" s="357">
        <f t="shared" si="1"/>
        <v>36000</v>
      </c>
    </row>
    <row r="14" spans="1:9" ht="15.95" customHeight="1">
      <c r="A14" s="367"/>
      <c r="B14" s="368"/>
      <c r="C14" s="369"/>
      <c r="D14" s="368"/>
      <c r="E14" s="355"/>
      <c r="F14" s="355"/>
      <c r="G14" s="355"/>
      <c r="H14" s="355">
        <f t="shared" si="0"/>
        <v>0</v>
      </c>
      <c r="I14" s="357">
        <f t="shared" si="1"/>
        <v>0</v>
      </c>
    </row>
    <row r="15" spans="1:9" ht="15.95" customHeight="1">
      <c r="A15" s="354"/>
      <c r="B15" s="355"/>
      <c r="C15" s="356"/>
      <c r="D15" s="355"/>
      <c r="E15" s="355"/>
      <c r="F15" s="355"/>
      <c r="G15" s="355"/>
      <c r="H15" s="355">
        <f t="shared" si="0"/>
        <v>0</v>
      </c>
      <c r="I15" s="357">
        <f t="shared" si="1"/>
        <v>0</v>
      </c>
    </row>
    <row r="16" spans="1:9" ht="20.25" customHeight="1">
      <c r="A16" s="354"/>
      <c r="B16" s="355"/>
      <c r="C16" s="356"/>
      <c r="D16" s="355"/>
      <c r="E16" s="355"/>
      <c r="F16" s="355"/>
      <c r="G16" s="355"/>
      <c r="H16" s="355">
        <f t="shared" si="0"/>
        <v>0</v>
      </c>
      <c r="I16" s="357">
        <f t="shared" si="1"/>
        <v>0</v>
      </c>
    </row>
    <row r="17" spans="1:9" ht="15.95" customHeight="1">
      <c r="A17" s="354"/>
      <c r="B17" s="355"/>
      <c r="C17" s="356"/>
      <c r="D17" s="355"/>
      <c r="E17" s="355"/>
      <c r="F17" s="355"/>
      <c r="G17" s="355"/>
      <c r="H17" s="355">
        <f t="shared" si="0"/>
        <v>0</v>
      </c>
      <c r="I17" s="357">
        <f t="shared" si="1"/>
        <v>0</v>
      </c>
    </row>
    <row r="18" spans="1:9" ht="15.95" customHeight="1">
      <c r="A18" s="354"/>
      <c r="B18" s="355"/>
      <c r="C18" s="356"/>
      <c r="D18" s="355"/>
      <c r="E18" s="355"/>
      <c r="F18" s="355"/>
      <c r="G18" s="355"/>
      <c r="H18" s="355">
        <f t="shared" si="0"/>
        <v>0</v>
      </c>
      <c r="I18" s="357">
        <f t="shared" si="1"/>
        <v>0</v>
      </c>
    </row>
    <row r="19" spans="1:9" ht="15.95" customHeight="1">
      <c r="A19" s="354"/>
      <c r="B19" s="355"/>
      <c r="C19" s="356"/>
      <c r="D19" s="355"/>
      <c r="E19" s="355"/>
      <c r="F19" s="355"/>
      <c r="G19" s="355"/>
      <c r="H19" s="355">
        <f t="shared" si="0"/>
        <v>0</v>
      </c>
      <c r="I19" s="357">
        <f t="shared" si="1"/>
        <v>0</v>
      </c>
    </row>
    <row r="20" spans="1:9" ht="15.95" customHeight="1">
      <c r="A20" s="354"/>
      <c r="B20" s="355"/>
      <c r="C20" s="356"/>
      <c r="D20" s="355"/>
      <c r="E20" s="355"/>
      <c r="F20" s="355"/>
      <c r="G20" s="355"/>
      <c r="H20" s="355">
        <f t="shared" si="0"/>
        <v>0</v>
      </c>
      <c r="I20" s="357">
        <f t="shared" si="1"/>
        <v>0</v>
      </c>
    </row>
    <row r="21" spans="1:9" ht="15.95" customHeight="1">
      <c r="A21" s="354"/>
      <c r="B21" s="355"/>
      <c r="C21" s="356"/>
      <c r="D21" s="355"/>
      <c r="E21" s="355"/>
      <c r="F21" s="355"/>
      <c r="G21" s="355"/>
      <c r="H21" s="355">
        <f t="shared" si="0"/>
        <v>0</v>
      </c>
      <c r="I21" s="357">
        <f t="shared" si="1"/>
        <v>0</v>
      </c>
    </row>
    <row r="22" spans="1:9" ht="15.95" customHeight="1">
      <c r="A22" s="354"/>
      <c r="B22" s="355"/>
      <c r="C22" s="356"/>
      <c r="D22" s="355"/>
      <c r="E22" s="355"/>
      <c r="F22" s="355"/>
      <c r="G22" s="355"/>
      <c r="H22" s="355">
        <f t="shared" si="0"/>
        <v>0</v>
      </c>
      <c r="I22" s="357">
        <f t="shared" si="1"/>
        <v>0</v>
      </c>
    </row>
    <row r="23" spans="1:9" ht="15.95" customHeight="1">
      <c r="A23" s="354"/>
      <c r="B23" s="355"/>
      <c r="C23" s="356"/>
      <c r="D23" s="355"/>
      <c r="E23" s="355"/>
      <c r="F23" s="355"/>
      <c r="G23" s="355"/>
      <c r="H23" s="355">
        <f t="shared" si="0"/>
        <v>0</v>
      </c>
      <c r="I23" s="357">
        <f t="shared" si="1"/>
        <v>0</v>
      </c>
    </row>
    <row r="24" spans="1:9" ht="15.95" customHeight="1" thickBot="1">
      <c r="A24" s="358"/>
      <c r="B24" s="359"/>
      <c r="C24" s="360"/>
      <c r="D24" s="359"/>
      <c r="E24" s="359"/>
      <c r="F24" s="359"/>
      <c r="G24" s="359"/>
      <c r="H24" s="355">
        <f t="shared" si="0"/>
        <v>0</v>
      </c>
      <c r="I24" s="361">
        <f t="shared" si="1"/>
        <v>0</v>
      </c>
    </row>
    <row r="25" spans="1:9" s="366" customFormat="1" ht="15.95" customHeight="1" thickBot="1">
      <c r="A25" s="362" t="s">
        <v>474</v>
      </c>
      <c r="B25" s="363">
        <f>SUM(B7:B24)</f>
        <v>219231700</v>
      </c>
      <c r="C25" s="364"/>
      <c r="D25" s="363">
        <f>SUM(D7:D24)</f>
        <v>2991700</v>
      </c>
      <c r="E25" s="363">
        <f>SUM(E7:E24)</f>
        <v>216240000</v>
      </c>
      <c r="F25" s="363"/>
      <c r="G25" s="363"/>
      <c r="H25" s="363">
        <f>SUM(H7:H24)</f>
        <v>398000</v>
      </c>
      <c r="I25" s="365">
        <f>SUM(I7:I24)</f>
        <v>216638000</v>
      </c>
    </row>
    <row r="26" spans="1:9" ht="15.95" customHeight="1"/>
    <row r="27" spans="1:9" ht="18" customHeight="1"/>
  </sheetData>
  <mergeCells count="3">
    <mergeCell ref="A3:G3"/>
    <mergeCell ref="D1:I1"/>
    <mergeCell ref="D2:I2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10</vt:i4>
      </vt:variant>
    </vt:vector>
  </HeadingPairs>
  <TitlesOfParts>
    <vt:vector size="24" baseType="lpstr">
      <vt:lpstr>ÖSSZEFÜGGÉSEK</vt:lpstr>
      <vt:lpstr>1.1.sz.mell.</vt:lpstr>
      <vt:lpstr>1.2.sz.mell. </vt:lpstr>
      <vt:lpstr>1.3.sz.mell. </vt:lpstr>
      <vt:lpstr>1.4.sz.mell. </vt:lpstr>
      <vt:lpstr>2.1.sz.mell  </vt:lpstr>
      <vt:lpstr>2.2.sz.mell  </vt:lpstr>
      <vt:lpstr>ELLENŐRZÉS-1.sz.2.a.sz.2.b.sz.</vt:lpstr>
      <vt:lpstr>3.sz.mell.</vt:lpstr>
      <vt:lpstr>4.sz.mell. </vt:lpstr>
      <vt:lpstr>5.1 sz melléklet</vt:lpstr>
      <vt:lpstr>5.1.1. sz. melléklet</vt:lpstr>
      <vt:lpstr>5.1.2 sz. melléklet</vt:lpstr>
      <vt:lpstr>5.1.3. sz. mell </vt:lpstr>
      <vt:lpstr>'5.1 sz melléklet'!Nyomtatási_cím</vt:lpstr>
      <vt:lpstr>'5.1.1. sz. melléklet'!Nyomtatási_cím</vt:lpstr>
      <vt:lpstr>'5.1.2 sz. melléklet'!Nyomtatási_cím</vt:lpstr>
      <vt:lpstr>'5.1.3. sz. mell '!Nyomtatási_cím</vt:lpstr>
      <vt:lpstr>'1.1.sz.mell.'!Nyomtatási_terület</vt:lpstr>
      <vt:lpstr>'1.2.sz.mell. '!Nyomtatási_terület</vt:lpstr>
      <vt:lpstr>'1.3.sz.mell. '!Nyomtatási_terület</vt:lpstr>
      <vt:lpstr>'1.4.sz.mell. '!Nyomtatási_terület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Iroda-1070</cp:lastModifiedBy>
  <cp:lastPrinted>2019-09-18T12:15:57Z</cp:lastPrinted>
  <dcterms:created xsi:type="dcterms:W3CDTF">1999-10-30T10:30:45Z</dcterms:created>
  <dcterms:modified xsi:type="dcterms:W3CDTF">2019-09-24T09:55:18Z</dcterms:modified>
</cp:coreProperties>
</file>