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3"/>
  </bookViews>
  <sheets>
    <sheet name="1.sz.mell  " sheetId="1" r:id="rId1"/>
    <sheet name="2. sz. mell  " sheetId="2" r:id="rId2"/>
    <sheet name="3. sz. mell." sheetId="3" r:id="rId3"/>
    <sheet name="4. sz. mell." sheetId="4" r:id="rId4"/>
  </sheets>
  <definedNames>
    <definedName name="_xlfn.IFERROR" hidden="1">#NAME?</definedName>
    <definedName name="_xlnm.Print_Area" localSheetId="1">'2. sz. mell  '!$A$1:$I$53</definedName>
    <definedName name="_xlnm.Print_Area" localSheetId="2">'3. sz. mell.'!$A$1:$I$154</definedName>
    <definedName name="_xlnm.Print_Area" localSheetId="3">'4. sz. mell.'!$A$1:$Q$156</definedName>
  </definedNames>
  <calcPr fullCalcOnLoad="1"/>
</workbook>
</file>

<file path=xl/sharedStrings.xml><?xml version="1.0" encoding="utf-8"?>
<sst xmlns="http://schemas.openxmlformats.org/spreadsheetml/2006/main" count="864" uniqueCount="353">
  <si>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</si>
  <si>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</si>
  <si>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</si>
  <si>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</si>
  <si>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</si>
  <si>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</si>
  <si>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</si>
  <si>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</si>
  <si>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</si>
  <si>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</si>
  <si>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</si>
  <si>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</si>
  <si>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</si>
  <si>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</si>
  <si>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</si>
  <si>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</si>
  <si>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</si>
  <si>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</si>
  <si>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</si>
  <si>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</si>
  <si>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</si>
  <si>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</si>
  <si>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</si>
  <si>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</si>
  <si>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</si>
  <si>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</si>
  <si>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</si>
  <si>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</si>
  <si>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</si>
  <si>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</si>
  <si>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</si>
  <si>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</si>
  <si>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</si>
  <si>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</si>
  <si>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</si>
  <si>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</si>
  <si>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</si>
  <si>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</si>
  <si>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</si>
  <si>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</si>
  <si>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</si>
  <si>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</si>
  <si>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</si>
  <si>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</si>
  <si>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</si>
  <si>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</si>
  <si>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</si>
  <si>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Államháztartáson belüli megelőlegezése</t>
  </si>
  <si>
    <t>Pári Község Önkormányzata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</si>
  <si>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</si>
  <si>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</si>
  <si>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</si>
  <si>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</si>
  <si>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</si>
  <si>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</si>
  <si>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</si>
  <si>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 xml:space="preserve">Hiány külső finanszírozásának bevételei (15.+16.) </t>
  </si>
  <si>
    <t>BEVÉTEL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</si>
  <si>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</si>
  <si>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</si>
  <si>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</si>
  <si>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</si>
  <si>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</si>
  <si>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</si>
  <si>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</si>
  <si>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</si>
  <si>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</si>
  <si>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</si>
  <si>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</si>
  <si>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</si>
  <si>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</si>
  <si>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</si>
  <si>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</si>
  <si>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</si>
  <si>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</si>
  <si>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</si>
  <si>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</si>
  <si>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</si>
  <si>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</si>
  <si>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</si>
  <si>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</si>
  <si>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</si>
  <si>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</si>
  <si>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</si>
  <si>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</si>
  <si>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</si>
  <si>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</si>
  <si>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</si>
  <si>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</si>
  <si>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</si>
  <si>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</si>
  <si>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</si>
  <si>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</si>
  <si>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</si>
  <si>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>Bevételi jogcím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</si>
  <si>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</si>
  <si>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</si>
  <si>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</si>
  <si>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</si>
  <si>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</si>
  <si>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</si>
  <si>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</si>
  <si>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</si>
  <si>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</si>
  <si>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</si>
  <si>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</si>
  <si>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</si>
  <si>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</si>
  <si>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</si>
  <si>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</si>
  <si>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</si>
  <si>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</si>
  <si>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</si>
  <si>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</si>
  <si>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</si>
  <si>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</si>
  <si>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</si>
  <si>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</si>
  <si>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</si>
  <si>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</si>
  <si>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</si>
  <si>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</si>
  <si>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</si>
  <si>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</si>
  <si>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</si>
  <si>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</si>
  <si>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</si>
  <si>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</si>
  <si>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</si>
  <si>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</si>
  <si>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</si>
  <si>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</si>
  <si>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</si>
  <si>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</si>
  <si>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</si>
  <si>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</si>
  <si>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</si>
  <si>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</si>
  <si>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</si>
  <si>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</si>
  <si>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</si>
  <si>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</si>
  <si>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</si>
  <si>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</si>
  <si>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</si>
  <si>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</si>
  <si>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</si>
  <si>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</si>
  <si>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</si>
  <si>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</si>
  <si>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</si>
  <si>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</si>
  <si>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</si>
  <si>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</si>
  <si>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</si>
  <si>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</si>
  <si>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</si>
  <si>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</si>
  <si>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</si>
  <si>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</si>
  <si>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</si>
  <si>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</si>
  <si>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</si>
  <si>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</si>
  <si>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</si>
  <si>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</si>
  <si>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</si>
  <si>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</si>
  <si>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</si>
  <si>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</si>
  <si>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</si>
  <si>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</si>
  <si>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</si>
  <si>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</si>
  <si>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</si>
  <si>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</si>
  <si>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</si>
  <si>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</si>
  <si>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</si>
  <si>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</si>
  <si>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</si>
  <si>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</si>
  <si>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</si>
  <si>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</si>
  <si>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</si>
  <si>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</si>
  <si>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</si>
  <si>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</si>
  <si>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</si>
  <si>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</si>
  <si>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</si>
  <si>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Sorszám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</si>
  <si>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</si>
  <si>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</si>
  <si>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</si>
  <si>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</si>
  <si>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</si>
  <si>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</si>
  <si>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</si>
  <si>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</si>
  <si>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</si>
  <si>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</si>
  <si>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</si>
  <si>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</si>
  <si>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</si>
  <si>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</si>
  <si>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</si>
  <si>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</si>
  <si>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</si>
  <si>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</si>
  <si>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</si>
  <si>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</si>
  <si>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</si>
  <si>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</si>
  <si>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</si>
  <si>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</si>
  <si>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</si>
  <si>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</si>
  <si>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</si>
  <si>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</si>
  <si>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</si>
  <si>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</si>
  <si>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</si>
  <si>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</si>
  <si>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</si>
  <si>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</si>
  <si>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</si>
  <si>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</si>
  <si>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</si>
  <si>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</si>
  <si>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</si>
  <si>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</si>
  <si>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</si>
  <si>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</si>
  <si>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</si>
  <si>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</si>
  <si>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</si>
  <si>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</si>
  <si>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</si>
  <si>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</si>
  <si>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</si>
  <si>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</si>
  <si>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</si>
  <si>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</si>
  <si>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</si>
  <si>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</si>
  <si>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</si>
  <si>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</si>
  <si>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</si>
  <si>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</si>
  <si>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</si>
  <si>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</si>
  <si>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</si>
  <si>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</si>
  <si>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</si>
  <si>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</si>
  <si>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</si>
  <si>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</si>
  <si>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</si>
  <si>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</si>
  <si>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</si>
  <si>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</si>
  <si>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</si>
  <si>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</si>
  <si>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</si>
  <si>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</si>
  <si>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</si>
  <si>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</si>
  <si>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</si>
  <si>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</si>
  <si>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</si>
  <si>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</si>
  <si>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</si>
  <si>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</si>
  <si>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</si>
  <si>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</si>
  <si>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</si>
  <si>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</si>
  <si>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</si>
  <si>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</si>
  <si>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</si>
  <si>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</si>
  <si>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</si>
  <si>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</si>
  <si>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</si>
  <si>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</si>
  <si>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</si>
  <si>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</si>
  <si>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</si>
  <si>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</si>
  <si>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</si>
  <si>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</si>
  <si>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</si>
  <si>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</si>
  <si>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</si>
  <si>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</si>
  <si>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</si>
  <si>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</si>
  <si>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</si>
  <si>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</si>
  <si>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</si>
  <si>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</si>
  <si>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</si>
  <si>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</si>
  <si>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</si>
  <si>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</si>
  <si>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</si>
  <si>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</si>
  <si>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</si>
  <si>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</si>
  <si>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</si>
  <si>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</si>
  <si>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</si>
  <si>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</si>
  <si>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</si>
  <si>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</si>
  <si>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</si>
  <si>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</si>
  <si>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</si>
  <si>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 xml:space="preserve">    Rövid lejáratú  hitelek, kölcsönök felvétele</t>
  </si>
  <si>
    <t>6.2</t>
  </si>
  <si>
    <t>2019. évi előirányzat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</si>
  <si>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</si>
  <si>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</si>
  <si>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</si>
  <si>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I. módósítás</t>
  </si>
  <si>
    <t>Módosított
előirányzat</t>
  </si>
  <si>
    <t>módosított 
előirányzat</t>
  </si>
  <si>
    <t>Eredeti előirányzat</t>
  </si>
  <si>
    <t>Kötelező feladatok bevétele, kiadásának
módosítása</t>
  </si>
  <si>
    <t>Kötelező feladatok bevétele, kiadásának
módosított 
előírányzata</t>
  </si>
  <si>
    <t>Önként vállalt feladatok bevétele, kiadásának
módosítása</t>
  </si>
  <si>
    <t>Önként vállalt feladatok bevétele, kiadásának
módosított 
előírányzata</t>
  </si>
  <si>
    <t>KIADÁSOK</t>
  </si>
  <si>
    <t>II. módósítás</t>
  </si>
  <si>
    <t>II .módosítás</t>
  </si>
  <si>
    <t>I. módosítás</t>
  </si>
  <si>
    <t>II. módosítás</t>
  </si>
  <si>
    <t>III. módósítás</t>
  </si>
  <si>
    <t>III .módosítás</t>
  </si>
  <si>
    <t xml:space="preserve">    ÁHB melőlegezés</t>
  </si>
  <si>
    <t>Működési célú finanszírozási kiadások összesen (9.+...+11.)</t>
  </si>
  <si>
    <t>KIADÁSOK ÖSSZESEN (8.+12.)</t>
  </si>
  <si>
    <t>előző évi elszámolásból visszafizetett támogatás</t>
  </si>
  <si>
    <t>III. módosítás</t>
  </si>
  <si>
    <t>I. módosított 
előirányzat</t>
  </si>
  <si>
    <t>II. módosított 
előirányzat</t>
  </si>
  <si>
    <t>III. módosított 
előirányzat</t>
  </si>
  <si>
    <t>előző évi visszafizetési kötelezettség</t>
  </si>
  <si>
    <t>I. Működési célú bevételek és kiadások mérlege</t>
  </si>
  <si>
    <t>1. sz. melléklet</t>
  </si>
  <si>
    <t>II. Felhalmozási célú bevételek és kiadások mérlege</t>
  </si>
  <si>
    <t>2. sz. melléklet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</si>
</sst>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  <numFmt numFmtId="182" formatCode="_-* #,##0.0\ _F_t_-;\-* #,##0.0\ _F_t_-;_-* &quot;-&quot;??\ _F_t_-;_-@_-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i/>
      <sz val="10"/>
      <name val="Times New Roman CE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74" fontId="0" fillId="0" borderId="0" xfId="0" applyNumberFormat="1" applyFill="1" applyAlignment="1" applyProtection="1">
      <alignment vertical="center" wrapText="1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22" fillId="0" borderId="0" xfId="0" applyNumberFormat="1" applyFont="1" applyFill="1" applyAlignment="1" applyProtection="1">
      <alignment horizontal="center" vertical="center" wrapText="1"/>
      <protection/>
    </xf>
    <xf numFmtId="174" fontId="23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74" fontId="20" fillId="0" borderId="0" xfId="0" applyNumberFormat="1" applyFont="1" applyFill="1" applyAlignment="1" applyProtection="1">
      <alignment horizontal="left" vertical="center" wrapText="1"/>
      <protection/>
    </xf>
    <xf numFmtId="17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74" fontId="2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2" fillId="0" borderId="0" xfId="57" applyFont="1" applyFill="1" applyProtection="1">
      <alignment/>
      <protection/>
    </xf>
    <xf numFmtId="49" fontId="32" fillId="0" borderId="0" xfId="57" applyNumberFormat="1" applyFont="1" applyFill="1" applyAlignment="1" applyProtection="1">
      <alignment horizontal="center" vertical="center"/>
      <protection/>
    </xf>
    <xf numFmtId="0" fontId="29" fillId="0" borderId="0" xfId="57" applyFont="1" applyFill="1" applyProtection="1">
      <alignment/>
      <protection/>
    </xf>
    <xf numFmtId="0" fontId="33" fillId="0" borderId="0" xfId="57" applyFont="1" applyFill="1" applyProtection="1">
      <alignment/>
      <protection/>
    </xf>
    <xf numFmtId="0" fontId="32" fillId="0" borderId="0" xfId="57" applyFont="1" applyFill="1" applyAlignment="1" applyProtection="1">
      <alignment horizontal="center"/>
      <protection/>
    </xf>
    <xf numFmtId="0" fontId="32" fillId="0" borderId="0" xfId="57" applyFont="1" applyFill="1" applyAlignment="1" applyProtection="1">
      <alignment wrapText="1"/>
      <protection/>
    </xf>
    <xf numFmtId="0" fontId="29" fillId="0" borderId="0" xfId="57" applyFont="1" applyFill="1" applyAlignment="1" applyProtection="1">
      <alignment horizontal="center" vertical="center" wrapText="1"/>
      <protection/>
    </xf>
    <xf numFmtId="49" fontId="29" fillId="0" borderId="0" xfId="57" applyNumberFormat="1" applyFont="1" applyFill="1" applyAlignment="1" applyProtection="1">
      <alignment horizontal="left" vertical="center" wrapText="1"/>
      <protection/>
    </xf>
    <xf numFmtId="0" fontId="24" fillId="0" borderId="0" xfId="57" applyFill="1" applyProtection="1">
      <alignment/>
      <protection/>
    </xf>
    <xf numFmtId="0" fontId="24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Protection="1">
      <alignment/>
      <protection/>
    </xf>
    <xf numFmtId="49" fontId="24" fillId="0" borderId="0" xfId="57" applyNumberFormat="1" applyFont="1" applyFill="1" applyAlignment="1" applyProtection="1">
      <alignment horizontal="center" vertical="center"/>
      <protection/>
    </xf>
    <xf numFmtId="0" fontId="20" fillId="0" borderId="0" xfId="57" applyFont="1" applyFill="1" applyAlignment="1" applyProtection="1">
      <alignment horizontal="center"/>
      <protection/>
    </xf>
    <xf numFmtId="49" fontId="20" fillId="0" borderId="0" xfId="57" applyNumberFormat="1" applyFont="1" applyFill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17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0" fontId="24" fillId="0" borderId="10" xfId="57" applyFont="1" applyFill="1" applyBorder="1" applyAlignment="1" applyProtection="1">
      <alignment horizontal="left" vertical="center" wrapText="1" indent="6"/>
      <protection/>
    </xf>
    <xf numFmtId="0" fontId="28" fillId="0" borderId="10" xfId="0" applyFont="1" applyBorder="1" applyAlignment="1" applyProtection="1">
      <alignment horizontal="left" vertical="center" wrapText="1" indent="1"/>
      <protection/>
    </xf>
    <xf numFmtId="0" fontId="24" fillId="0" borderId="10" xfId="57" applyFont="1" applyFill="1" applyBorder="1" applyAlignment="1" applyProtection="1">
      <alignment horizontal="left" vertical="center" wrapText="1" indent="1"/>
      <protection/>
    </xf>
    <xf numFmtId="0" fontId="24" fillId="0" borderId="10" xfId="57" applyFont="1" applyFill="1" applyBorder="1" applyAlignment="1" applyProtection="1">
      <alignment horizontal="left" indent="6"/>
      <protection/>
    </xf>
    <xf numFmtId="0" fontId="35" fillId="0" borderId="0" xfId="57" applyFont="1" applyFill="1" applyProtection="1">
      <alignment/>
      <protection/>
    </xf>
    <xf numFmtId="0" fontId="24" fillId="0" borderId="0" xfId="57" applyFill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57" applyFont="1" applyFill="1" applyBorder="1" applyAlignment="1" applyProtection="1">
      <alignment horizontal="left"/>
      <protection/>
    </xf>
    <xf numFmtId="0" fontId="32" fillId="18" borderId="0" xfId="57" applyFont="1" applyFill="1" applyProtection="1">
      <alignment/>
      <protection/>
    </xf>
    <xf numFmtId="0" fontId="29" fillId="18" borderId="0" xfId="57" applyFont="1" applyFill="1" applyAlignment="1" applyProtection="1">
      <alignment horizontal="center" vertical="center" wrapText="1"/>
      <protection/>
    </xf>
    <xf numFmtId="0" fontId="29" fillId="19" borderId="0" xfId="57" applyFont="1" applyFill="1" applyAlignment="1" applyProtection="1">
      <alignment horizontal="center" vertical="center" wrapText="1"/>
      <protection/>
    </xf>
    <xf numFmtId="0" fontId="32" fillId="19" borderId="0" xfId="57" applyFont="1" applyFill="1" applyProtection="1">
      <alignment/>
      <protection/>
    </xf>
    <xf numFmtId="49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20" borderId="0" xfId="57" applyFont="1" applyFill="1" applyAlignment="1" applyProtection="1">
      <alignment horizontal="center" vertical="center" wrapText="1"/>
      <protection/>
    </xf>
    <xf numFmtId="174" fontId="32" fillId="20" borderId="10" xfId="57" applyNumberFormat="1" applyFont="1" applyFill="1" applyBorder="1" applyAlignment="1" applyProtection="1">
      <alignment horizontal="right" vertical="center" wrapText="1"/>
      <protection locked="0"/>
    </xf>
    <xf numFmtId="0" fontId="32" fillId="20" borderId="0" xfId="57" applyFont="1" applyFill="1" applyAlignment="1" applyProtection="1">
      <alignment horizontal="right" vertical="center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74" fontId="22" fillId="21" borderId="10" xfId="0" applyNumberFormat="1" applyFont="1" applyFill="1" applyBorder="1" applyAlignment="1" applyProtection="1">
      <alignment horizontal="center" vertical="center" wrapText="1"/>
      <protection/>
    </xf>
    <xf numFmtId="174" fontId="0" fillId="0" borderId="10" xfId="0" applyNumberFormat="1" applyFont="1" applyFill="1" applyBorder="1" applyAlignment="1" applyProtection="1">
      <alignment horizontal="center" vertical="center" wrapText="1"/>
      <protection/>
    </xf>
    <xf numFmtId="17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74" fontId="22" fillId="21" borderId="10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10" xfId="0" applyNumberFormat="1" applyFont="1" applyFill="1" applyBorder="1" applyAlignment="1" applyProtection="1">
      <alignment horizontal="center" vertical="center" wrapText="1"/>
      <protection/>
    </xf>
    <xf numFmtId="174" fontId="21" fillId="21" borderId="10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0" xfId="0" applyNumberFormat="1" applyFont="1" applyFill="1" applyAlignment="1" applyProtection="1">
      <alignment vertical="center" wrapText="1"/>
      <protection/>
    </xf>
    <xf numFmtId="174" fontId="0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0" xfId="0" applyNumberFormat="1" applyFont="1" applyFill="1" applyAlignment="1" applyProtection="1">
      <alignment horizontal="right" vertical="center" wrapText="1"/>
      <protection/>
    </xf>
    <xf numFmtId="17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21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4" fontId="22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49" fontId="20" fillId="0" borderId="10" xfId="57" applyNumberFormat="1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174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left" vertical="center" wrapText="1" inden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/>
      <protection/>
    </xf>
    <xf numFmtId="49" fontId="24" fillId="0" borderId="10" xfId="57" applyNumberFormat="1" applyFont="1" applyFill="1" applyBorder="1" applyAlignment="1" applyProtection="1">
      <alignment horizontal="center" vertical="center" wrapTex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27" fillId="0" borderId="10" xfId="0" applyFont="1" applyBorder="1" applyAlignment="1" applyProtection="1">
      <alignment horizontal="left" vertical="center" wrapText="1" inden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7" applyFont="1" applyFill="1" applyBorder="1" applyAlignment="1" applyProtection="1">
      <alignment vertical="center" wrapTex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 inden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0" xfId="57" applyFont="1" applyFill="1" applyBorder="1" applyAlignment="1" applyProtection="1">
      <alignment horizontal="left" vertical="center" wrapText="1" inden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 indent="1"/>
      <protection/>
    </xf>
    <xf numFmtId="174" fontId="27" fillId="0" borderId="10" xfId="0" applyNumberFormat="1" applyFont="1" applyBorder="1" applyAlignment="1" applyProtection="1">
      <alignment horizontal="right" vertical="center" wrapText="1" indent="1"/>
      <protection/>
    </xf>
    <xf numFmtId="174" fontId="27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10" xfId="57" applyFont="1" applyFill="1" applyBorder="1" applyAlignment="1" applyProtection="1">
      <alignment horizontal="left"/>
      <protection/>
    </xf>
    <xf numFmtId="0" fontId="20" fillId="0" borderId="10" xfId="57" applyFont="1" applyFill="1" applyBorder="1" applyAlignment="1" applyProtection="1">
      <alignment horizontal="center"/>
      <protection/>
    </xf>
    <xf numFmtId="49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2" fillId="0" borderId="10" xfId="57" applyFont="1" applyFill="1" applyBorder="1" applyAlignment="1" applyProtection="1">
      <alignment vertical="center" wrapText="1"/>
      <protection/>
    </xf>
    <xf numFmtId="174" fontId="22" fillId="0" borderId="10" xfId="57" applyNumberFormat="1" applyFont="1" applyFill="1" applyBorder="1" applyAlignment="1" applyProtection="1">
      <alignment horizontal="right" vertical="center" wrapText="1" indent="1"/>
      <protection/>
    </xf>
    <xf numFmtId="174" fontId="29" fillId="0" borderId="0" xfId="57" applyNumberFormat="1" applyFont="1" applyFill="1" applyBorder="1" applyAlignment="1" applyProtection="1">
      <alignment horizontal="right" vertical="center" wrapText="1"/>
      <protection/>
    </xf>
    <xf numFmtId="174" fontId="29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174" fontId="29" fillId="0" borderId="0" xfId="57" applyNumberFormat="1" applyFont="1" applyFill="1" applyBorder="1" applyAlignment="1" applyProtection="1">
      <alignment horizontal="right" vertical="center" wrapText="1" indent="1"/>
      <protection/>
    </xf>
    <xf numFmtId="174" fontId="30" fillId="0" borderId="0" xfId="57" applyNumberFormat="1" applyFont="1" applyFill="1" applyBorder="1" applyAlignment="1" applyProtection="1">
      <alignment horizontal="left" vertical="center"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29" fillId="0" borderId="10" xfId="57" applyFont="1" applyFill="1" applyBorder="1" applyAlignment="1" applyProtection="1">
      <alignment vertical="center" wrapText="1"/>
      <protection/>
    </xf>
    <xf numFmtId="174" fontId="29" fillId="20" borderId="10" xfId="57" applyNumberFormat="1" applyFont="1" applyFill="1" applyBorder="1" applyAlignment="1" applyProtection="1">
      <alignment horizontal="right" vertical="center" wrapText="1" indent="1"/>
      <protection/>
    </xf>
    <xf numFmtId="174" fontId="29" fillId="19" borderId="10" xfId="57" applyNumberFormat="1" applyFont="1" applyFill="1" applyBorder="1" applyAlignment="1" applyProtection="1">
      <alignment horizontal="right" vertical="center" wrapText="1" indent="1"/>
      <protection/>
    </xf>
    <xf numFmtId="174" fontId="29" fillId="18" borderId="10" xfId="57" applyNumberFormat="1" applyFont="1" applyFill="1" applyBorder="1" applyAlignment="1" applyProtection="1">
      <alignment horizontal="right" vertical="center" wrapText="1" indent="1"/>
      <protection/>
    </xf>
    <xf numFmtId="0" fontId="32" fillId="18" borderId="10" xfId="57" applyFont="1" applyFill="1" applyBorder="1" applyProtection="1">
      <alignment/>
      <protection/>
    </xf>
    <xf numFmtId="0" fontId="20" fillId="20" borderId="10" xfId="57" applyFont="1" applyFill="1" applyBorder="1" applyAlignment="1" applyProtection="1">
      <alignment horizontal="center"/>
      <protection/>
    </xf>
    <xf numFmtId="0" fontId="20" fillId="19" borderId="10" xfId="57" applyFont="1" applyFill="1" applyBorder="1" applyAlignment="1" applyProtection="1">
      <alignment horizontal="center"/>
      <protection/>
    </xf>
    <xf numFmtId="0" fontId="20" fillId="18" borderId="10" xfId="57" applyFont="1" applyFill="1" applyBorder="1" applyAlignment="1" applyProtection="1">
      <alignment horizontal="center"/>
      <protection/>
    </xf>
    <xf numFmtId="0" fontId="26" fillId="0" borderId="10" xfId="57" applyFont="1" applyFill="1" applyBorder="1" applyAlignment="1" applyProtection="1">
      <alignment horizontal="left"/>
      <protection/>
    </xf>
    <xf numFmtId="0" fontId="26" fillId="20" borderId="10" xfId="57" applyFont="1" applyFill="1" applyBorder="1" applyAlignment="1" applyProtection="1">
      <alignment horizontal="center"/>
      <protection/>
    </xf>
    <xf numFmtId="0" fontId="26" fillId="19" borderId="10" xfId="57" applyFont="1" applyFill="1" applyBorder="1" applyAlignment="1" applyProtection="1">
      <alignment horizontal="center"/>
      <protection/>
    </xf>
    <xf numFmtId="0" fontId="26" fillId="18" borderId="10" xfId="57" applyFont="1" applyFill="1" applyBorder="1" applyAlignment="1" applyProtection="1">
      <alignment horizontal="center"/>
      <protection/>
    </xf>
    <xf numFmtId="49" fontId="29" fillId="0" borderId="10" xfId="57" applyNumberFormat="1" applyFont="1" applyFill="1" applyBorder="1" applyAlignment="1" applyProtection="1">
      <alignment horizontal="center" vertical="center" wrapText="1"/>
      <protection/>
    </xf>
    <xf numFmtId="174" fontId="25" fillId="20" borderId="10" xfId="0" applyNumberFormat="1" applyFont="1" applyFill="1" applyBorder="1" applyAlignment="1" applyProtection="1">
      <alignment horizontal="center" vertical="center" wrapText="1"/>
      <protection/>
    </xf>
    <xf numFmtId="174" fontId="25" fillId="19" borderId="10" xfId="0" applyNumberFormat="1" applyFont="1" applyFill="1" applyBorder="1" applyAlignment="1" applyProtection="1">
      <alignment horizontal="center" vertical="center" wrapText="1"/>
      <protection/>
    </xf>
    <xf numFmtId="174" fontId="25" fillId="18" borderId="10" xfId="0" applyNumberFormat="1" applyFont="1" applyFill="1" applyBorder="1" applyAlignment="1" applyProtection="1">
      <alignment horizontal="center" vertical="center" wrapText="1"/>
      <protection/>
    </xf>
    <xf numFmtId="0" fontId="29" fillId="20" borderId="10" xfId="57" applyFont="1" applyFill="1" applyBorder="1" applyAlignment="1" applyProtection="1">
      <alignment horizontal="center" vertical="center" wrapText="1"/>
      <protection/>
    </xf>
    <xf numFmtId="0" fontId="29" fillId="19" borderId="10" xfId="57" applyFont="1" applyFill="1" applyBorder="1" applyAlignment="1" applyProtection="1">
      <alignment horizontal="center" vertical="center" wrapText="1"/>
      <protection/>
    </xf>
    <xf numFmtId="0" fontId="29" fillId="18" borderId="10" xfId="57" applyFont="1" applyFill="1" applyBorder="1" applyAlignment="1" applyProtection="1">
      <alignment horizontal="center" vertical="center" wrapText="1"/>
      <protection/>
    </xf>
    <xf numFmtId="174" fontId="29" fillId="20" borderId="10" xfId="57" applyNumberFormat="1" applyFont="1" applyFill="1" applyBorder="1" applyAlignment="1" applyProtection="1">
      <alignment horizontal="right" vertical="center" wrapText="1"/>
      <protection/>
    </xf>
    <xf numFmtId="174" fontId="29" fillId="19" borderId="10" xfId="57" applyNumberFormat="1" applyFont="1" applyFill="1" applyBorder="1" applyAlignment="1" applyProtection="1">
      <alignment horizontal="right" vertical="center" wrapText="1"/>
      <protection/>
    </xf>
    <xf numFmtId="174" fontId="29" fillId="18" borderId="10" xfId="57" applyNumberFormat="1" applyFont="1" applyFill="1" applyBorder="1" applyAlignment="1" applyProtection="1">
      <alignment horizontal="right" vertical="center" wrapText="1"/>
      <protection/>
    </xf>
    <xf numFmtId="49" fontId="32" fillId="0" borderId="10" xfId="57" applyNumberFormat="1" applyFont="1" applyFill="1" applyBorder="1" applyAlignment="1" applyProtection="1">
      <alignment horizontal="center" vertical="center" wrapText="1"/>
      <protection/>
    </xf>
    <xf numFmtId="174" fontId="32" fillId="19" borderId="10" xfId="57" applyNumberFormat="1" applyFont="1" applyFill="1" applyBorder="1" applyAlignment="1" applyProtection="1">
      <alignment horizontal="right" vertical="center" wrapText="1"/>
      <protection locked="0"/>
    </xf>
    <xf numFmtId="174" fontId="32" fillId="18" borderId="10" xfId="57" applyNumberFormat="1" applyFont="1" applyFill="1" applyBorder="1" applyAlignment="1" applyProtection="1">
      <alignment horizontal="right" vertical="center" wrapText="1"/>
      <protection locked="0"/>
    </xf>
    <xf numFmtId="174" fontId="29" fillId="20" borderId="10" xfId="0" applyNumberFormat="1" applyFont="1" applyFill="1" applyBorder="1" applyAlignment="1" applyProtection="1">
      <alignment horizontal="right" vertical="center" wrapText="1"/>
      <protection/>
    </xf>
    <xf numFmtId="174" fontId="29" fillId="19" borderId="10" xfId="0" applyNumberFormat="1" applyFont="1" applyFill="1" applyBorder="1" applyAlignment="1" applyProtection="1">
      <alignment horizontal="right" vertical="center" wrapText="1"/>
      <protection/>
    </xf>
    <xf numFmtId="174" fontId="29" fillId="18" borderId="10" xfId="0" applyNumberFormat="1" applyFont="1" applyFill="1" applyBorder="1" applyAlignment="1" applyProtection="1">
      <alignment horizontal="right" vertical="center" wrapText="1"/>
      <protection/>
    </xf>
    <xf numFmtId="174" fontId="29" fillId="20" borderId="10" xfId="0" applyNumberFormat="1" applyFont="1" applyFill="1" applyBorder="1" applyAlignment="1" applyProtection="1" quotePrefix="1">
      <alignment horizontal="right" vertical="center" wrapText="1"/>
      <protection/>
    </xf>
    <xf numFmtId="174" fontId="29" fillId="19" borderId="10" xfId="0" applyNumberFormat="1" applyFont="1" applyFill="1" applyBorder="1" applyAlignment="1" applyProtection="1" quotePrefix="1">
      <alignment horizontal="right" vertical="center" wrapText="1"/>
      <protection/>
    </xf>
    <xf numFmtId="174" fontId="29" fillId="18" borderId="10" xfId="0" applyNumberFormat="1" applyFont="1" applyFill="1" applyBorder="1" applyAlignment="1" applyProtection="1" quotePrefix="1">
      <alignment horizontal="right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174" fontId="32" fillId="20" borderId="10" xfId="57" applyNumberFormat="1" applyFont="1" applyFill="1" applyBorder="1" applyAlignment="1" applyProtection="1">
      <alignment horizontal="right" vertical="center" wrapText="1"/>
      <protection/>
    </xf>
    <xf numFmtId="174" fontId="32" fillId="19" borderId="10" xfId="57" applyNumberFormat="1" applyFont="1" applyFill="1" applyBorder="1" applyAlignment="1" applyProtection="1">
      <alignment horizontal="right" vertical="center" wrapText="1"/>
      <protection/>
    </xf>
    <xf numFmtId="174" fontId="32" fillId="18" borderId="10" xfId="57" applyNumberFormat="1" applyFont="1" applyFill="1" applyBorder="1" applyAlignment="1" applyProtection="1">
      <alignment horizontal="right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174" fontId="29" fillId="20" borderId="10" xfId="57" applyNumberFormat="1" applyFont="1" applyFill="1" applyBorder="1" applyAlignment="1" applyProtection="1">
      <alignment horizontal="right" vertical="center" wrapText="1"/>
      <protection locked="0"/>
    </xf>
    <xf numFmtId="174" fontId="29" fillId="19" borderId="10" xfId="57" applyNumberFormat="1" applyFont="1" applyFill="1" applyBorder="1" applyAlignment="1" applyProtection="1">
      <alignment horizontal="right" vertical="center" wrapText="1"/>
      <protection locked="0"/>
    </xf>
    <xf numFmtId="174" fontId="29" fillId="18" borderId="10" xfId="57" applyNumberFormat="1" applyFont="1" applyFill="1" applyBorder="1" applyAlignment="1" applyProtection="1">
      <alignment horizontal="right" vertical="center" wrapText="1"/>
      <protection locked="0"/>
    </xf>
    <xf numFmtId="174" fontId="30" fillId="0" borderId="0" xfId="57" applyNumberFormat="1" applyFont="1" applyFill="1" applyBorder="1" applyAlignment="1" applyProtection="1">
      <alignment horizontal="left" vertical="center" wrapText="1"/>
      <protection/>
    </xf>
    <xf numFmtId="0" fontId="29" fillId="0" borderId="10" xfId="57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32" fillId="0" borderId="10" xfId="57" applyFont="1" applyFill="1" applyBorder="1" applyAlignment="1" applyProtection="1">
      <alignment horizontal="left" vertical="center" wrapText="1"/>
      <protection/>
    </xf>
    <xf numFmtId="0" fontId="32" fillId="0" borderId="10" xfId="57" applyFont="1" applyFill="1" applyBorder="1" applyAlignment="1" applyProtection="1">
      <alignment horizontal="left" wrapText="1"/>
      <protection/>
    </xf>
    <xf numFmtId="0" fontId="20" fillId="0" borderId="10" xfId="57" applyFont="1" applyFill="1" applyBorder="1" applyAlignment="1" applyProtection="1">
      <alignment horizontal="left" wrapText="1"/>
      <protection/>
    </xf>
    <xf numFmtId="0" fontId="26" fillId="0" borderId="10" xfId="57" applyFont="1" applyFill="1" applyBorder="1" applyAlignment="1" applyProtection="1">
      <alignment horizontal="left" wrapText="1"/>
      <protection/>
    </xf>
    <xf numFmtId="0" fontId="20" fillId="0" borderId="0" xfId="57" applyFont="1" applyFill="1" applyBorder="1" applyAlignment="1" applyProtection="1">
      <alignment horizontal="left" wrapTex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0" fillId="0" borderId="0" xfId="0" applyNumberFormat="1" applyFont="1" applyFill="1" applyAlignment="1" applyProtection="1">
      <alignment horizontal="center" vertical="center" wrapText="1"/>
      <protection/>
    </xf>
    <xf numFmtId="174" fontId="36" fillId="0" borderId="0" xfId="0" applyNumberFormat="1" applyFont="1" applyFill="1" applyAlignment="1" applyProtection="1">
      <alignment horizontal="right" vertical="center" wrapText="1"/>
      <protection/>
    </xf>
    <xf numFmtId="174" fontId="22" fillId="0" borderId="11" xfId="0" applyNumberFormat="1" applyFont="1" applyFill="1" applyBorder="1" applyAlignment="1" applyProtection="1">
      <alignment horizontal="center" vertical="center" wrapText="1"/>
      <protection/>
    </xf>
    <xf numFmtId="174" fontId="22" fillId="0" borderId="12" xfId="0" applyNumberFormat="1" applyFont="1" applyFill="1" applyBorder="1" applyAlignment="1" applyProtection="1">
      <alignment horizontal="center" vertical="center" wrapText="1"/>
      <protection/>
    </xf>
    <xf numFmtId="174" fontId="22" fillId="0" borderId="13" xfId="0" applyNumberFormat="1" applyFont="1" applyFill="1" applyBorder="1" applyAlignment="1" applyProtection="1">
      <alignment horizontal="center" vertical="center" wrapText="1"/>
      <protection/>
    </xf>
    <xf numFmtId="174" fontId="21" fillId="0" borderId="0" xfId="0" applyNumberFormat="1" applyFont="1" applyFill="1" applyAlignment="1" applyProtection="1">
      <alignment horizontal="center" textRotation="180" wrapText="1"/>
      <protection/>
    </xf>
    <xf numFmtId="174" fontId="20" fillId="0" borderId="0" xfId="0" applyNumberFormat="1" applyFont="1" applyFill="1" applyAlignment="1" applyProtection="1">
      <alignment horizontal="center" vertical="center" wrapText="1"/>
      <protection/>
    </xf>
    <xf numFmtId="174" fontId="20" fillId="0" borderId="0" xfId="57" applyNumberFormat="1" applyFont="1" applyFill="1" applyBorder="1" applyAlignment="1" applyProtection="1">
      <alignment horizontal="center" vertical="center"/>
      <protection/>
    </xf>
    <xf numFmtId="174" fontId="34" fillId="0" borderId="0" xfId="57" applyNumberFormat="1" applyFont="1" applyFill="1" applyBorder="1" applyAlignment="1" applyProtection="1">
      <alignment horizontal="left" vertical="center"/>
      <protection/>
    </xf>
    <xf numFmtId="174" fontId="34" fillId="0" borderId="0" xfId="57" applyNumberFormat="1" applyFont="1" applyFill="1" applyBorder="1" applyAlignment="1" applyProtection="1">
      <alignment horizontal="left"/>
      <protection/>
    </xf>
    <xf numFmtId="0" fontId="20" fillId="0" borderId="0" xfId="57" applyFont="1" applyFill="1" applyAlignment="1" applyProtection="1">
      <alignment horizontal="center"/>
      <protection/>
    </xf>
    <xf numFmtId="0" fontId="20" fillId="0" borderId="10" xfId="57" applyFont="1" applyFill="1" applyBorder="1" applyAlignment="1" applyProtection="1">
      <alignment horizontal="left"/>
      <protection/>
    </xf>
    <xf numFmtId="0" fontId="29" fillId="0" borderId="0" xfId="57" applyFont="1" applyFill="1" applyAlignment="1" applyProtection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4"/>
  <sheetViews>
    <sheetView view="pageBreakPreview" zoomScale="70" zoomScaleNormal="90" zoomScaleSheetLayoutView="70" workbookViewId="0" topLeftCell="A1">
      <selection activeCell="A3" sqref="A3:I3"/>
    </sheetView>
  </sheetViews>
  <sheetFormatPr defaultColWidth="9.00390625" defaultRowHeight="12.75"/>
  <cols>
    <col min="1" max="1" width="6.875" style="1" customWidth="1"/>
    <col min="2" max="2" width="55.125" style="2" customWidth="1"/>
    <col min="3" max="9" width="16.375" style="1" customWidth="1"/>
    <col min="10" max="16384" width="9.375" style="1" customWidth="1"/>
  </cols>
  <sheetData>
    <row r="1" spans="1:9" ht="18" customHeight="1">
      <c r="A1" s="55"/>
      <c r="B1" s="56"/>
      <c r="C1" s="55"/>
      <c r="D1" s="55"/>
      <c r="E1" s="55"/>
      <c r="F1" s="55"/>
      <c r="G1" s="55"/>
      <c r="H1" s="147" t="s">
        <v>350</v>
      </c>
      <c r="I1" s="147"/>
    </row>
    <row r="2" spans="1:9" ht="21.75" customHeight="1">
      <c r="A2" s="146" t="s">
        <v>349</v>
      </c>
      <c r="B2" s="146"/>
      <c r="C2" s="146"/>
      <c r="D2" s="146"/>
      <c r="E2" s="146"/>
      <c r="F2" s="146"/>
      <c r="G2" s="146"/>
      <c r="H2" s="146"/>
      <c r="I2" s="146"/>
    </row>
    <row r="3" spans="1:9" ht="15.75">
      <c r="A3" s="55"/>
      <c r="B3" s="7" t="s">
        <v>48</v>
      </c>
      <c r="C3" s="55"/>
      <c r="D3" s="55"/>
      <c r="E3" s="57"/>
      <c r="F3" s="55"/>
      <c r="G3" s="57"/>
      <c r="H3" s="55"/>
      <c r="I3" s="57" t="s">
        <v>97</v>
      </c>
    </row>
    <row r="4" spans="1:9" ht="22.5" customHeight="1">
      <c r="A4" s="145" t="s">
        <v>0</v>
      </c>
      <c r="B4" s="148" t="s">
        <v>1</v>
      </c>
      <c r="C4" s="149"/>
      <c r="D4" s="149"/>
      <c r="E4" s="149"/>
      <c r="F4" s="149"/>
      <c r="G4" s="149"/>
      <c r="H4" s="149"/>
      <c r="I4" s="150"/>
    </row>
    <row r="5" spans="1:9" s="3" customFormat="1" ht="25.5">
      <c r="A5" s="145"/>
      <c r="B5" s="44" t="s">
        <v>3</v>
      </c>
      <c r="C5" s="44" t="s">
        <v>321</v>
      </c>
      <c r="D5" s="44" t="s">
        <v>325</v>
      </c>
      <c r="E5" s="44" t="s">
        <v>326</v>
      </c>
      <c r="F5" s="44" t="s">
        <v>334</v>
      </c>
      <c r="G5" s="44" t="s">
        <v>326</v>
      </c>
      <c r="H5" s="46" t="s">
        <v>338</v>
      </c>
      <c r="I5" s="46" t="s">
        <v>326</v>
      </c>
    </row>
    <row r="6" spans="1:9" s="4" customFormat="1" ht="12.75">
      <c r="A6" s="44">
        <v>1</v>
      </c>
      <c r="B6" s="44">
        <v>2</v>
      </c>
      <c r="C6" s="44" t="s">
        <v>4</v>
      </c>
      <c r="D6" s="44" t="s">
        <v>5</v>
      </c>
      <c r="E6" s="44" t="s">
        <v>6</v>
      </c>
      <c r="F6" s="44" t="s">
        <v>19</v>
      </c>
      <c r="G6" s="44" t="s">
        <v>22</v>
      </c>
      <c r="H6" s="46">
        <v>8</v>
      </c>
      <c r="I6" s="46">
        <v>9</v>
      </c>
    </row>
    <row r="7" spans="1:9" ht="12.75">
      <c r="A7" s="52" t="s">
        <v>7</v>
      </c>
      <c r="B7" s="54" t="s">
        <v>8</v>
      </c>
      <c r="C7" s="58">
        <f>18729828+11389348</f>
        <v>30119176</v>
      </c>
      <c r="D7" s="58">
        <f aca="true" t="shared" si="0" ref="D7:D13">E7-C7</f>
        <v>0</v>
      </c>
      <c r="E7" s="58">
        <v>30119176</v>
      </c>
      <c r="F7" s="58">
        <v>387000</v>
      </c>
      <c r="G7" s="58">
        <f>E7+F7</f>
        <v>30506176</v>
      </c>
      <c r="H7" s="59">
        <v>-537960</v>
      </c>
      <c r="I7" s="59">
        <f>G7+H7</f>
        <v>29968216</v>
      </c>
    </row>
    <row r="8" spans="1:9" ht="12.75">
      <c r="A8" s="52" t="s">
        <v>10</v>
      </c>
      <c r="B8" s="54" t="s">
        <v>11</v>
      </c>
      <c r="C8" s="58">
        <v>1050000</v>
      </c>
      <c r="D8" s="58">
        <f t="shared" si="0"/>
        <v>9255729</v>
      </c>
      <c r="E8" s="58">
        <v>10305729</v>
      </c>
      <c r="F8" s="58">
        <v>1388376</v>
      </c>
      <c r="G8" s="58">
        <f>E8+F8</f>
        <v>11694105</v>
      </c>
      <c r="H8" s="59">
        <v>744128</v>
      </c>
      <c r="I8" s="59">
        <f>G8+H8</f>
        <v>12438233</v>
      </c>
    </row>
    <row r="9" spans="1:9" ht="12.75">
      <c r="A9" s="52" t="s">
        <v>4</v>
      </c>
      <c r="B9" s="54" t="s">
        <v>13</v>
      </c>
      <c r="C9" s="58"/>
      <c r="D9" s="58">
        <f t="shared" si="0"/>
        <v>0</v>
      </c>
      <c r="E9" s="58"/>
      <c r="F9" s="58">
        <f>G9-E9</f>
        <v>0</v>
      </c>
      <c r="G9" s="58"/>
      <c r="H9" s="59">
        <f>I9-G9</f>
        <v>0</v>
      </c>
      <c r="I9" s="59">
        <f>G9+H9</f>
        <v>12438233</v>
      </c>
    </row>
    <row r="10" spans="1:9" ht="12.75">
      <c r="A10" s="52" t="s">
        <v>5</v>
      </c>
      <c r="B10" s="54" t="s">
        <v>15</v>
      </c>
      <c r="C10" s="58">
        <f>5056489+1155148</f>
        <v>6211637</v>
      </c>
      <c r="D10" s="58">
        <f t="shared" si="0"/>
        <v>0</v>
      </c>
      <c r="E10" s="58">
        <v>6211637</v>
      </c>
      <c r="F10" s="58">
        <f>G10-E10</f>
        <v>0</v>
      </c>
      <c r="G10" s="58">
        <v>6211637</v>
      </c>
      <c r="H10" s="59">
        <v>-946154</v>
      </c>
      <c r="I10" s="59">
        <f>G10+H10</f>
        <v>5265483</v>
      </c>
    </row>
    <row r="11" spans="1:9" ht="12.75">
      <c r="A11" s="52" t="s">
        <v>6</v>
      </c>
      <c r="B11" s="54" t="s">
        <v>17</v>
      </c>
      <c r="C11" s="58"/>
      <c r="D11" s="58">
        <f t="shared" si="0"/>
        <v>0</v>
      </c>
      <c r="E11" s="58"/>
      <c r="F11" s="58">
        <f>G11-E11</f>
        <v>0</v>
      </c>
      <c r="G11" s="58"/>
      <c r="H11" s="59">
        <f>I11-G11</f>
        <v>0</v>
      </c>
      <c r="I11" s="59"/>
    </row>
    <row r="12" spans="1:9" ht="12.75">
      <c r="A12" s="52" t="s">
        <v>19</v>
      </c>
      <c r="B12" s="54" t="s">
        <v>20</v>
      </c>
      <c r="C12" s="58"/>
      <c r="D12" s="58">
        <f t="shared" si="0"/>
        <v>0</v>
      </c>
      <c r="E12" s="58"/>
      <c r="F12" s="58">
        <f>G12-E12</f>
        <v>0</v>
      </c>
      <c r="G12" s="58"/>
      <c r="H12" s="59">
        <f>I12-G12</f>
        <v>0</v>
      </c>
      <c r="I12" s="59"/>
    </row>
    <row r="13" spans="1:9" ht="12.75">
      <c r="A13" s="52" t="s">
        <v>22</v>
      </c>
      <c r="B13" s="54" t="s">
        <v>23</v>
      </c>
      <c r="C13" s="58">
        <f>302000+1500+392000+1150338</f>
        <v>1845838</v>
      </c>
      <c r="D13" s="58">
        <f t="shared" si="0"/>
        <v>0</v>
      </c>
      <c r="E13" s="58">
        <f>1845838</f>
        <v>1845838</v>
      </c>
      <c r="F13" s="58">
        <v>3222500</v>
      </c>
      <c r="G13" s="58">
        <f>E13+F13</f>
        <v>5068338</v>
      </c>
      <c r="H13" s="59">
        <v>5675089</v>
      </c>
      <c r="I13" s="59">
        <f>G13+H13</f>
        <v>10743427</v>
      </c>
    </row>
    <row r="14" spans="1:9" ht="12.75">
      <c r="A14" s="44" t="s">
        <v>51</v>
      </c>
      <c r="B14" s="49" t="s">
        <v>49</v>
      </c>
      <c r="C14" s="50">
        <f aca="true" t="shared" si="1" ref="C14:I14">+C7+C8+C10+C11+C12+C13</f>
        <v>39226651</v>
      </c>
      <c r="D14" s="50">
        <f t="shared" si="1"/>
        <v>9255729</v>
      </c>
      <c r="E14" s="50">
        <f t="shared" si="1"/>
        <v>48482380</v>
      </c>
      <c r="F14" s="50">
        <f t="shared" si="1"/>
        <v>4997876</v>
      </c>
      <c r="G14" s="50">
        <f t="shared" si="1"/>
        <v>53480256</v>
      </c>
      <c r="H14" s="51">
        <f t="shared" si="1"/>
        <v>4935103</v>
      </c>
      <c r="I14" s="51">
        <f t="shared" si="1"/>
        <v>58415359</v>
      </c>
    </row>
    <row r="15" spans="1:9" ht="12.75">
      <c r="A15" s="52" t="s">
        <v>52</v>
      </c>
      <c r="B15" s="9" t="s">
        <v>55</v>
      </c>
      <c r="C15" s="6">
        <f>C16</f>
        <v>20851453</v>
      </c>
      <c r="D15" s="6"/>
      <c r="E15" s="6">
        <v>20851453</v>
      </c>
      <c r="F15" s="6"/>
      <c r="G15" s="6">
        <v>20851453</v>
      </c>
      <c r="H15" s="53"/>
      <c r="I15" s="53">
        <v>20851453</v>
      </c>
    </row>
    <row r="16" spans="1:9" ht="12.75">
      <c r="A16" s="52" t="s">
        <v>54</v>
      </c>
      <c r="B16" s="54" t="s">
        <v>29</v>
      </c>
      <c r="C16" s="58">
        <v>20851453</v>
      </c>
      <c r="D16" s="58"/>
      <c r="E16" s="58">
        <v>20851453</v>
      </c>
      <c r="F16" s="58"/>
      <c r="G16" s="58">
        <v>20851453</v>
      </c>
      <c r="H16" s="59"/>
      <c r="I16" s="59">
        <v>20851453</v>
      </c>
    </row>
    <row r="17" spans="1:9" ht="12.75">
      <c r="A17" s="52" t="s">
        <v>24</v>
      </c>
      <c r="B17" s="54" t="s">
        <v>31</v>
      </c>
      <c r="C17" s="58"/>
      <c r="D17" s="58"/>
      <c r="E17" s="58"/>
      <c r="F17" s="58"/>
      <c r="G17" s="58"/>
      <c r="H17" s="59"/>
      <c r="I17" s="59"/>
    </row>
    <row r="18" spans="1:9" ht="12.75">
      <c r="A18" s="52" t="s">
        <v>25</v>
      </c>
      <c r="B18" s="54" t="s">
        <v>340</v>
      </c>
      <c r="C18" s="58"/>
      <c r="D18" s="58"/>
      <c r="E18" s="58"/>
      <c r="F18" s="58"/>
      <c r="G18" s="58"/>
      <c r="H18" s="59">
        <v>1413389</v>
      </c>
      <c r="I18" s="59">
        <v>1413389</v>
      </c>
    </row>
    <row r="19" spans="1:9" ht="12.75">
      <c r="A19" s="52" t="s">
        <v>26</v>
      </c>
      <c r="B19" s="54" t="s">
        <v>36</v>
      </c>
      <c r="C19" s="58">
        <v>1000000</v>
      </c>
      <c r="D19" s="58"/>
      <c r="E19" s="58">
        <v>1000000</v>
      </c>
      <c r="F19" s="58"/>
      <c r="G19" s="58">
        <v>1000000</v>
      </c>
      <c r="H19" s="59">
        <v>-1000000</v>
      </c>
      <c r="I19" s="59">
        <v>0</v>
      </c>
    </row>
    <row r="20" spans="1:9" ht="12.75">
      <c r="A20" s="52" t="s">
        <v>27</v>
      </c>
      <c r="B20" s="9" t="s">
        <v>56</v>
      </c>
      <c r="C20" s="6">
        <f>C22</f>
        <v>19466747</v>
      </c>
      <c r="D20" s="6"/>
      <c r="E20" s="6">
        <v>19466747</v>
      </c>
      <c r="F20" s="6"/>
      <c r="G20" s="6">
        <v>19466747</v>
      </c>
      <c r="H20" s="53">
        <v>-9466747</v>
      </c>
      <c r="I20" s="53">
        <v>10000000</v>
      </c>
    </row>
    <row r="21" spans="1:9" ht="12.75">
      <c r="A21" s="52" t="s">
        <v>28</v>
      </c>
      <c r="B21" s="54" t="s">
        <v>40</v>
      </c>
      <c r="C21" s="58"/>
      <c r="D21" s="58"/>
      <c r="E21" s="58"/>
      <c r="F21" s="58"/>
      <c r="G21" s="58"/>
      <c r="H21" s="59"/>
      <c r="I21" s="59"/>
    </row>
    <row r="22" spans="1:9" ht="12.75">
      <c r="A22" s="52" t="s">
        <v>30</v>
      </c>
      <c r="B22" s="54" t="s">
        <v>42</v>
      </c>
      <c r="C22" s="58">
        <v>19466747</v>
      </c>
      <c r="D22" s="58"/>
      <c r="E22" s="58">
        <v>19466747</v>
      </c>
      <c r="F22" s="58"/>
      <c r="G22" s="58">
        <v>19466747</v>
      </c>
      <c r="H22" s="59">
        <v>-9466747</v>
      </c>
      <c r="I22" s="59">
        <v>10000000</v>
      </c>
    </row>
    <row r="23" spans="1:9" ht="25.5">
      <c r="A23" s="44" t="s">
        <v>33</v>
      </c>
      <c r="B23" s="49" t="s">
        <v>53</v>
      </c>
      <c r="C23" s="50">
        <f>+C15+C20+C19</f>
        <v>41318200</v>
      </c>
      <c r="D23" s="50">
        <f>+D15+D20+D19</f>
        <v>0</v>
      </c>
      <c r="E23" s="50">
        <f>+E15+E20+E19</f>
        <v>41318200</v>
      </c>
      <c r="F23" s="50">
        <f>+F15+F20+F19</f>
        <v>0</v>
      </c>
      <c r="G23" s="50">
        <f>+G15+G20+G19</f>
        <v>41318200</v>
      </c>
      <c r="H23" s="51">
        <f>+H15+H20+H18+H19</f>
        <v>-9053358</v>
      </c>
      <c r="I23" s="51">
        <f>+I15+I20+I18</f>
        <v>32264842</v>
      </c>
    </row>
    <row r="24" spans="1:9" ht="12.75">
      <c r="A24" s="44" t="s">
        <v>35</v>
      </c>
      <c r="B24" s="49" t="s">
        <v>57</v>
      </c>
      <c r="C24" s="50">
        <f aca="true" t="shared" si="2" ref="C24:I24">+C14+C23</f>
        <v>80544851</v>
      </c>
      <c r="D24" s="50">
        <f t="shared" si="2"/>
        <v>9255729</v>
      </c>
      <c r="E24" s="50">
        <f t="shared" si="2"/>
        <v>89800580</v>
      </c>
      <c r="F24" s="50">
        <f t="shared" si="2"/>
        <v>4997876</v>
      </c>
      <c r="G24" s="50">
        <f t="shared" si="2"/>
        <v>94798456</v>
      </c>
      <c r="H24" s="51">
        <f t="shared" si="2"/>
        <v>-4118255</v>
      </c>
      <c r="I24" s="51">
        <f t="shared" si="2"/>
        <v>90680201</v>
      </c>
    </row>
    <row r="25" spans="1:9" ht="12.75">
      <c r="A25" s="44" t="s">
        <v>38</v>
      </c>
      <c r="B25" s="49" t="s">
        <v>43</v>
      </c>
      <c r="C25" s="50"/>
      <c r="D25" s="50"/>
      <c r="E25" s="50"/>
      <c r="F25" s="50"/>
      <c r="G25" s="50"/>
      <c r="H25" s="51"/>
      <c r="I25" s="51"/>
    </row>
    <row r="26" spans="1:9" ht="12.75">
      <c r="A26" s="44" t="s">
        <v>39</v>
      </c>
      <c r="B26" s="49" t="s">
        <v>45</v>
      </c>
      <c r="C26" s="50">
        <f aca="true" t="shared" si="3" ref="C26:I26">IF(C14+C15-C42&lt;0,C42-(C14+C15),"-")</f>
        <v>8554578</v>
      </c>
      <c r="D26" s="50" t="str">
        <f t="shared" si="3"/>
        <v>-</v>
      </c>
      <c r="E26" s="50">
        <f t="shared" si="3"/>
        <v>7594578</v>
      </c>
      <c r="F26" s="50">
        <f t="shared" si="3"/>
        <v>11934479</v>
      </c>
      <c r="G26" s="50">
        <f t="shared" si="3"/>
        <v>19548057</v>
      </c>
      <c r="H26" s="51">
        <f t="shared" si="3"/>
        <v>82339971</v>
      </c>
      <c r="I26" s="51">
        <f t="shared" si="3"/>
        <v>101888028</v>
      </c>
    </row>
    <row r="27" spans="1:9" ht="33.75" customHeight="1">
      <c r="A27" s="44" t="s">
        <v>0</v>
      </c>
      <c r="B27" s="145" t="s">
        <v>2</v>
      </c>
      <c r="C27" s="145"/>
      <c r="D27" s="145"/>
      <c r="E27" s="145"/>
      <c r="F27" s="145"/>
      <c r="G27" s="145"/>
      <c r="H27" s="145"/>
      <c r="I27" s="145"/>
    </row>
    <row r="28" spans="1:9" ht="25.5">
      <c r="A28" s="44"/>
      <c r="B28" s="44" t="s">
        <v>3</v>
      </c>
      <c r="C28" s="44" t="s">
        <v>321</v>
      </c>
      <c r="D28" s="44" t="s">
        <v>325</v>
      </c>
      <c r="E28" s="44" t="s">
        <v>326</v>
      </c>
      <c r="F28" s="44" t="s">
        <v>334</v>
      </c>
      <c r="G28" s="44" t="s">
        <v>326</v>
      </c>
      <c r="H28" s="46" t="s">
        <v>338</v>
      </c>
      <c r="I28" s="46" t="s">
        <v>326</v>
      </c>
    </row>
    <row r="29" spans="1:9" ht="12.75">
      <c r="A29" s="44">
        <v>1</v>
      </c>
      <c r="B29" s="44">
        <v>2</v>
      </c>
      <c r="C29" s="44" t="s">
        <v>4</v>
      </c>
      <c r="D29" s="44" t="s">
        <v>5</v>
      </c>
      <c r="E29" s="44" t="s">
        <v>6</v>
      </c>
      <c r="F29" s="44" t="s">
        <v>19</v>
      </c>
      <c r="G29" s="44" t="s">
        <v>22</v>
      </c>
      <c r="H29" s="46">
        <v>8</v>
      </c>
      <c r="I29" s="46">
        <v>9</v>
      </c>
    </row>
    <row r="30" spans="1:9" ht="12.75">
      <c r="A30" s="52" t="s">
        <v>7</v>
      </c>
      <c r="B30" s="54" t="s">
        <v>9</v>
      </c>
      <c r="C30" s="58">
        <v>32564526</v>
      </c>
      <c r="D30" s="58">
        <v>8067234</v>
      </c>
      <c r="E30" s="58">
        <f aca="true" t="shared" si="4" ref="E30:E36">C30+D30</f>
        <v>40631760</v>
      </c>
      <c r="F30" s="58">
        <v>-876587</v>
      </c>
      <c r="G30" s="58">
        <f>E30+F30</f>
        <v>39755173</v>
      </c>
      <c r="H30" s="59">
        <v>1305974</v>
      </c>
      <c r="I30" s="59">
        <f>G30+H30</f>
        <v>41061147</v>
      </c>
    </row>
    <row r="31" spans="1:9" ht="25.5">
      <c r="A31" s="52" t="s">
        <v>10</v>
      </c>
      <c r="B31" s="54" t="s">
        <v>12</v>
      </c>
      <c r="C31" s="58">
        <v>6027427</v>
      </c>
      <c r="D31" s="58">
        <v>844521</v>
      </c>
      <c r="E31" s="58">
        <f t="shared" si="4"/>
        <v>6871948</v>
      </c>
      <c r="F31" s="58">
        <v>-70492</v>
      </c>
      <c r="G31" s="58">
        <f aca="true" t="shared" si="5" ref="G31:G36">E31+F31</f>
        <v>6801456</v>
      </c>
      <c r="H31" s="59">
        <v>-196947</v>
      </c>
      <c r="I31" s="59">
        <f aca="true" t="shared" si="6" ref="I31:I36">G31+H31</f>
        <v>6604509</v>
      </c>
    </row>
    <row r="32" spans="1:9" ht="12.75">
      <c r="A32" s="52" t="s">
        <v>4</v>
      </c>
      <c r="B32" s="54" t="s">
        <v>14</v>
      </c>
      <c r="C32" s="58">
        <v>14397335</v>
      </c>
      <c r="D32" s="58">
        <v>1230253</v>
      </c>
      <c r="E32" s="58">
        <f t="shared" si="4"/>
        <v>15627588</v>
      </c>
      <c r="F32" s="58">
        <v>6615631</v>
      </c>
      <c r="G32" s="58">
        <f t="shared" si="5"/>
        <v>22243219</v>
      </c>
      <c r="H32" s="59">
        <v>25681748</v>
      </c>
      <c r="I32" s="59">
        <f t="shared" si="6"/>
        <v>47924967</v>
      </c>
    </row>
    <row r="33" spans="1:9" ht="12.75">
      <c r="A33" s="52" t="s">
        <v>5</v>
      </c>
      <c r="B33" s="54" t="s">
        <v>16</v>
      </c>
      <c r="C33" s="58">
        <v>2101000</v>
      </c>
      <c r="D33" s="58"/>
      <c r="E33" s="58">
        <f t="shared" si="4"/>
        <v>2101000</v>
      </c>
      <c r="F33" s="58">
        <f>2670000+387000</f>
        <v>3057000</v>
      </c>
      <c r="G33" s="58">
        <v>5177000</v>
      </c>
      <c r="H33" s="59">
        <v>-540183</v>
      </c>
      <c r="I33" s="59">
        <f t="shared" si="6"/>
        <v>4636817</v>
      </c>
    </row>
    <row r="34" spans="1:9" ht="12.75">
      <c r="A34" s="52" t="s">
        <v>6</v>
      </c>
      <c r="B34" s="54" t="s">
        <v>18</v>
      </c>
      <c r="C34" s="58">
        <f>11652414+240000</f>
        <v>11892414</v>
      </c>
      <c r="D34" s="58">
        <v>-2740836</v>
      </c>
      <c r="E34" s="58">
        <f t="shared" si="4"/>
        <v>9151578</v>
      </c>
      <c r="F34" s="58">
        <v>-5152028</v>
      </c>
      <c r="G34" s="58">
        <f t="shared" si="5"/>
        <v>3999550</v>
      </c>
      <c r="H34" s="59">
        <v>4340622</v>
      </c>
      <c r="I34" s="59">
        <f t="shared" si="6"/>
        <v>8340172</v>
      </c>
    </row>
    <row r="35" spans="1:9" ht="12.75">
      <c r="A35" s="52" t="s">
        <v>19</v>
      </c>
      <c r="B35" s="54" t="s">
        <v>21</v>
      </c>
      <c r="C35" s="58">
        <v>445613</v>
      </c>
      <c r="D35" s="58">
        <v>894557</v>
      </c>
      <c r="E35" s="58">
        <f t="shared" si="4"/>
        <v>1340170</v>
      </c>
      <c r="F35" s="58">
        <v>13358831</v>
      </c>
      <c r="G35" s="58">
        <f t="shared" si="5"/>
        <v>14699001</v>
      </c>
      <c r="H35" s="59">
        <v>54827970</v>
      </c>
      <c r="I35" s="59">
        <f t="shared" si="6"/>
        <v>69526971</v>
      </c>
    </row>
    <row r="36" spans="1:9" ht="12.75">
      <c r="A36" s="52" t="s">
        <v>22</v>
      </c>
      <c r="B36" s="60"/>
      <c r="C36" s="58"/>
      <c r="D36" s="58"/>
      <c r="E36" s="58">
        <f t="shared" si="4"/>
        <v>0</v>
      </c>
      <c r="F36" s="58"/>
      <c r="G36" s="58">
        <f t="shared" si="5"/>
        <v>0</v>
      </c>
      <c r="H36" s="59"/>
      <c r="I36" s="59">
        <f t="shared" si="6"/>
        <v>0</v>
      </c>
    </row>
    <row r="37" spans="1:9" ht="12.75">
      <c r="A37" s="44" t="s">
        <v>51</v>
      </c>
      <c r="B37" s="49" t="s">
        <v>50</v>
      </c>
      <c r="C37" s="50">
        <f aca="true" t="shared" si="7" ref="C37:I37">SUM(C30:C36)</f>
        <v>67428315</v>
      </c>
      <c r="D37" s="50">
        <f t="shared" si="7"/>
        <v>8295729</v>
      </c>
      <c r="E37" s="50">
        <f t="shared" si="7"/>
        <v>75724044</v>
      </c>
      <c r="F37" s="50">
        <f t="shared" si="7"/>
        <v>16932355</v>
      </c>
      <c r="G37" s="50">
        <f t="shared" si="7"/>
        <v>92675399</v>
      </c>
      <c r="H37" s="51">
        <f t="shared" si="7"/>
        <v>85419184</v>
      </c>
      <c r="I37" s="51">
        <f t="shared" si="7"/>
        <v>178094583</v>
      </c>
    </row>
    <row r="38" spans="1:9" ht="12.75">
      <c r="A38" s="52" t="s">
        <v>52</v>
      </c>
      <c r="B38" s="54" t="s">
        <v>47</v>
      </c>
      <c r="C38" s="58">
        <v>1204367</v>
      </c>
      <c r="D38" s="58"/>
      <c r="E38" s="58">
        <v>1204367</v>
      </c>
      <c r="F38" s="58"/>
      <c r="G38" s="58">
        <v>1204367</v>
      </c>
      <c r="H38" s="59"/>
      <c r="I38" s="59">
        <v>1204367</v>
      </c>
    </row>
    <row r="39" spans="1:9" ht="12.75">
      <c r="A39" s="52" t="s">
        <v>54</v>
      </c>
      <c r="B39" s="54" t="s">
        <v>343</v>
      </c>
      <c r="C39" s="58"/>
      <c r="D39" s="58"/>
      <c r="E39" s="58"/>
      <c r="F39" s="58"/>
      <c r="G39" s="58"/>
      <c r="H39" s="59">
        <v>1855890</v>
      </c>
      <c r="I39" s="59">
        <v>1855890</v>
      </c>
    </row>
    <row r="40" spans="1:9" ht="12.75">
      <c r="A40" s="52" t="s">
        <v>24</v>
      </c>
      <c r="B40" s="60"/>
      <c r="C40" s="58"/>
      <c r="D40" s="58"/>
      <c r="E40" s="58"/>
      <c r="F40" s="58"/>
      <c r="G40" s="58"/>
      <c r="H40" s="59"/>
      <c r="I40" s="59"/>
    </row>
    <row r="41" spans="1:9" ht="25.5">
      <c r="A41" s="44" t="s">
        <v>25</v>
      </c>
      <c r="B41" s="49" t="s">
        <v>341</v>
      </c>
      <c r="C41" s="50">
        <f aca="true" t="shared" si="8" ref="C41:I41">+C38+C39</f>
        <v>1204367</v>
      </c>
      <c r="D41" s="50">
        <f t="shared" si="8"/>
        <v>0</v>
      </c>
      <c r="E41" s="50">
        <f t="shared" si="8"/>
        <v>1204367</v>
      </c>
      <c r="F41" s="50">
        <f t="shared" si="8"/>
        <v>0</v>
      </c>
      <c r="G41" s="50">
        <f t="shared" si="8"/>
        <v>1204367</v>
      </c>
      <c r="H41" s="51">
        <f t="shared" si="8"/>
        <v>1855890</v>
      </c>
      <c r="I41" s="51">
        <f t="shared" si="8"/>
        <v>3060257</v>
      </c>
    </row>
    <row r="42" spans="1:9" ht="12.75">
      <c r="A42" s="44" t="s">
        <v>26</v>
      </c>
      <c r="B42" s="49" t="s">
        <v>342</v>
      </c>
      <c r="C42" s="50">
        <f>+C37+C41</f>
        <v>68632682</v>
      </c>
      <c r="D42" s="50">
        <f aca="true" t="shared" si="9" ref="D42:I42">+D37+D41</f>
        <v>8295729</v>
      </c>
      <c r="E42" s="50">
        <f t="shared" si="9"/>
        <v>76928411</v>
      </c>
      <c r="F42" s="50">
        <f t="shared" si="9"/>
        <v>16932355</v>
      </c>
      <c r="G42" s="50">
        <f t="shared" si="9"/>
        <v>93879766</v>
      </c>
      <c r="H42" s="51">
        <f t="shared" si="9"/>
        <v>87275074</v>
      </c>
      <c r="I42" s="51">
        <f t="shared" si="9"/>
        <v>181154840</v>
      </c>
    </row>
    <row r="43" spans="1:9" ht="21.75" customHeight="1">
      <c r="A43" s="44" t="s">
        <v>27</v>
      </c>
      <c r="B43" s="49" t="s">
        <v>44</v>
      </c>
      <c r="C43" s="50"/>
      <c r="D43" s="50"/>
      <c r="E43" s="50"/>
      <c r="F43" s="50"/>
      <c r="G43" s="50"/>
      <c r="H43" s="51"/>
      <c r="I43" s="51"/>
    </row>
    <row r="44" spans="1:9" ht="12.75">
      <c r="A44" s="44" t="s">
        <v>28</v>
      </c>
      <c r="B44" s="49" t="s">
        <v>46</v>
      </c>
      <c r="C44" s="50"/>
      <c r="D44" s="50"/>
      <c r="E44" s="50"/>
      <c r="F44" s="50"/>
      <c r="G44" s="50"/>
      <c r="H44" s="51"/>
      <c r="I44" s="51"/>
    </row>
  </sheetData>
  <sheetProtection/>
  <mergeCells count="5">
    <mergeCell ref="A4:A5"/>
    <mergeCell ref="B27:I27"/>
    <mergeCell ref="A2:I2"/>
    <mergeCell ref="H1:I1"/>
    <mergeCell ref="B4:I4"/>
  </mergeCells>
  <printOptions horizontalCentered="1"/>
  <pageMargins left="0.3937007874015748" right="0.3937007874015748" top="0.5118110236220472" bottom="0.31496062992125984" header="0.6692913385826772" footer="0.275590551181102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3"/>
  <sheetViews>
    <sheetView view="pageBreakPreview" zoomScale="80" zoomScaleSheetLayoutView="80" workbookViewId="0" topLeftCell="A1">
      <selection activeCell="I3" sqref="I3"/>
    </sheetView>
  </sheetViews>
  <sheetFormatPr defaultColWidth="9.00390625" defaultRowHeight="12.75"/>
  <cols>
    <col min="1" max="1" width="6.875" style="2" customWidth="1"/>
    <col min="2" max="2" width="58.875" style="2" customWidth="1"/>
    <col min="3" max="3" width="15.375" style="1" bestFit="1" customWidth="1"/>
    <col min="4" max="4" width="14.875" style="1" customWidth="1"/>
    <col min="5" max="5" width="15.375" style="1" bestFit="1" customWidth="1"/>
    <col min="6" max="6" width="14.875" style="1" customWidth="1"/>
    <col min="7" max="7" width="15.375" style="1" bestFit="1" customWidth="1"/>
    <col min="8" max="8" width="16.125" style="1" bestFit="1" customWidth="1"/>
    <col min="9" max="9" width="15.375" style="1" bestFit="1" customWidth="1"/>
    <col min="10" max="10" width="4.875" style="1" customWidth="1"/>
    <col min="11" max="16384" width="9.375" style="1" customWidth="1"/>
  </cols>
  <sheetData>
    <row r="1" spans="8:9" ht="13.5">
      <c r="H1" s="147" t="s">
        <v>352</v>
      </c>
      <c r="I1" s="147"/>
    </row>
    <row r="2" spans="1:10" ht="24" customHeight="1">
      <c r="A2" s="152" t="s">
        <v>351</v>
      </c>
      <c r="B2" s="152"/>
      <c r="C2" s="152"/>
      <c r="D2" s="152"/>
      <c r="E2" s="152"/>
      <c r="F2" s="152"/>
      <c r="G2" s="152"/>
      <c r="H2" s="152"/>
      <c r="I2" s="152"/>
      <c r="J2" s="151"/>
    </row>
    <row r="3" spans="2:10" ht="15.75">
      <c r="B3" s="7" t="s">
        <v>48</v>
      </c>
      <c r="I3" s="61" t="s">
        <v>97</v>
      </c>
      <c r="J3" s="151"/>
    </row>
    <row r="4" spans="1:10" ht="12.75">
      <c r="A4" s="145" t="s">
        <v>0</v>
      </c>
      <c r="B4" s="45" t="s">
        <v>1</v>
      </c>
      <c r="C4" s="45"/>
      <c r="D4" s="45"/>
      <c r="E4" s="45"/>
      <c r="F4" s="45"/>
      <c r="G4" s="45"/>
      <c r="H4" s="45"/>
      <c r="I4" s="45"/>
      <c r="J4" s="151"/>
    </row>
    <row r="5" spans="1:10" s="3" customFormat="1" ht="25.5">
      <c r="A5" s="145"/>
      <c r="B5" s="44" t="s">
        <v>3</v>
      </c>
      <c r="C5" s="44" t="s">
        <v>328</v>
      </c>
      <c r="D5" s="44" t="s">
        <v>336</v>
      </c>
      <c r="E5" s="44" t="s">
        <v>327</v>
      </c>
      <c r="F5" s="44" t="s">
        <v>335</v>
      </c>
      <c r="G5" s="44" t="s">
        <v>327</v>
      </c>
      <c r="H5" s="44" t="s">
        <v>339</v>
      </c>
      <c r="I5" s="44" t="s">
        <v>327</v>
      </c>
      <c r="J5" s="151"/>
    </row>
    <row r="6" spans="1:10" s="3" customFormat="1" ht="12.7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151"/>
    </row>
    <row r="7" spans="1:10" ht="12.75">
      <c r="A7" s="47" t="s">
        <v>7</v>
      </c>
      <c r="B7" s="48" t="s">
        <v>93</v>
      </c>
      <c r="C7" s="5">
        <v>256604536</v>
      </c>
      <c r="D7" s="5">
        <f>E7-C7</f>
        <v>8634000</v>
      </c>
      <c r="E7" s="5">
        <v>265238536</v>
      </c>
      <c r="F7" s="5">
        <v>11280734</v>
      </c>
      <c r="G7" s="5">
        <f>E7+F7</f>
        <v>276519270</v>
      </c>
      <c r="H7" s="5">
        <v>-139260862</v>
      </c>
      <c r="I7" s="5">
        <f>G7+H7</f>
        <v>137258408</v>
      </c>
      <c r="J7" s="151"/>
    </row>
    <row r="8" spans="1:10" ht="12.75">
      <c r="A8" s="47" t="s">
        <v>10</v>
      </c>
      <c r="B8" s="48" t="s">
        <v>91</v>
      </c>
      <c r="C8" s="5">
        <f>195967177+23365937</f>
        <v>219333114</v>
      </c>
      <c r="D8" s="5">
        <f>E8-C8</f>
        <v>0</v>
      </c>
      <c r="E8" s="5">
        <v>219333114</v>
      </c>
      <c r="F8" s="5">
        <f>G8-E8</f>
        <v>0</v>
      </c>
      <c r="G8" s="5">
        <v>219333114</v>
      </c>
      <c r="H8" s="5">
        <v>-149583778</v>
      </c>
      <c r="I8" s="5">
        <v>69749336</v>
      </c>
      <c r="J8" s="151"/>
    </row>
    <row r="9" spans="1:10" ht="12.75">
      <c r="A9" s="47" t="s">
        <v>4</v>
      </c>
      <c r="B9" s="48" t="s">
        <v>89</v>
      </c>
      <c r="C9" s="5"/>
      <c r="D9" s="5"/>
      <c r="E9" s="5"/>
      <c r="F9" s="5"/>
      <c r="G9" s="5"/>
      <c r="H9" s="5"/>
      <c r="I9" s="5"/>
      <c r="J9" s="151"/>
    </row>
    <row r="10" spans="1:10" ht="12.75">
      <c r="A10" s="47" t="s">
        <v>5</v>
      </c>
      <c r="B10" s="48" t="s">
        <v>87</v>
      </c>
      <c r="C10" s="5"/>
      <c r="D10" s="5"/>
      <c r="E10" s="5"/>
      <c r="F10" s="5"/>
      <c r="G10" s="5"/>
      <c r="H10" s="5"/>
      <c r="I10" s="5"/>
      <c r="J10" s="151"/>
    </row>
    <row r="11" spans="1:10" ht="12.75">
      <c r="A11" s="47" t="s">
        <v>6</v>
      </c>
      <c r="B11" s="48" t="s">
        <v>85</v>
      </c>
      <c r="C11" s="5"/>
      <c r="D11" s="5"/>
      <c r="E11" s="5"/>
      <c r="F11" s="5"/>
      <c r="G11" s="5"/>
      <c r="H11" s="5"/>
      <c r="I11" s="5"/>
      <c r="J11" s="151"/>
    </row>
    <row r="12" spans="1:10" ht="12.75">
      <c r="A12" s="47" t="s">
        <v>19</v>
      </c>
      <c r="B12" s="48" t="s">
        <v>83</v>
      </c>
      <c r="C12" s="5">
        <v>1145770</v>
      </c>
      <c r="D12" s="5"/>
      <c r="E12" s="5">
        <v>1145770</v>
      </c>
      <c r="F12" s="5">
        <v>140000</v>
      </c>
      <c r="G12" s="5">
        <f>E12+F12</f>
        <v>1285770</v>
      </c>
      <c r="H12" s="5">
        <v>3298534</v>
      </c>
      <c r="I12" s="5">
        <f>G12+H12</f>
        <v>4584304</v>
      </c>
      <c r="J12" s="151"/>
    </row>
    <row r="13" spans="1:10" ht="12.75">
      <c r="A13" s="44" t="s">
        <v>22</v>
      </c>
      <c r="B13" s="49" t="s">
        <v>82</v>
      </c>
      <c r="C13" s="50">
        <f aca="true" t="shared" si="0" ref="C13:I13">+C7+C9+C10+C12</f>
        <v>257750306</v>
      </c>
      <c r="D13" s="50">
        <f t="shared" si="0"/>
        <v>8634000</v>
      </c>
      <c r="E13" s="50">
        <f t="shared" si="0"/>
        <v>266384306</v>
      </c>
      <c r="F13" s="50">
        <f t="shared" si="0"/>
        <v>11420734</v>
      </c>
      <c r="G13" s="50">
        <f t="shared" si="0"/>
        <v>277805040</v>
      </c>
      <c r="H13" s="50">
        <f t="shared" si="0"/>
        <v>-135962328</v>
      </c>
      <c r="I13" s="50">
        <f t="shared" si="0"/>
        <v>141842712</v>
      </c>
      <c r="J13" s="151"/>
    </row>
    <row r="14" spans="1:10" ht="12.75">
      <c r="A14" s="52" t="s">
        <v>51</v>
      </c>
      <c r="B14" s="9" t="s">
        <v>80</v>
      </c>
      <c r="C14" s="6"/>
      <c r="D14" s="6"/>
      <c r="E14" s="6"/>
      <c r="F14" s="6"/>
      <c r="G14" s="6"/>
      <c r="H14" s="6"/>
      <c r="I14" s="6"/>
      <c r="J14" s="151"/>
    </row>
    <row r="15" spans="1:10" ht="12.75">
      <c r="A15" s="52" t="s">
        <v>52</v>
      </c>
      <c r="B15" s="8" t="s">
        <v>78</v>
      </c>
      <c r="C15" s="5"/>
      <c r="D15" s="5"/>
      <c r="E15" s="5"/>
      <c r="F15" s="5"/>
      <c r="G15" s="5"/>
      <c r="H15" s="5"/>
      <c r="I15" s="5"/>
      <c r="J15" s="151"/>
    </row>
    <row r="16" spans="1:10" ht="12.75">
      <c r="A16" s="52" t="s">
        <v>54</v>
      </c>
      <c r="B16" s="8" t="s">
        <v>76</v>
      </c>
      <c r="C16" s="5"/>
      <c r="D16" s="5"/>
      <c r="E16" s="5"/>
      <c r="F16" s="5"/>
      <c r="G16" s="5"/>
      <c r="H16" s="5"/>
      <c r="I16" s="5"/>
      <c r="J16" s="151"/>
    </row>
    <row r="17" spans="1:10" ht="12.75">
      <c r="A17" s="52" t="s">
        <v>24</v>
      </c>
      <c r="B17" s="8" t="s">
        <v>75</v>
      </c>
      <c r="C17" s="5"/>
      <c r="D17" s="5"/>
      <c r="E17" s="5"/>
      <c r="F17" s="5"/>
      <c r="G17" s="5"/>
      <c r="H17" s="5"/>
      <c r="I17" s="5"/>
      <c r="J17" s="151"/>
    </row>
    <row r="18" spans="1:10" ht="12.75">
      <c r="A18" s="52" t="s">
        <v>25</v>
      </c>
      <c r="B18" s="8" t="s">
        <v>74</v>
      </c>
      <c r="C18" s="5"/>
      <c r="D18" s="5"/>
      <c r="E18" s="5"/>
      <c r="F18" s="5"/>
      <c r="G18" s="5"/>
      <c r="H18" s="5"/>
      <c r="I18" s="5"/>
      <c r="J18" s="151"/>
    </row>
    <row r="19" spans="1:10" ht="12.75">
      <c r="A19" s="52" t="s">
        <v>26</v>
      </c>
      <c r="B19" s="8" t="s">
        <v>73</v>
      </c>
      <c r="C19" s="5"/>
      <c r="D19" s="5"/>
      <c r="E19" s="5"/>
      <c r="F19" s="5"/>
      <c r="G19" s="5"/>
      <c r="H19" s="5"/>
      <c r="I19" s="5"/>
      <c r="J19" s="151"/>
    </row>
    <row r="20" spans="1:10" ht="12.75">
      <c r="A20" s="52" t="s">
        <v>27</v>
      </c>
      <c r="B20" s="9" t="s">
        <v>71</v>
      </c>
      <c r="C20" s="6"/>
      <c r="D20" s="6"/>
      <c r="E20" s="6"/>
      <c r="F20" s="6"/>
      <c r="G20" s="6"/>
      <c r="H20" s="6"/>
      <c r="I20" s="6"/>
      <c r="J20" s="151"/>
    </row>
    <row r="21" spans="1:10" ht="12.75">
      <c r="A21" s="52" t="s">
        <v>28</v>
      </c>
      <c r="B21" s="8" t="s">
        <v>70</v>
      </c>
      <c r="C21" s="5"/>
      <c r="D21" s="5"/>
      <c r="E21" s="5"/>
      <c r="F21" s="5"/>
      <c r="G21" s="5"/>
      <c r="H21" s="5"/>
      <c r="I21" s="5"/>
      <c r="J21" s="151"/>
    </row>
    <row r="22" spans="1:10" ht="12.75">
      <c r="A22" s="52" t="s">
        <v>30</v>
      </c>
      <c r="B22" s="8" t="s">
        <v>68</v>
      </c>
      <c r="C22" s="5"/>
      <c r="D22" s="5"/>
      <c r="E22" s="5"/>
      <c r="F22" s="5"/>
      <c r="G22" s="5"/>
      <c r="H22" s="5"/>
      <c r="I22" s="5"/>
      <c r="J22" s="151"/>
    </row>
    <row r="23" spans="1:10" ht="12.75">
      <c r="A23" s="52" t="s">
        <v>33</v>
      </c>
      <c r="B23" s="8" t="s">
        <v>67</v>
      </c>
      <c r="C23" s="5"/>
      <c r="D23" s="5"/>
      <c r="E23" s="5"/>
      <c r="F23" s="5"/>
      <c r="G23" s="5"/>
      <c r="H23" s="5"/>
      <c r="I23" s="5"/>
      <c r="J23" s="151"/>
    </row>
    <row r="24" spans="1:10" ht="12.75">
      <c r="A24" s="52" t="s">
        <v>35</v>
      </c>
      <c r="B24" s="8" t="s">
        <v>66</v>
      </c>
      <c r="C24" s="5"/>
      <c r="D24" s="5"/>
      <c r="E24" s="5"/>
      <c r="F24" s="5"/>
      <c r="G24" s="5"/>
      <c r="H24" s="5"/>
      <c r="I24" s="5"/>
      <c r="J24" s="151"/>
    </row>
    <row r="25" spans="1:10" ht="12.75">
      <c r="A25" s="52" t="s">
        <v>38</v>
      </c>
      <c r="B25" s="8" t="s">
        <v>65</v>
      </c>
      <c r="C25" s="5"/>
      <c r="D25" s="5"/>
      <c r="E25" s="5"/>
      <c r="F25" s="5"/>
      <c r="G25" s="5"/>
      <c r="H25" s="5"/>
      <c r="I25" s="5"/>
      <c r="J25" s="151"/>
    </row>
    <row r="26" spans="1:10" ht="25.5">
      <c r="A26" s="44" t="s">
        <v>39</v>
      </c>
      <c r="B26" s="49" t="s">
        <v>64</v>
      </c>
      <c r="C26" s="50"/>
      <c r="D26" s="50"/>
      <c r="E26" s="50"/>
      <c r="F26" s="50"/>
      <c r="G26" s="50"/>
      <c r="H26" s="50"/>
      <c r="I26" s="50"/>
      <c r="J26" s="151"/>
    </row>
    <row r="27" spans="1:10" ht="12.75">
      <c r="A27" s="44" t="s">
        <v>62</v>
      </c>
      <c r="B27" s="49" t="s">
        <v>61</v>
      </c>
      <c r="C27" s="50">
        <f aca="true" t="shared" si="1" ref="C27:I27">+C13+C26</f>
        <v>257750306</v>
      </c>
      <c r="D27" s="50">
        <f t="shared" si="1"/>
        <v>8634000</v>
      </c>
      <c r="E27" s="50">
        <f t="shared" si="1"/>
        <v>266384306</v>
      </c>
      <c r="F27" s="50">
        <f t="shared" si="1"/>
        <v>11420734</v>
      </c>
      <c r="G27" s="50">
        <f t="shared" si="1"/>
        <v>277805040</v>
      </c>
      <c r="H27" s="50">
        <f t="shared" si="1"/>
        <v>-135962328</v>
      </c>
      <c r="I27" s="50">
        <f t="shared" si="1"/>
        <v>141842712</v>
      </c>
      <c r="J27" s="151"/>
    </row>
    <row r="28" spans="1:10" ht="12.75">
      <c r="A28" s="44" t="s">
        <v>59</v>
      </c>
      <c r="B28" s="49" t="s">
        <v>43</v>
      </c>
      <c r="C28" s="50"/>
      <c r="D28" s="50"/>
      <c r="E28" s="50"/>
      <c r="F28" s="50"/>
      <c r="G28" s="50"/>
      <c r="H28" s="50"/>
      <c r="I28" s="50"/>
      <c r="J28" s="151"/>
    </row>
    <row r="29" spans="1:10" ht="12.75">
      <c r="A29" s="44" t="s">
        <v>58</v>
      </c>
      <c r="B29" s="49" t="s">
        <v>45</v>
      </c>
      <c r="C29" s="50">
        <f aca="true" t="shared" si="2" ref="C29:I29">+C51-C27</f>
        <v>11912169</v>
      </c>
      <c r="D29" s="50">
        <f t="shared" si="2"/>
        <v>960000</v>
      </c>
      <c r="E29" s="50">
        <f t="shared" si="2"/>
        <v>12872169</v>
      </c>
      <c r="F29" s="50">
        <f t="shared" si="2"/>
        <v>-11953479</v>
      </c>
      <c r="G29" s="50">
        <f t="shared" si="2"/>
        <v>937690</v>
      </c>
      <c r="H29" s="50">
        <f t="shared" si="2"/>
        <v>-92825718</v>
      </c>
      <c r="I29" s="50">
        <f t="shared" si="2"/>
        <v>-91888028</v>
      </c>
      <c r="J29" s="151"/>
    </row>
    <row r="32" spans="1:9" ht="25.5">
      <c r="A32" s="44" t="s">
        <v>0</v>
      </c>
      <c r="B32" s="45" t="s">
        <v>2</v>
      </c>
      <c r="C32" s="45"/>
      <c r="D32" s="45"/>
      <c r="E32" s="45"/>
      <c r="F32" s="45"/>
      <c r="G32" s="45"/>
      <c r="H32" s="45"/>
      <c r="I32" s="45"/>
    </row>
    <row r="33" spans="1:9" ht="25.5">
      <c r="A33" s="44"/>
      <c r="B33" s="44" t="s">
        <v>3</v>
      </c>
      <c r="C33" s="44" t="s">
        <v>328</v>
      </c>
      <c r="D33" s="44" t="s">
        <v>336</v>
      </c>
      <c r="E33" s="44" t="s">
        <v>327</v>
      </c>
      <c r="F33" s="44" t="s">
        <v>335</v>
      </c>
      <c r="G33" s="44" t="s">
        <v>327</v>
      </c>
      <c r="H33" s="44" t="s">
        <v>339</v>
      </c>
      <c r="I33" s="44" t="s">
        <v>327</v>
      </c>
    </row>
    <row r="34" spans="1:9" ht="12.75">
      <c r="A34" s="44">
        <v>1</v>
      </c>
      <c r="B34" s="44">
        <v>2</v>
      </c>
      <c r="C34" s="44">
        <v>3</v>
      </c>
      <c r="D34" s="44">
        <v>4</v>
      </c>
      <c r="E34" s="44">
        <v>5</v>
      </c>
      <c r="F34" s="44">
        <v>6</v>
      </c>
      <c r="G34" s="44">
        <v>7</v>
      </c>
      <c r="H34" s="44">
        <v>8</v>
      </c>
      <c r="I34" s="44">
        <v>9</v>
      </c>
    </row>
    <row r="35" spans="1:9" ht="12.75">
      <c r="A35" s="47" t="s">
        <v>7</v>
      </c>
      <c r="B35" s="48" t="s">
        <v>92</v>
      </c>
      <c r="C35" s="5">
        <v>269662475</v>
      </c>
      <c r="D35" s="5"/>
      <c r="E35" s="5">
        <f>D35+C35</f>
        <v>269662475</v>
      </c>
      <c r="F35" s="5"/>
      <c r="G35" s="5">
        <f>F35+E35</f>
        <v>269662475</v>
      </c>
      <c r="H35" s="5">
        <f>I35-G35</f>
        <v>-266960611</v>
      </c>
      <c r="I35" s="5">
        <v>2701864</v>
      </c>
    </row>
    <row r="36" spans="1:9" ht="12.75">
      <c r="A36" s="47" t="s">
        <v>10</v>
      </c>
      <c r="B36" s="48" t="s">
        <v>90</v>
      </c>
      <c r="C36" s="5">
        <v>197797800</v>
      </c>
      <c r="D36" s="5"/>
      <c r="E36" s="5">
        <f>D36+C36</f>
        <v>197797800</v>
      </c>
      <c r="F36" s="5"/>
      <c r="G36" s="5">
        <f>F36+E36</f>
        <v>197797800</v>
      </c>
      <c r="H36" s="5"/>
      <c r="I36" s="5">
        <v>2701864</v>
      </c>
    </row>
    <row r="37" spans="1:9" ht="12.75">
      <c r="A37" s="47" t="s">
        <v>4</v>
      </c>
      <c r="B37" s="48" t="s">
        <v>88</v>
      </c>
      <c r="C37" s="5"/>
      <c r="D37" s="5">
        <v>9594000</v>
      </c>
      <c r="E37" s="5">
        <f>D37+C37</f>
        <v>9594000</v>
      </c>
      <c r="F37" s="5">
        <v>-532745</v>
      </c>
      <c r="G37" s="5">
        <f>F37+E37+19000</f>
        <v>9080255</v>
      </c>
      <c r="H37" s="5">
        <f>I37-G37</f>
        <v>38172565</v>
      </c>
      <c r="I37" s="5">
        <v>47252820</v>
      </c>
    </row>
    <row r="38" spans="1:9" ht="12.75">
      <c r="A38" s="47" t="s">
        <v>5</v>
      </c>
      <c r="B38" s="48" t="s">
        <v>86</v>
      </c>
      <c r="C38" s="5"/>
      <c r="D38" s="5"/>
      <c r="E38" s="5"/>
      <c r="F38" s="5"/>
      <c r="G38" s="5"/>
      <c r="H38" s="5"/>
      <c r="I38" s="5"/>
    </row>
    <row r="39" spans="1:9" ht="12.75">
      <c r="A39" s="47" t="s">
        <v>6</v>
      </c>
      <c r="B39" s="48" t="s">
        <v>84</v>
      </c>
      <c r="C39" s="5"/>
      <c r="D39" s="5"/>
      <c r="E39" s="5"/>
      <c r="F39" s="5"/>
      <c r="G39" s="5"/>
      <c r="H39" s="5"/>
      <c r="I39" s="5"/>
    </row>
    <row r="40" spans="1:9" ht="12.75">
      <c r="A40" s="47" t="s">
        <v>19</v>
      </c>
      <c r="B40" s="48" t="s">
        <v>21</v>
      </c>
      <c r="C40" s="5"/>
      <c r="D40" s="5"/>
      <c r="E40" s="5"/>
      <c r="F40" s="5"/>
      <c r="G40" s="5"/>
      <c r="H40" s="5"/>
      <c r="I40" s="5"/>
    </row>
    <row r="41" spans="1:9" ht="12.75">
      <c r="A41" s="44" t="s">
        <v>22</v>
      </c>
      <c r="B41" s="49" t="s">
        <v>81</v>
      </c>
      <c r="C41" s="50">
        <f aca="true" t="shared" si="3" ref="C41:I41">+C35+C37+C39+C40</f>
        <v>269662475</v>
      </c>
      <c r="D41" s="50">
        <f t="shared" si="3"/>
        <v>9594000</v>
      </c>
      <c r="E41" s="50">
        <f t="shared" si="3"/>
        <v>279256475</v>
      </c>
      <c r="F41" s="50">
        <f t="shared" si="3"/>
        <v>-532745</v>
      </c>
      <c r="G41" s="50">
        <f t="shared" si="3"/>
        <v>278742730</v>
      </c>
      <c r="H41" s="50">
        <f t="shared" si="3"/>
        <v>-228788046</v>
      </c>
      <c r="I41" s="50">
        <f t="shared" si="3"/>
        <v>49954684</v>
      </c>
    </row>
    <row r="42" spans="1:9" ht="12.75">
      <c r="A42" s="52" t="s">
        <v>51</v>
      </c>
      <c r="B42" s="48" t="s">
        <v>79</v>
      </c>
      <c r="C42" s="5"/>
      <c r="D42" s="5"/>
      <c r="E42" s="5"/>
      <c r="F42" s="5"/>
      <c r="G42" s="5"/>
      <c r="H42" s="5"/>
      <c r="I42" s="5"/>
    </row>
    <row r="43" spans="1:9" ht="12.75">
      <c r="A43" s="52" t="s">
        <v>52</v>
      </c>
      <c r="B43" s="48" t="s">
        <v>77</v>
      </c>
      <c r="C43" s="5"/>
      <c r="D43" s="5"/>
      <c r="E43" s="5"/>
      <c r="F43" s="5"/>
      <c r="G43" s="5"/>
      <c r="H43" s="5"/>
      <c r="I43" s="5"/>
    </row>
    <row r="44" spans="1:9" ht="12.75">
      <c r="A44" s="52" t="s">
        <v>54</v>
      </c>
      <c r="B44" s="48" t="s">
        <v>32</v>
      </c>
      <c r="C44" s="5"/>
      <c r="D44" s="5"/>
      <c r="E44" s="5"/>
      <c r="F44" s="5"/>
      <c r="G44" s="5"/>
      <c r="H44" s="5"/>
      <c r="I44" s="5"/>
    </row>
    <row r="45" spans="1:9" ht="12.75">
      <c r="A45" s="52" t="s">
        <v>24</v>
      </c>
      <c r="B45" s="48" t="s">
        <v>34</v>
      </c>
      <c r="C45" s="5"/>
      <c r="D45" s="5"/>
      <c r="E45" s="5"/>
      <c r="F45" s="5"/>
      <c r="G45" s="5"/>
      <c r="H45" s="5"/>
      <c r="I45" s="5"/>
    </row>
    <row r="46" spans="1:9" ht="12.75">
      <c r="A46" s="52" t="s">
        <v>25</v>
      </c>
      <c r="B46" s="48" t="s">
        <v>37</v>
      </c>
      <c r="C46" s="5"/>
      <c r="D46" s="5"/>
      <c r="E46" s="5"/>
      <c r="F46" s="5"/>
      <c r="G46" s="5"/>
      <c r="H46" s="5"/>
      <c r="I46" s="5"/>
    </row>
    <row r="47" spans="1:9" ht="12.75">
      <c r="A47" s="52" t="s">
        <v>26</v>
      </c>
      <c r="B47" s="48" t="s">
        <v>72</v>
      </c>
      <c r="C47" s="5"/>
      <c r="D47" s="5"/>
      <c r="E47" s="5"/>
      <c r="F47" s="5"/>
      <c r="G47" s="5"/>
      <c r="H47" s="5"/>
      <c r="I47" s="5"/>
    </row>
    <row r="48" spans="1:9" ht="12.75">
      <c r="A48" s="52" t="s">
        <v>27</v>
      </c>
      <c r="B48" s="48" t="s">
        <v>41</v>
      </c>
      <c r="C48" s="5"/>
      <c r="D48" s="5"/>
      <c r="E48" s="5"/>
      <c r="F48" s="5"/>
      <c r="G48" s="5"/>
      <c r="H48" s="5"/>
      <c r="I48" s="5"/>
    </row>
    <row r="49" spans="1:9" ht="12.75">
      <c r="A49" s="52" t="s">
        <v>28</v>
      </c>
      <c r="B49" s="48" t="s">
        <v>69</v>
      </c>
      <c r="C49" s="5"/>
      <c r="D49" s="5"/>
      <c r="E49" s="5"/>
      <c r="F49" s="5"/>
      <c r="G49" s="5"/>
      <c r="H49" s="5"/>
      <c r="I49" s="5"/>
    </row>
    <row r="50" spans="1:9" ht="25.5">
      <c r="A50" s="44" t="s">
        <v>39</v>
      </c>
      <c r="B50" s="49" t="s">
        <v>63</v>
      </c>
      <c r="C50" s="50"/>
      <c r="D50" s="50"/>
      <c r="E50" s="50"/>
      <c r="F50" s="50"/>
      <c r="G50" s="50"/>
      <c r="H50" s="50"/>
      <c r="I50" s="50"/>
    </row>
    <row r="51" spans="1:9" ht="12.75">
      <c r="A51" s="44" t="s">
        <v>62</v>
      </c>
      <c r="B51" s="49" t="s">
        <v>60</v>
      </c>
      <c r="C51" s="50">
        <f aca="true" t="shared" si="4" ref="C51:I51">+C41+C50</f>
        <v>269662475</v>
      </c>
      <c r="D51" s="50">
        <f t="shared" si="4"/>
        <v>9594000</v>
      </c>
      <c r="E51" s="50">
        <f t="shared" si="4"/>
        <v>279256475</v>
      </c>
      <c r="F51" s="50">
        <f t="shared" si="4"/>
        <v>-532745</v>
      </c>
      <c r="G51" s="50">
        <f t="shared" si="4"/>
        <v>278742730</v>
      </c>
      <c r="H51" s="50">
        <f t="shared" si="4"/>
        <v>-228788046</v>
      </c>
      <c r="I51" s="50">
        <f t="shared" si="4"/>
        <v>49954684</v>
      </c>
    </row>
    <row r="52" spans="1:9" ht="12.75">
      <c r="A52" s="44" t="s">
        <v>59</v>
      </c>
      <c r="B52" s="49" t="s">
        <v>44</v>
      </c>
      <c r="C52" s="50"/>
      <c r="D52" s="50"/>
      <c r="E52" s="50"/>
      <c r="F52" s="50"/>
      <c r="G52" s="50"/>
      <c r="H52" s="50"/>
      <c r="I52" s="50"/>
    </row>
    <row r="53" spans="1:9" ht="12.75">
      <c r="A53" s="44" t="s">
        <v>58</v>
      </c>
      <c r="B53" s="49" t="s">
        <v>46</v>
      </c>
      <c r="C53" s="50"/>
      <c r="D53" s="50"/>
      <c r="E53" s="50"/>
      <c r="F53" s="50"/>
      <c r="G53" s="50"/>
      <c r="H53" s="50"/>
      <c r="I53" s="50"/>
    </row>
  </sheetData>
  <sheetProtection/>
  <mergeCells count="4">
    <mergeCell ref="A4:A5"/>
    <mergeCell ref="J2:J29"/>
    <mergeCell ref="A2:I2"/>
    <mergeCell ref="H1:I1"/>
  </mergeCells>
  <printOptions horizontalCentered="1"/>
  <pageMargins left="0.5905511811023623" right="0.5905511811023623" top="0.4724409448818898" bottom="0.3937007874015748" header="0.4724409448818898" footer="0.787401574803149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4"/>
  <sheetViews>
    <sheetView zoomScaleSheetLayoutView="50" workbookViewId="0" topLeftCell="A127">
      <selection activeCell="A86" sqref="A86:I86"/>
    </sheetView>
  </sheetViews>
  <sheetFormatPr defaultColWidth="9.00390625" defaultRowHeight="12.75"/>
  <cols>
    <col min="1" max="1" width="9.50390625" style="21" customWidth="1"/>
    <col min="2" max="2" width="80.875" style="20" customWidth="1"/>
    <col min="3" max="3" width="21.625" style="19" customWidth="1"/>
    <col min="4" max="4" width="2.50390625" style="19" hidden="1" customWidth="1"/>
    <col min="5" max="5" width="21.625" style="19" customWidth="1"/>
    <col min="6" max="6" width="21.625" style="19" hidden="1" customWidth="1"/>
    <col min="7" max="9" width="21.625" style="19" customWidth="1"/>
    <col min="10" max="16384" width="9.375" style="18" customWidth="1"/>
  </cols>
  <sheetData>
    <row r="1" spans="1:9" ht="15.75" customHeight="1">
      <c r="A1" s="153" t="s">
        <v>310</v>
      </c>
      <c r="B1" s="153"/>
      <c r="C1" s="153"/>
      <c r="D1" s="153"/>
      <c r="E1" s="153"/>
      <c r="F1" s="153"/>
      <c r="G1" s="153"/>
      <c r="H1" s="153"/>
      <c r="I1" s="153"/>
    </row>
    <row r="2" spans="1:9" ht="15.75" customHeight="1">
      <c r="A2" s="154"/>
      <c r="B2" s="154"/>
      <c r="C2" s="62"/>
      <c r="D2" s="62"/>
      <c r="E2" s="62"/>
      <c r="F2" s="62"/>
      <c r="G2" s="62"/>
      <c r="H2" s="62"/>
      <c r="I2" s="62" t="s">
        <v>97</v>
      </c>
    </row>
    <row r="3" spans="1:9" ht="33.75" customHeight="1">
      <c r="A3" s="63" t="s">
        <v>0</v>
      </c>
      <c r="B3" s="64" t="s">
        <v>94</v>
      </c>
      <c r="C3" s="65" t="s">
        <v>328</v>
      </c>
      <c r="D3" s="65" t="s">
        <v>336</v>
      </c>
      <c r="E3" s="65" t="s">
        <v>345</v>
      </c>
      <c r="F3" s="65" t="s">
        <v>337</v>
      </c>
      <c r="G3" s="65" t="s">
        <v>346</v>
      </c>
      <c r="H3" s="65" t="s">
        <v>344</v>
      </c>
      <c r="I3" s="65" t="s">
        <v>347</v>
      </c>
    </row>
    <row r="4" spans="1:9" s="24" customFormat="1" ht="15.75">
      <c r="A4" s="63">
        <v>1</v>
      </c>
      <c r="B4" s="64">
        <v>2</v>
      </c>
      <c r="C4" s="64">
        <v>3</v>
      </c>
      <c r="D4" s="64">
        <v>4</v>
      </c>
      <c r="E4" s="64">
        <v>4</v>
      </c>
      <c r="F4" s="64">
        <v>6</v>
      </c>
      <c r="G4" s="64">
        <v>5</v>
      </c>
      <c r="H4" s="64">
        <v>6</v>
      </c>
      <c r="I4" s="64">
        <v>7</v>
      </c>
    </row>
    <row r="5" spans="1:9" s="24" customFormat="1" ht="15.75">
      <c r="A5" s="63" t="s">
        <v>7</v>
      </c>
      <c r="B5" s="66" t="s">
        <v>308</v>
      </c>
      <c r="C5" s="67">
        <f>+C6+C7+C8+C9+C10+C11</f>
        <v>30119176</v>
      </c>
      <c r="D5" s="67">
        <f>+D6+D7+D8+D9+D10+D11</f>
        <v>0</v>
      </c>
      <c r="E5" s="67">
        <f>C5+D5</f>
        <v>30119176</v>
      </c>
      <c r="F5" s="67">
        <f>+F6+F7+F8+F9+F10+F11</f>
        <v>387000</v>
      </c>
      <c r="G5" s="67">
        <f>E5+F5</f>
        <v>30506176</v>
      </c>
      <c r="H5" s="67">
        <v>-537960</v>
      </c>
      <c r="I5" s="67">
        <f>G5+H5</f>
        <v>29968216</v>
      </c>
    </row>
    <row r="6" spans="1:9" s="24" customFormat="1" ht="15.75">
      <c r="A6" s="68" t="s">
        <v>189</v>
      </c>
      <c r="B6" s="29" t="s">
        <v>307</v>
      </c>
      <c r="C6" s="69">
        <v>18729828</v>
      </c>
      <c r="D6" s="69"/>
      <c r="E6" s="69">
        <f>C6+D6</f>
        <v>18729828</v>
      </c>
      <c r="F6" s="69"/>
      <c r="G6" s="69">
        <f>E6+F6</f>
        <v>18729828</v>
      </c>
      <c r="H6" s="69">
        <v>36000</v>
      </c>
      <c r="I6" s="69">
        <f>G6+H6</f>
        <v>18765828</v>
      </c>
    </row>
    <row r="7" spans="1:9" s="24" customFormat="1" ht="15.75">
      <c r="A7" s="68" t="s">
        <v>187</v>
      </c>
      <c r="B7" s="29" t="s">
        <v>306</v>
      </c>
      <c r="C7" s="69"/>
      <c r="D7" s="69"/>
      <c r="E7" s="69"/>
      <c r="F7" s="69"/>
      <c r="G7" s="69"/>
      <c r="H7" s="69"/>
      <c r="I7" s="69"/>
    </row>
    <row r="8" spans="1:9" s="24" customFormat="1" ht="15.75">
      <c r="A8" s="68" t="s">
        <v>186</v>
      </c>
      <c r="B8" s="29" t="s">
        <v>305</v>
      </c>
      <c r="C8" s="69">
        <f>7924378+1664970</f>
        <v>9589348</v>
      </c>
      <c r="D8" s="69"/>
      <c r="E8" s="69">
        <f>C8+D8</f>
        <v>9589348</v>
      </c>
      <c r="F8" s="69"/>
      <c r="G8" s="69">
        <f>E8+F8</f>
        <v>9589348</v>
      </c>
      <c r="H8" s="69">
        <v>-186960</v>
      </c>
      <c r="I8" s="69">
        <f>G8+H8</f>
        <v>9402388</v>
      </c>
    </row>
    <row r="9" spans="1:9" s="24" customFormat="1" ht="15.75">
      <c r="A9" s="68" t="s">
        <v>184</v>
      </c>
      <c r="B9" s="29" t="s">
        <v>304</v>
      </c>
      <c r="C9" s="69">
        <v>1800000</v>
      </c>
      <c r="D9" s="69"/>
      <c r="E9" s="69">
        <f>C9+D9</f>
        <v>1800000</v>
      </c>
      <c r="F9" s="69"/>
      <c r="G9" s="69">
        <f>E9+F9</f>
        <v>1800000</v>
      </c>
      <c r="H9" s="69"/>
      <c r="I9" s="69">
        <f>G9+H9</f>
        <v>1800000</v>
      </c>
    </row>
    <row r="10" spans="1:9" s="24" customFormat="1" ht="15.75">
      <c r="A10" s="68" t="s">
        <v>303</v>
      </c>
      <c r="B10" s="29" t="s">
        <v>302</v>
      </c>
      <c r="C10" s="69"/>
      <c r="D10" s="69"/>
      <c r="E10" s="69"/>
      <c r="F10" s="69"/>
      <c r="G10" s="69"/>
      <c r="H10" s="69"/>
      <c r="I10" s="69"/>
    </row>
    <row r="11" spans="1:9" s="24" customFormat="1" ht="15.75">
      <c r="A11" s="68" t="s">
        <v>182</v>
      </c>
      <c r="B11" s="29" t="s">
        <v>301</v>
      </c>
      <c r="C11" s="69"/>
      <c r="D11" s="69"/>
      <c r="E11" s="69"/>
      <c r="F11" s="69">
        <v>387000</v>
      </c>
      <c r="G11" s="69">
        <v>387000</v>
      </c>
      <c r="H11" s="69">
        <v>-387000</v>
      </c>
      <c r="I11" s="69"/>
    </row>
    <row r="12" spans="1:9" s="24" customFormat="1" ht="18" customHeight="1">
      <c r="A12" s="63" t="s">
        <v>10</v>
      </c>
      <c r="B12" s="70" t="s">
        <v>300</v>
      </c>
      <c r="C12" s="67">
        <f>+C13+C14+C15+C16+C17+C18</f>
        <v>0</v>
      </c>
      <c r="D12" s="67">
        <f>+D13+D14+D15+D16+D17+D18</f>
        <v>11451499</v>
      </c>
      <c r="E12" s="67">
        <f>C12+D12</f>
        <v>11451499</v>
      </c>
      <c r="F12" s="67">
        <f>+F13+F14+F15+F16+F17+F18</f>
        <v>1388376</v>
      </c>
      <c r="G12" s="67">
        <f>E12+F12</f>
        <v>12839875</v>
      </c>
      <c r="H12" s="67">
        <f>+H13+H14+H15+H16+H17+H18</f>
        <v>2629273</v>
      </c>
      <c r="I12" s="67">
        <f>G12+H12</f>
        <v>15469148</v>
      </c>
    </row>
    <row r="13" spans="1:9" s="24" customFormat="1" ht="15.75">
      <c r="A13" s="68" t="s">
        <v>163</v>
      </c>
      <c r="B13" s="29" t="s">
        <v>299</v>
      </c>
      <c r="C13" s="69"/>
      <c r="D13" s="69"/>
      <c r="E13" s="69"/>
      <c r="F13" s="69"/>
      <c r="G13" s="69"/>
      <c r="H13" s="69"/>
      <c r="I13" s="69"/>
    </row>
    <row r="14" spans="1:9" s="24" customFormat="1" ht="15.75">
      <c r="A14" s="68" t="s">
        <v>162</v>
      </c>
      <c r="B14" s="29" t="s">
        <v>298</v>
      </c>
      <c r="C14" s="69"/>
      <c r="D14" s="69"/>
      <c r="E14" s="69"/>
      <c r="F14" s="69"/>
      <c r="G14" s="69"/>
      <c r="H14" s="69"/>
      <c r="I14" s="69"/>
    </row>
    <row r="15" spans="1:9" s="24" customFormat="1" ht="15.75">
      <c r="A15" s="68" t="s">
        <v>160</v>
      </c>
      <c r="B15" s="29" t="s">
        <v>297</v>
      </c>
      <c r="C15" s="69"/>
      <c r="D15" s="69">
        <v>1145770</v>
      </c>
      <c r="E15" s="69">
        <f>C15+D15</f>
        <v>1145770</v>
      </c>
      <c r="F15" s="69"/>
      <c r="G15" s="69">
        <f>E15+F15</f>
        <v>1145770</v>
      </c>
      <c r="H15" s="69">
        <v>1885145</v>
      </c>
      <c r="I15" s="69">
        <f>G15+H15</f>
        <v>3030915</v>
      </c>
    </row>
    <row r="16" spans="1:9" s="24" customFormat="1" ht="15.75">
      <c r="A16" s="68" t="s">
        <v>159</v>
      </c>
      <c r="B16" s="29" t="s">
        <v>296</v>
      </c>
      <c r="C16" s="69"/>
      <c r="D16" s="69"/>
      <c r="E16" s="69"/>
      <c r="F16" s="69"/>
      <c r="G16" s="69"/>
      <c r="H16" s="69"/>
      <c r="I16" s="69"/>
    </row>
    <row r="17" spans="1:9" s="24" customFormat="1" ht="15.75">
      <c r="A17" s="68" t="s">
        <v>157</v>
      </c>
      <c r="B17" s="29" t="s">
        <v>295</v>
      </c>
      <c r="C17" s="69"/>
      <c r="D17" s="69">
        <v>10305729</v>
      </c>
      <c r="E17" s="69">
        <f>C17+D17</f>
        <v>10305729</v>
      </c>
      <c r="F17" s="69">
        <v>1388376</v>
      </c>
      <c r="G17" s="69">
        <f>E17+F17</f>
        <v>11694105</v>
      </c>
      <c r="H17" s="69">
        <v>744128</v>
      </c>
      <c r="I17" s="69">
        <f>G17+H17</f>
        <v>12438233</v>
      </c>
    </row>
    <row r="18" spans="1:9" s="24" customFormat="1" ht="15.75">
      <c r="A18" s="68" t="s">
        <v>156</v>
      </c>
      <c r="B18" s="29" t="s">
        <v>294</v>
      </c>
      <c r="C18" s="69"/>
      <c r="D18" s="69"/>
      <c r="E18" s="69"/>
      <c r="F18" s="69"/>
      <c r="G18" s="69"/>
      <c r="H18" s="69"/>
      <c r="I18" s="69"/>
    </row>
    <row r="19" spans="1:9" s="24" customFormat="1" ht="31.5">
      <c r="A19" s="63" t="s">
        <v>4</v>
      </c>
      <c r="B19" s="66" t="s">
        <v>293</v>
      </c>
      <c r="C19" s="67">
        <f aca="true" t="shared" si="0" ref="C19:I19">+C20+C21+C22+C23+C24</f>
        <v>257750306</v>
      </c>
      <c r="D19" s="67">
        <f t="shared" si="0"/>
        <v>7488230</v>
      </c>
      <c r="E19" s="67">
        <f t="shared" si="0"/>
        <v>265238536</v>
      </c>
      <c r="F19" s="67">
        <f t="shared" si="0"/>
        <v>11280734</v>
      </c>
      <c r="G19" s="67">
        <f t="shared" si="0"/>
        <v>276519270</v>
      </c>
      <c r="H19" s="67">
        <f t="shared" si="0"/>
        <v>-139260862</v>
      </c>
      <c r="I19" s="67">
        <f t="shared" si="0"/>
        <v>137258408</v>
      </c>
    </row>
    <row r="20" spans="1:9" s="24" customFormat="1" ht="15.75">
      <c r="A20" s="68" t="s">
        <v>139</v>
      </c>
      <c r="B20" s="29" t="s">
        <v>292</v>
      </c>
      <c r="C20" s="69"/>
      <c r="D20" s="69"/>
      <c r="E20" s="69"/>
      <c r="F20" s="69"/>
      <c r="G20" s="69"/>
      <c r="H20" s="69"/>
      <c r="I20" s="69"/>
    </row>
    <row r="21" spans="1:9" s="24" customFormat="1" ht="15.75">
      <c r="A21" s="68" t="s">
        <v>137</v>
      </c>
      <c r="B21" s="29" t="s">
        <v>291</v>
      </c>
      <c r="C21" s="69"/>
      <c r="D21" s="69"/>
      <c r="E21" s="69"/>
      <c r="F21" s="69"/>
      <c r="G21" s="69"/>
      <c r="H21" s="69"/>
      <c r="I21" s="69"/>
    </row>
    <row r="22" spans="1:9" s="24" customFormat="1" ht="15.75">
      <c r="A22" s="68" t="s">
        <v>290</v>
      </c>
      <c r="B22" s="29" t="s">
        <v>289</v>
      </c>
      <c r="C22" s="69"/>
      <c r="D22" s="69"/>
      <c r="E22" s="69"/>
      <c r="F22" s="69"/>
      <c r="G22" s="69"/>
      <c r="H22" s="69"/>
      <c r="I22" s="69"/>
    </row>
    <row r="23" spans="1:9" s="24" customFormat="1" ht="15.75">
      <c r="A23" s="68" t="s">
        <v>288</v>
      </c>
      <c r="B23" s="29" t="s">
        <v>287</v>
      </c>
      <c r="C23" s="69">
        <v>1145770</v>
      </c>
      <c r="D23" s="69">
        <v>-1145770</v>
      </c>
      <c r="E23" s="69">
        <f aca="true" t="shared" si="1" ref="E23:E32">C23+D23</f>
        <v>0</v>
      </c>
      <c r="F23" s="69"/>
      <c r="G23" s="69">
        <f>E23+F23</f>
        <v>0</v>
      </c>
      <c r="H23" s="69"/>
      <c r="I23" s="69">
        <f>G23+H23</f>
        <v>0</v>
      </c>
    </row>
    <row r="24" spans="1:9" s="24" customFormat="1" ht="15.75">
      <c r="A24" s="68" t="s">
        <v>286</v>
      </c>
      <c r="B24" s="29" t="s">
        <v>285</v>
      </c>
      <c r="C24" s="69">
        <v>256604536</v>
      </c>
      <c r="D24" s="69">
        <v>8634000</v>
      </c>
      <c r="E24" s="69">
        <f t="shared" si="1"/>
        <v>265238536</v>
      </c>
      <c r="F24" s="69">
        <v>11280734</v>
      </c>
      <c r="G24" s="69">
        <f>E24+F24</f>
        <v>276519270</v>
      </c>
      <c r="H24" s="69">
        <v>-139260862</v>
      </c>
      <c r="I24" s="69">
        <f>G24+H24</f>
        <v>137258408</v>
      </c>
    </row>
    <row r="25" spans="1:9" s="24" customFormat="1" ht="15.75">
      <c r="A25" s="68" t="s">
        <v>284</v>
      </c>
      <c r="B25" s="29" t="s">
        <v>283</v>
      </c>
      <c r="C25" s="69">
        <f>195967177+23365937</f>
        <v>219333114</v>
      </c>
      <c r="D25" s="69"/>
      <c r="E25" s="69">
        <f t="shared" si="1"/>
        <v>219333114</v>
      </c>
      <c r="F25" s="69"/>
      <c r="G25" s="69">
        <f>E25+F25</f>
        <v>219333114</v>
      </c>
      <c r="H25" s="69">
        <f>I25-G25</f>
        <v>-115086440</v>
      </c>
      <c r="I25" s="69">
        <v>104246674</v>
      </c>
    </row>
    <row r="26" spans="1:9" s="24" customFormat="1" ht="15.75">
      <c r="A26" s="63" t="s">
        <v>282</v>
      </c>
      <c r="B26" s="66" t="s">
        <v>281</v>
      </c>
      <c r="C26" s="71">
        <f aca="true" t="shared" si="2" ref="C26:I26">+C27+C30+C32</f>
        <v>6211637</v>
      </c>
      <c r="D26" s="71">
        <f t="shared" si="2"/>
        <v>0</v>
      </c>
      <c r="E26" s="71">
        <f t="shared" si="2"/>
        <v>6211637</v>
      </c>
      <c r="F26" s="71">
        <f t="shared" si="2"/>
        <v>70000</v>
      </c>
      <c r="G26" s="71">
        <f t="shared" si="2"/>
        <v>6281637</v>
      </c>
      <c r="H26" s="71">
        <f t="shared" si="2"/>
        <v>-877158</v>
      </c>
      <c r="I26" s="71">
        <f t="shared" si="2"/>
        <v>5404479</v>
      </c>
    </row>
    <row r="27" spans="1:9" s="24" customFormat="1" ht="15.75">
      <c r="A27" s="68" t="s">
        <v>280</v>
      </c>
      <c r="B27" s="29" t="s">
        <v>279</v>
      </c>
      <c r="C27" s="72">
        <v>5056489</v>
      </c>
      <c r="D27" s="72"/>
      <c r="E27" s="69">
        <f t="shared" si="1"/>
        <v>5056489</v>
      </c>
      <c r="F27" s="72"/>
      <c r="G27" s="69">
        <f aca="true" t="shared" si="3" ref="G27:G32">E27+F27</f>
        <v>5056489</v>
      </c>
      <c r="H27" s="72">
        <v>-1154112</v>
      </c>
      <c r="I27" s="69">
        <f aca="true" t="shared" si="4" ref="I27:I32">G27+H27</f>
        <v>3902377</v>
      </c>
    </row>
    <row r="28" spans="1:9" s="24" customFormat="1" ht="15.75">
      <c r="A28" s="68" t="s">
        <v>278</v>
      </c>
      <c r="B28" s="29" t="s">
        <v>277</v>
      </c>
      <c r="C28" s="69">
        <v>5056489</v>
      </c>
      <c r="D28" s="69"/>
      <c r="E28" s="69">
        <f t="shared" si="1"/>
        <v>5056489</v>
      </c>
      <c r="F28" s="69"/>
      <c r="G28" s="69">
        <f t="shared" si="3"/>
        <v>5056489</v>
      </c>
      <c r="H28" s="69">
        <v>-1154112</v>
      </c>
      <c r="I28" s="69">
        <f t="shared" si="4"/>
        <v>3902377</v>
      </c>
    </row>
    <row r="29" spans="1:9" s="24" customFormat="1" ht="15.75">
      <c r="A29" s="68" t="s">
        <v>276</v>
      </c>
      <c r="B29" s="29" t="s">
        <v>275</v>
      </c>
      <c r="C29" s="69"/>
      <c r="D29" s="69"/>
      <c r="E29" s="69">
        <f t="shared" si="1"/>
        <v>0</v>
      </c>
      <c r="F29" s="69"/>
      <c r="G29" s="69">
        <f t="shared" si="3"/>
        <v>0</v>
      </c>
      <c r="H29" s="69"/>
      <c r="I29" s="69">
        <f t="shared" si="4"/>
        <v>0</v>
      </c>
    </row>
    <row r="30" spans="1:9" s="24" customFormat="1" ht="15.75">
      <c r="A30" s="68" t="s">
        <v>274</v>
      </c>
      <c r="B30" s="29" t="s">
        <v>273</v>
      </c>
      <c r="C30" s="69">
        <v>1155148</v>
      </c>
      <c r="D30" s="69"/>
      <c r="E30" s="69">
        <f t="shared" si="1"/>
        <v>1155148</v>
      </c>
      <c r="F30" s="69"/>
      <c r="G30" s="69">
        <f t="shared" si="3"/>
        <v>1155148</v>
      </c>
      <c r="H30" s="69">
        <v>207958</v>
      </c>
      <c r="I30" s="69">
        <f t="shared" si="4"/>
        <v>1363106</v>
      </c>
    </row>
    <row r="31" spans="1:9" s="24" customFormat="1" ht="15.75">
      <c r="A31" s="68" t="s">
        <v>272</v>
      </c>
      <c r="B31" s="29" t="s">
        <v>271</v>
      </c>
      <c r="C31" s="69"/>
      <c r="D31" s="69"/>
      <c r="E31" s="69">
        <f t="shared" si="1"/>
        <v>0</v>
      </c>
      <c r="F31" s="69"/>
      <c r="G31" s="69">
        <f t="shared" si="3"/>
        <v>0</v>
      </c>
      <c r="H31" s="69"/>
      <c r="I31" s="69">
        <f t="shared" si="4"/>
        <v>0</v>
      </c>
    </row>
    <row r="32" spans="1:9" s="24" customFormat="1" ht="15.75">
      <c r="A32" s="68" t="s">
        <v>270</v>
      </c>
      <c r="B32" s="29" t="s">
        <v>269</v>
      </c>
      <c r="C32" s="69"/>
      <c r="D32" s="69"/>
      <c r="E32" s="69">
        <f t="shared" si="1"/>
        <v>0</v>
      </c>
      <c r="F32" s="69">
        <v>70000</v>
      </c>
      <c r="G32" s="69">
        <f t="shared" si="3"/>
        <v>70000</v>
      </c>
      <c r="H32" s="69">
        <v>68996</v>
      </c>
      <c r="I32" s="69">
        <f t="shared" si="4"/>
        <v>138996</v>
      </c>
    </row>
    <row r="33" spans="1:9" s="24" customFormat="1" ht="15.75">
      <c r="A33" s="63" t="s">
        <v>6</v>
      </c>
      <c r="B33" s="66" t="s">
        <v>268</v>
      </c>
      <c r="C33" s="67">
        <f aca="true" t="shared" si="5" ref="C33:I33">SUM(C34:C43)</f>
        <v>1845838</v>
      </c>
      <c r="D33" s="67">
        <f t="shared" si="5"/>
        <v>0</v>
      </c>
      <c r="E33" s="67">
        <f t="shared" si="5"/>
        <v>1845838</v>
      </c>
      <c r="F33" s="67">
        <f t="shared" si="5"/>
        <v>3152500</v>
      </c>
      <c r="G33" s="67">
        <f t="shared" si="5"/>
        <v>4998338</v>
      </c>
      <c r="H33" s="67">
        <f t="shared" si="5"/>
        <v>3823021</v>
      </c>
      <c r="I33" s="67">
        <f t="shared" si="5"/>
        <v>8821359</v>
      </c>
    </row>
    <row r="34" spans="1:9" s="24" customFormat="1" ht="15.75">
      <c r="A34" s="68" t="s">
        <v>133</v>
      </c>
      <c r="B34" s="29" t="s">
        <v>267</v>
      </c>
      <c r="C34" s="69"/>
      <c r="D34" s="69"/>
      <c r="E34" s="69"/>
      <c r="F34" s="69">
        <v>60000</v>
      </c>
      <c r="G34" s="69">
        <v>60000</v>
      </c>
      <c r="H34" s="69">
        <v>79821</v>
      </c>
      <c r="I34" s="69">
        <f>H34+G34</f>
        <v>139821</v>
      </c>
    </row>
    <row r="35" spans="1:9" s="24" customFormat="1" ht="15.75">
      <c r="A35" s="68" t="s">
        <v>131</v>
      </c>
      <c r="B35" s="29" t="s">
        <v>266</v>
      </c>
      <c r="C35" s="69">
        <v>1150338</v>
      </c>
      <c r="D35" s="69"/>
      <c r="E35" s="69">
        <f aca="true" t="shared" si="6" ref="E35:E41">C35+D35</f>
        <v>1150338</v>
      </c>
      <c r="F35" s="69">
        <v>500000</v>
      </c>
      <c r="G35" s="69">
        <f aca="true" t="shared" si="7" ref="G35:G41">E35+F35</f>
        <v>1650338</v>
      </c>
      <c r="H35" s="69">
        <v>1047489</v>
      </c>
      <c r="I35" s="69">
        <f aca="true" t="shared" si="8" ref="I35:I41">G35+H35</f>
        <v>2697827</v>
      </c>
    </row>
    <row r="36" spans="1:9" s="24" customFormat="1" ht="15.75">
      <c r="A36" s="68" t="s">
        <v>129</v>
      </c>
      <c r="B36" s="29" t="s">
        <v>265</v>
      </c>
      <c r="C36" s="69">
        <v>302000</v>
      </c>
      <c r="D36" s="69"/>
      <c r="E36" s="69">
        <f t="shared" si="6"/>
        <v>302000</v>
      </c>
      <c r="F36" s="69">
        <v>350000</v>
      </c>
      <c r="G36" s="69">
        <f t="shared" si="7"/>
        <v>652000</v>
      </c>
      <c r="H36" s="69">
        <v>620365</v>
      </c>
      <c r="I36" s="69">
        <f t="shared" si="8"/>
        <v>1272365</v>
      </c>
    </row>
    <row r="37" spans="1:9" s="24" customFormat="1" ht="15.75">
      <c r="A37" s="68" t="s">
        <v>264</v>
      </c>
      <c r="B37" s="29" t="s">
        <v>263</v>
      </c>
      <c r="C37" s="69"/>
      <c r="D37" s="69"/>
      <c r="E37" s="69">
        <f t="shared" si="6"/>
        <v>0</v>
      </c>
      <c r="F37" s="69"/>
      <c r="G37" s="69">
        <f t="shared" si="7"/>
        <v>0</v>
      </c>
      <c r="H37" s="69"/>
      <c r="I37" s="69">
        <f t="shared" si="8"/>
        <v>0</v>
      </c>
    </row>
    <row r="38" spans="1:9" s="24" customFormat="1" ht="15.75">
      <c r="A38" s="68" t="s">
        <v>262</v>
      </c>
      <c r="B38" s="29" t="s">
        <v>261</v>
      </c>
      <c r="C38" s="69"/>
      <c r="D38" s="69"/>
      <c r="E38" s="69">
        <f t="shared" si="6"/>
        <v>0</v>
      </c>
      <c r="F38" s="69"/>
      <c r="G38" s="69">
        <f t="shared" si="7"/>
        <v>0</v>
      </c>
      <c r="H38" s="69"/>
      <c r="I38" s="69">
        <f t="shared" si="8"/>
        <v>0</v>
      </c>
    </row>
    <row r="39" spans="1:9" s="24" customFormat="1" ht="15.75">
      <c r="A39" s="68" t="s">
        <v>260</v>
      </c>
      <c r="B39" s="29" t="s">
        <v>259</v>
      </c>
      <c r="C39" s="69">
        <v>392000</v>
      </c>
      <c r="D39" s="69"/>
      <c r="E39" s="69">
        <f t="shared" si="6"/>
        <v>392000</v>
      </c>
      <c r="F39" s="69">
        <v>300000</v>
      </c>
      <c r="G39" s="69">
        <f t="shared" si="7"/>
        <v>692000</v>
      </c>
      <c r="H39" s="69">
        <v>988806</v>
      </c>
      <c r="I39" s="69">
        <f t="shared" si="8"/>
        <v>1680806</v>
      </c>
    </row>
    <row r="40" spans="1:9" s="24" customFormat="1" ht="15.75">
      <c r="A40" s="68" t="s">
        <v>258</v>
      </c>
      <c r="B40" s="29" t="s">
        <v>257</v>
      </c>
      <c r="C40" s="69"/>
      <c r="D40" s="69"/>
      <c r="E40" s="69">
        <f t="shared" si="6"/>
        <v>0</v>
      </c>
      <c r="F40" s="69"/>
      <c r="G40" s="69">
        <f t="shared" si="7"/>
        <v>0</v>
      </c>
      <c r="H40" s="69"/>
      <c r="I40" s="69">
        <f t="shared" si="8"/>
        <v>0</v>
      </c>
    </row>
    <row r="41" spans="1:9" s="24" customFormat="1" ht="15.75">
      <c r="A41" s="68" t="s">
        <v>256</v>
      </c>
      <c r="B41" s="29" t="s">
        <v>255</v>
      </c>
      <c r="C41" s="69">
        <v>1500</v>
      </c>
      <c r="D41" s="69"/>
      <c r="E41" s="69">
        <f t="shared" si="6"/>
        <v>1500</v>
      </c>
      <c r="F41" s="69">
        <v>1000</v>
      </c>
      <c r="G41" s="69">
        <f t="shared" si="7"/>
        <v>2500</v>
      </c>
      <c r="H41" s="69">
        <v>1922</v>
      </c>
      <c r="I41" s="69">
        <f t="shared" si="8"/>
        <v>4422</v>
      </c>
    </row>
    <row r="42" spans="1:9" s="24" customFormat="1" ht="15.75">
      <c r="A42" s="68" t="s">
        <v>254</v>
      </c>
      <c r="B42" s="29" t="s">
        <v>253</v>
      </c>
      <c r="C42" s="73"/>
      <c r="D42" s="73"/>
      <c r="E42" s="73"/>
      <c r="F42" s="73"/>
      <c r="G42" s="73"/>
      <c r="H42" s="73"/>
      <c r="I42" s="73"/>
    </row>
    <row r="43" spans="1:9" s="24" customFormat="1" ht="15.75">
      <c r="A43" s="68" t="s">
        <v>252</v>
      </c>
      <c r="B43" s="29" t="s">
        <v>23</v>
      </c>
      <c r="C43" s="73">
        <v>0</v>
      </c>
      <c r="D43" s="73">
        <v>0</v>
      </c>
      <c r="E43" s="73">
        <v>0</v>
      </c>
      <c r="F43" s="73">
        <v>1941500</v>
      </c>
      <c r="G43" s="73">
        <v>1941500</v>
      </c>
      <c r="H43" s="73">
        <v>1084618</v>
      </c>
      <c r="I43" s="73">
        <f>H43+G43</f>
        <v>3026118</v>
      </c>
    </row>
    <row r="44" spans="1:9" s="24" customFormat="1" ht="15.75">
      <c r="A44" s="63" t="s">
        <v>19</v>
      </c>
      <c r="B44" s="66" t="s">
        <v>251</v>
      </c>
      <c r="C44" s="67">
        <f aca="true" t="shared" si="9" ref="C44:I44">+C45+C46+C47+C48+C49</f>
        <v>0</v>
      </c>
      <c r="D44" s="67">
        <f t="shared" si="9"/>
        <v>0</v>
      </c>
      <c r="E44" s="67">
        <f t="shared" si="9"/>
        <v>0</v>
      </c>
      <c r="F44" s="67">
        <f t="shared" si="9"/>
        <v>0</v>
      </c>
      <c r="G44" s="67">
        <f t="shared" si="9"/>
        <v>0</v>
      </c>
      <c r="H44" s="67">
        <f t="shared" si="9"/>
        <v>0</v>
      </c>
      <c r="I44" s="67">
        <f t="shared" si="9"/>
        <v>0</v>
      </c>
    </row>
    <row r="45" spans="1:9" s="24" customFormat="1" ht="15.75">
      <c r="A45" s="68" t="s">
        <v>126</v>
      </c>
      <c r="B45" s="29" t="s">
        <v>250</v>
      </c>
      <c r="C45" s="73"/>
      <c r="D45" s="73"/>
      <c r="E45" s="73"/>
      <c r="F45" s="73"/>
      <c r="G45" s="73"/>
      <c r="H45" s="73"/>
      <c r="I45" s="73"/>
    </row>
    <row r="46" spans="1:9" s="24" customFormat="1" ht="15.75">
      <c r="A46" s="68" t="s">
        <v>320</v>
      </c>
      <c r="B46" s="29" t="s">
        <v>249</v>
      </c>
      <c r="C46" s="73"/>
      <c r="D46" s="73"/>
      <c r="E46" s="73"/>
      <c r="F46" s="73"/>
      <c r="G46" s="73"/>
      <c r="H46" s="73"/>
      <c r="I46" s="73"/>
    </row>
    <row r="47" spans="1:9" s="24" customFormat="1" ht="15.75">
      <c r="A47" s="68" t="s">
        <v>122</v>
      </c>
      <c r="B47" s="29" t="s">
        <v>248</v>
      </c>
      <c r="C47" s="73"/>
      <c r="D47" s="73"/>
      <c r="E47" s="73"/>
      <c r="F47" s="73"/>
      <c r="G47" s="73"/>
      <c r="H47" s="73"/>
      <c r="I47" s="73"/>
    </row>
    <row r="48" spans="1:9" s="24" customFormat="1" ht="15.75">
      <c r="A48" s="68" t="s">
        <v>120</v>
      </c>
      <c r="B48" s="29" t="s">
        <v>247</v>
      </c>
      <c r="C48" s="73"/>
      <c r="D48" s="73"/>
      <c r="E48" s="73"/>
      <c r="F48" s="73"/>
      <c r="G48" s="73"/>
      <c r="H48" s="73"/>
      <c r="I48" s="73"/>
    </row>
    <row r="49" spans="1:9" s="24" customFormat="1" ht="15.75">
      <c r="A49" s="68" t="s">
        <v>246</v>
      </c>
      <c r="B49" s="29" t="s">
        <v>245</v>
      </c>
      <c r="C49" s="73"/>
      <c r="D49" s="73"/>
      <c r="E49" s="73"/>
      <c r="F49" s="73"/>
      <c r="G49" s="73"/>
      <c r="H49" s="73"/>
      <c r="I49" s="73"/>
    </row>
    <row r="50" spans="1:9" s="24" customFormat="1" ht="15.75">
      <c r="A50" s="63" t="s">
        <v>244</v>
      </c>
      <c r="B50" s="66" t="s">
        <v>243</v>
      </c>
      <c r="C50" s="67">
        <f>C52</f>
        <v>2050000</v>
      </c>
      <c r="D50" s="67">
        <f>D52</f>
        <v>-1050000</v>
      </c>
      <c r="E50" s="67">
        <f>E52</f>
        <v>1000000</v>
      </c>
      <c r="F50" s="67">
        <f>F52</f>
        <v>0</v>
      </c>
      <c r="G50" s="67">
        <f>G52</f>
        <v>1000000</v>
      </c>
      <c r="H50" s="67">
        <f>SUM(H52:H53)</f>
        <v>783072</v>
      </c>
      <c r="I50" s="67">
        <v>1783072</v>
      </c>
    </row>
    <row r="51" spans="1:9" s="24" customFormat="1" ht="15" customHeight="1">
      <c r="A51" s="68" t="s">
        <v>117</v>
      </c>
      <c r="B51" s="29" t="s">
        <v>242</v>
      </c>
      <c r="C51" s="69"/>
      <c r="D51" s="69"/>
      <c r="E51" s="69"/>
      <c r="F51" s="69"/>
      <c r="G51" s="69"/>
      <c r="H51" s="69"/>
      <c r="I51" s="69"/>
    </row>
    <row r="52" spans="1:9" s="24" customFormat="1" ht="31.5">
      <c r="A52" s="68" t="s">
        <v>115</v>
      </c>
      <c r="B52" s="29" t="s">
        <v>241</v>
      </c>
      <c r="C52" s="69">
        <v>2050000</v>
      </c>
      <c r="D52" s="69">
        <v>-1050000</v>
      </c>
      <c r="E52" s="69">
        <f>C52+D52</f>
        <v>1000000</v>
      </c>
      <c r="F52" s="69"/>
      <c r="G52" s="69">
        <f>E52+F52</f>
        <v>1000000</v>
      </c>
      <c r="H52" s="69">
        <v>-1000000</v>
      </c>
      <c r="I52" s="69">
        <f>G52+H52</f>
        <v>0</v>
      </c>
    </row>
    <row r="53" spans="1:9" s="24" customFormat="1" ht="15.75">
      <c r="A53" s="68" t="s">
        <v>113</v>
      </c>
      <c r="B53" s="29" t="s">
        <v>240</v>
      </c>
      <c r="C53" s="69"/>
      <c r="D53" s="69"/>
      <c r="E53" s="69"/>
      <c r="F53" s="69"/>
      <c r="G53" s="69"/>
      <c r="H53" s="69">
        <v>1783072</v>
      </c>
      <c r="I53" s="69">
        <v>1783072</v>
      </c>
    </row>
    <row r="54" spans="1:9" s="24" customFormat="1" ht="15.75">
      <c r="A54" s="68" t="s">
        <v>112</v>
      </c>
      <c r="B54" s="29" t="s">
        <v>239</v>
      </c>
      <c r="C54" s="69"/>
      <c r="D54" s="69"/>
      <c r="E54" s="69"/>
      <c r="F54" s="69"/>
      <c r="G54" s="69"/>
      <c r="H54" s="69"/>
      <c r="I54" s="69"/>
    </row>
    <row r="55" spans="1:9" s="24" customFormat="1" ht="15.75">
      <c r="A55" s="63" t="s">
        <v>51</v>
      </c>
      <c r="B55" s="70" t="s">
        <v>238</v>
      </c>
      <c r="C55" s="67"/>
      <c r="D55" s="67"/>
      <c r="E55" s="67"/>
      <c r="F55" s="67">
        <v>140000</v>
      </c>
      <c r="G55" s="67">
        <v>140000</v>
      </c>
      <c r="H55" s="67">
        <v>0</v>
      </c>
      <c r="I55" s="67">
        <v>140000</v>
      </c>
    </row>
    <row r="56" spans="1:9" s="24" customFormat="1" ht="15.75">
      <c r="A56" s="68" t="s">
        <v>109</v>
      </c>
      <c r="B56" s="29" t="s">
        <v>237</v>
      </c>
      <c r="C56" s="73"/>
      <c r="D56" s="73"/>
      <c r="E56" s="73"/>
      <c r="F56" s="73">
        <v>140000</v>
      </c>
      <c r="G56" s="73">
        <v>140000</v>
      </c>
      <c r="H56" s="73">
        <v>0</v>
      </c>
      <c r="I56" s="73">
        <v>140000</v>
      </c>
    </row>
    <row r="57" spans="1:9" s="24" customFormat="1" ht="16.5" customHeight="1">
      <c r="A57" s="68" t="s">
        <v>107</v>
      </c>
      <c r="B57" s="29" t="s">
        <v>236</v>
      </c>
      <c r="C57" s="73"/>
      <c r="D57" s="73"/>
      <c r="E57" s="73"/>
      <c r="F57" s="73"/>
      <c r="G57" s="73"/>
      <c r="H57" s="73"/>
      <c r="I57" s="73"/>
    </row>
    <row r="58" spans="1:9" s="24" customFormat="1" ht="15.75">
      <c r="A58" s="68" t="s">
        <v>105</v>
      </c>
      <c r="B58" s="29" t="s">
        <v>235</v>
      </c>
      <c r="C58" s="73"/>
      <c r="D58" s="73"/>
      <c r="E58" s="73"/>
      <c r="F58" s="73"/>
      <c r="G58" s="73"/>
      <c r="H58" s="73"/>
      <c r="I58" s="73"/>
    </row>
    <row r="59" spans="1:9" s="24" customFormat="1" ht="15.75">
      <c r="A59" s="68" t="s">
        <v>103</v>
      </c>
      <c r="B59" s="29" t="s">
        <v>234</v>
      </c>
      <c r="C59" s="73"/>
      <c r="D59" s="73"/>
      <c r="E59" s="73"/>
      <c r="F59" s="73"/>
      <c r="G59" s="73"/>
      <c r="H59" s="73"/>
      <c r="I59" s="73"/>
    </row>
    <row r="60" spans="1:9" s="24" customFormat="1" ht="15.75">
      <c r="A60" s="63" t="s">
        <v>52</v>
      </c>
      <c r="B60" s="66" t="s">
        <v>233</v>
      </c>
      <c r="C60" s="71">
        <f aca="true" t="shared" si="10" ref="C60:I60">+C5+C12+C19+C26+C33+C44+C50+C55</f>
        <v>297976957</v>
      </c>
      <c r="D60" s="71">
        <f t="shared" si="10"/>
        <v>17889729</v>
      </c>
      <c r="E60" s="71">
        <f t="shared" si="10"/>
        <v>315866686</v>
      </c>
      <c r="F60" s="71">
        <f t="shared" si="10"/>
        <v>16418610</v>
      </c>
      <c r="G60" s="71">
        <f t="shared" si="10"/>
        <v>332285296</v>
      </c>
      <c r="H60" s="71">
        <f t="shared" si="10"/>
        <v>-133440614</v>
      </c>
      <c r="I60" s="71">
        <f t="shared" si="10"/>
        <v>198844682</v>
      </c>
    </row>
    <row r="61" spans="1:9" s="24" customFormat="1" ht="15.75">
      <c r="A61" s="74" t="s">
        <v>54</v>
      </c>
      <c r="B61" s="70" t="s">
        <v>232</v>
      </c>
      <c r="C61" s="67"/>
      <c r="D61" s="67"/>
      <c r="E61" s="67"/>
      <c r="F61" s="67"/>
      <c r="G61" s="67"/>
      <c r="H61" s="67"/>
      <c r="I61" s="67"/>
    </row>
    <row r="62" spans="1:9" s="24" customFormat="1" ht="15.75">
      <c r="A62" s="68" t="s">
        <v>231</v>
      </c>
      <c r="B62" s="29" t="s">
        <v>230</v>
      </c>
      <c r="C62" s="73"/>
      <c r="D62" s="73"/>
      <c r="E62" s="73"/>
      <c r="F62" s="73"/>
      <c r="G62" s="73"/>
      <c r="H62" s="73"/>
      <c r="I62" s="73"/>
    </row>
    <row r="63" spans="1:9" s="24" customFormat="1" ht="15.75">
      <c r="A63" s="68" t="s">
        <v>229</v>
      </c>
      <c r="B63" s="29" t="s">
        <v>228</v>
      </c>
      <c r="C63" s="73"/>
      <c r="D63" s="73"/>
      <c r="E63" s="73"/>
      <c r="F63" s="73"/>
      <c r="G63" s="73"/>
      <c r="H63" s="73"/>
      <c r="I63" s="73"/>
    </row>
    <row r="64" spans="1:9" s="24" customFormat="1" ht="15.75">
      <c r="A64" s="68" t="s">
        <v>227</v>
      </c>
      <c r="B64" s="29" t="s">
        <v>319</v>
      </c>
      <c r="C64" s="73"/>
      <c r="D64" s="73"/>
      <c r="E64" s="73"/>
      <c r="F64" s="73"/>
      <c r="G64" s="73"/>
      <c r="H64" s="73"/>
      <c r="I64" s="73"/>
    </row>
    <row r="65" spans="1:9" s="24" customFormat="1" ht="15.75">
      <c r="A65" s="74" t="s">
        <v>24</v>
      </c>
      <c r="B65" s="70" t="s">
        <v>225</v>
      </c>
      <c r="C65" s="67"/>
      <c r="D65" s="67"/>
      <c r="E65" s="67"/>
      <c r="F65" s="67"/>
      <c r="G65" s="67"/>
      <c r="H65" s="67"/>
      <c r="I65" s="67"/>
    </row>
    <row r="66" spans="1:9" s="24" customFormat="1" ht="15.75">
      <c r="A66" s="68" t="s">
        <v>224</v>
      </c>
      <c r="B66" s="29" t="s">
        <v>223</v>
      </c>
      <c r="C66" s="73"/>
      <c r="D66" s="73"/>
      <c r="E66" s="73"/>
      <c r="F66" s="73"/>
      <c r="G66" s="73"/>
      <c r="H66" s="73"/>
      <c r="I66" s="73"/>
    </row>
    <row r="67" spans="1:9" s="24" customFormat="1" ht="15.75">
      <c r="A67" s="68" t="s">
        <v>222</v>
      </c>
      <c r="B67" s="29" t="s">
        <v>221</v>
      </c>
      <c r="C67" s="73"/>
      <c r="D67" s="73"/>
      <c r="E67" s="73"/>
      <c r="F67" s="73"/>
      <c r="G67" s="73"/>
      <c r="H67" s="73"/>
      <c r="I67" s="73"/>
    </row>
    <row r="68" spans="1:9" s="24" customFormat="1" ht="15.75">
      <c r="A68" s="68" t="s">
        <v>220</v>
      </c>
      <c r="B68" s="29" t="s">
        <v>219</v>
      </c>
      <c r="C68" s="73"/>
      <c r="D68" s="73"/>
      <c r="E68" s="73"/>
      <c r="F68" s="73"/>
      <c r="G68" s="73"/>
      <c r="H68" s="73"/>
      <c r="I68" s="73"/>
    </row>
    <row r="69" spans="1:9" s="24" customFormat="1" ht="15.75">
      <c r="A69" s="68" t="s">
        <v>218</v>
      </c>
      <c r="B69" s="29" t="s">
        <v>217</v>
      </c>
      <c r="C69" s="73"/>
      <c r="D69" s="73"/>
      <c r="E69" s="73"/>
      <c r="F69" s="73"/>
      <c r="G69" s="73"/>
      <c r="H69" s="73"/>
      <c r="I69" s="73"/>
    </row>
    <row r="70" spans="1:9" s="24" customFormat="1" ht="15.75">
      <c r="A70" s="74" t="s">
        <v>25</v>
      </c>
      <c r="B70" s="70" t="s">
        <v>216</v>
      </c>
      <c r="C70" s="67">
        <f aca="true" t="shared" si="11" ref="C70:I70">+C71+C72</f>
        <v>20851453</v>
      </c>
      <c r="D70" s="67">
        <f t="shared" si="11"/>
        <v>0</v>
      </c>
      <c r="E70" s="67">
        <f t="shared" si="11"/>
        <v>20851453</v>
      </c>
      <c r="F70" s="67">
        <f t="shared" si="11"/>
        <v>0</v>
      </c>
      <c r="G70" s="67">
        <f t="shared" si="11"/>
        <v>20851453</v>
      </c>
      <c r="H70" s="67">
        <f t="shared" si="11"/>
        <v>0</v>
      </c>
      <c r="I70" s="67">
        <f t="shared" si="11"/>
        <v>20851453</v>
      </c>
    </row>
    <row r="71" spans="1:9" s="24" customFormat="1" ht="15.75">
      <c r="A71" s="68" t="s">
        <v>215</v>
      </c>
      <c r="B71" s="29" t="s">
        <v>214</v>
      </c>
      <c r="C71" s="73">
        <v>20851453</v>
      </c>
      <c r="D71" s="73"/>
      <c r="E71" s="69">
        <f>C71+D71</f>
        <v>20851453</v>
      </c>
      <c r="F71" s="73"/>
      <c r="G71" s="69">
        <f>E71+F71</f>
        <v>20851453</v>
      </c>
      <c r="H71" s="73"/>
      <c r="I71" s="69">
        <f>G71+H71</f>
        <v>20851453</v>
      </c>
    </row>
    <row r="72" spans="1:9" s="24" customFormat="1" ht="15.75">
      <c r="A72" s="68" t="s">
        <v>213</v>
      </c>
      <c r="B72" s="29" t="s">
        <v>212</v>
      </c>
      <c r="C72" s="73"/>
      <c r="D72" s="73"/>
      <c r="E72" s="73"/>
      <c r="F72" s="73"/>
      <c r="G72" s="73"/>
      <c r="H72" s="73"/>
      <c r="I72" s="73"/>
    </row>
    <row r="73" spans="1:9" s="24" customFormat="1" ht="15.75">
      <c r="A73" s="74" t="s">
        <v>26</v>
      </c>
      <c r="B73" s="70" t="s">
        <v>211</v>
      </c>
      <c r="C73" s="67"/>
      <c r="D73" s="67"/>
      <c r="E73" s="67"/>
      <c r="F73" s="67"/>
      <c r="G73" s="67"/>
      <c r="H73" s="67">
        <v>1413389</v>
      </c>
      <c r="I73" s="67">
        <v>1413389</v>
      </c>
    </row>
    <row r="74" spans="1:9" s="24" customFormat="1" ht="15.75">
      <c r="A74" s="68" t="s">
        <v>210</v>
      </c>
      <c r="B74" s="29" t="s">
        <v>209</v>
      </c>
      <c r="C74" s="73"/>
      <c r="D74" s="73"/>
      <c r="E74" s="73"/>
      <c r="F74" s="73"/>
      <c r="G74" s="73"/>
      <c r="H74" s="73">
        <v>1413389</v>
      </c>
      <c r="I74" s="73">
        <v>1413389</v>
      </c>
    </row>
    <row r="75" spans="1:9" s="24" customFormat="1" ht="15.75">
      <c r="A75" s="68" t="s">
        <v>208</v>
      </c>
      <c r="B75" s="29" t="s">
        <v>207</v>
      </c>
      <c r="C75" s="73"/>
      <c r="D75" s="73"/>
      <c r="E75" s="73"/>
      <c r="F75" s="73"/>
      <c r="G75" s="73"/>
      <c r="H75" s="73"/>
      <c r="I75" s="73"/>
    </row>
    <row r="76" spans="1:9" s="24" customFormat="1" ht="15.75">
      <c r="A76" s="68" t="s">
        <v>206</v>
      </c>
      <c r="B76" s="29" t="s">
        <v>205</v>
      </c>
      <c r="C76" s="73"/>
      <c r="D76" s="73"/>
      <c r="E76" s="73"/>
      <c r="F76" s="73"/>
      <c r="G76" s="73"/>
      <c r="H76" s="73"/>
      <c r="I76" s="73"/>
    </row>
    <row r="77" spans="1:9" s="24" customFormat="1" ht="15.75">
      <c r="A77" s="74" t="s">
        <v>27</v>
      </c>
      <c r="B77" s="70" t="s">
        <v>204</v>
      </c>
      <c r="C77" s="67">
        <f aca="true" t="shared" si="12" ref="C77:I77">+C78+C79+C80+C81</f>
        <v>19466747</v>
      </c>
      <c r="D77" s="67">
        <f t="shared" si="12"/>
        <v>0</v>
      </c>
      <c r="E77" s="67">
        <f t="shared" si="12"/>
        <v>19466747</v>
      </c>
      <c r="F77" s="67">
        <f t="shared" si="12"/>
        <v>0</v>
      </c>
      <c r="G77" s="67">
        <f t="shared" si="12"/>
        <v>19466747</v>
      </c>
      <c r="H77" s="67">
        <f t="shared" si="12"/>
        <v>-9466747</v>
      </c>
      <c r="I77" s="67">
        <f t="shared" si="12"/>
        <v>10000000</v>
      </c>
    </row>
    <row r="78" spans="1:9" s="24" customFormat="1" ht="15.75">
      <c r="A78" s="75" t="s">
        <v>203</v>
      </c>
      <c r="B78" s="29" t="s">
        <v>202</v>
      </c>
      <c r="C78" s="73">
        <v>19466747</v>
      </c>
      <c r="D78" s="73"/>
      <c r="E78" s="69">
        <f>C78+D78</f>
        <v>19466747</v>
      </c>
      <c r="F78" s="73"/>
      <c r="G78" s="69">
        <f>E78+F78</f>
        <v>19466747</v>
      </c>
      <c r="H78" s="73">
        <v>-9466747</v>
      </c>
      <c r="I78" s="69">
        <f>G78+H78</f>
        <v>10000000</v>
      </c>
    </row>
    <row r="79" spans="1:9" s="24" customFormat="1" ht="15.75">
      <c r="A79" s="75" t="s">
        <v>201</v>
      </c>
      <c r="B79" s="29" t="s">
        <v>200</v>
      </c>
      <c r="C79" s="73"/>
      <c r="D79" s="73"/>
      <c r="E79" s="73"/>
      <c r="F79" s="73"/>
      <c r="G79" s="73"/>
      <c r="H79" s="73"/>
      <c r="I79" s="73"/>
    </row>
    <row r="80" spans="1:9" s="24" customFormat="1" ht="15.75">
      <c r="A80" s="75" t="s">
        <v>199</v>
      </c>
      <c r="B80" s="29" t="s">
        <v>198</v>
      </c>
      <c r="C80" s="73"/>
      <c r="D80" s="73"/>
      <c r="E80" s="73"/>
      <c r="F80" s="73"/>
      <c r="G80" s="73"/>
      <c r="H80" s="73"/>
      <c r="I80" s="73"/>
    </row>
    <row r="81" spans="1:9" s="24" customFormat="1" ht="15.75">
      <c r="A81" s="75" t="s">
        <v>197</v>
      </c>
      <c r="B81" s="29" t="s">
        <v>196</v>
      </c>
      <c r="C81" s="73"/>
      <c r="D81" s="73"/>
      <c r="E81" s="73"/>
      <c r="F81" s="73"/>
      <c r="G81" s="73"/>
      <c r="H81" s="73"/>
      <c r="I81" s="73"/>
    </row>
    <row r="82" spans="1:9" s="24" customFormat="1" ht="15.75">
      <c r="A82" s="74" t="s">
        <v>28</v>
      </c>
      <c r="B82" s="70" t="s">
        <v>195</v>
      </c>
      <c r="C82" s="76"/>
      <c r="D82" s="76"/>
      <c r="E82" s="76"/>
      <c r="F82" s="76"/>
      <c r="G82" s="76"/>
      <c r="H82" s="76"/>
      <c r="I82" s="76"/>
    </row>
    <row r="83" spans="1:9" s="24" customFormat="1" ht="15.75">
      <c r="A83" s="74" t="s">
        <v>30</v>
      </c>
      <c r="B83" s="70" t="s">
        <v>194</v>
      </c>
      <c r="C83" s="71">
        <f>+C61+C65+C70+C77+C82</f>
        <v>40318200</v>
      </c>
      <c r="D83" s="71">
        <f>+D61+D65+D70+D77+D82</f>
        <v>0</v>
      </c>
      <c r="E83" s="71">
        <f>+E61+E65+E70+E77+E82</f>
        <v>40318200</v>
      </c>
      <c r="F83" s="71">
        <f>+F61+F65+F70+F77+F82</f>
        <v>0</v>
      </c>
      <c r="G83" s="71">
        <f>+G61+G65+G70+G77+G82</f>
        <v>40318200</v>
      </c>
      <c r="H83" s="71">
        <f>+H61+H65+H70+H77+H82+H73</f>
        <v>-8053358</v>
      </c>
      <c r="I83" s="71">
        <f>+I61+I65+I70+I77+I82+I73</f>
        <v>32264842</v>
      </c>
    </row>
    <row r="84" spans="1:9" s="24" customFormat="1" ht="27" customHeight="1">
      <c r="A84" s="74" t="s">
        <v>33</v>
      </c>
      <c r="B84" s="70" t="s">
        <v>193</v>
      </c>
      <c r="C84" s="71">
        <f aca="true" t="shared" si="13" ref="C84:I84">+C60+C83</f>
        <v>338295157</v>
      </c>
      <c r="D84" s="71">
        <f t="shared" si="13"/>
        <v>17889729</v>
      </c>
      <c r="E84" s="71">
        <f t="shared" si="13"/>
        <v>356184886</v>
      </c>
      <c r="F84" s="71">
        <f t="shared" si="13"/>
        <v>16418610</v>
      </c>
      <c r="G84" s="71">
        <f t="shared" si="13"/>
        <v>372603496</v>
      </c>
      <c r="H84" s="71">
        <f t="shared" si="13"/>
        <v>-141493972</v>
      </c>
      <c r="I84" s="71">
        <f t="shared" si="13"/>
        <v>231109524</v>
      </c>
    </row>
    <row r="85" spans="1:9" s="24" customFormat="1" ht="15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6.5" customHeight="1">
      <c r="A86" s="153" t="s">
        <v>192</v>
      </c>
      <c r="B86" s="153"/>
      <c r="C86" s="153"/>
      <c r="D86" s="153"/>
      <c r="E86" s="153"/>
      <c r="F86" s="153"/>
      <c r="G86" s="153"/>
      <c r="H86" s="153"/>
      <c r="I86" s="153"/>
    </row>
    <row r="87" spans="1:9" s="33" customFormat="1" ht="16.5" customHeight="1">
      <c r="A87" s="155"/>
      <c r="B87" s="155"/>
      <c r="C87" s="62"/>
      <c r="D87" s="62"/>
      <c r="E87" s="62"/>
      <c r="F87" s="62"/>
      <c r="G87" s="62"/>
      <c r="H87" s="62"/>
      <c r="I87" s="62" t="s">
        <v>97</v>
      </c>
    </row>
    <row r="88" spans="1:9" ht="39.75" customHeight="1">
      <c r="A88" s="63" t="s">
        <v>0</v>
      </c>
      <c r="B88" s="64" t="s">
        <v>94</v>
      </c>
      <c r="C88" s="65" t="s">
        <v>328</v>
      </c>
      <c r="D88" s="65" t="s">
        <v>336</v>
      </c>
      <c r="E88" s="65" t="s">
        <v>345</v>
      </c>
      <c r="F88" s="65" t="s">
        <v>337</v>
      </c>
      <c r="G88" s="65" t="s">
        <v>346</v>
      </c>
      <c r="H88" s="65" t="s">
        <v>344</v>
      </c>
      <c r="I88" s="65" t="s">
        <v>347</v>
      </c>
    </row>
    <row r="89" spans="1:9" s="32" customFormat="1" ht="15.75">
      <c r="A89" s="63">
        <v>1</v>
      </c>
      <c r="B89" s="64">
        <v>2</v>
      </c>
      <c r="C89" s="64">
        <v>3</v>
      </c>
      <c r="D89" s="64">
        <v>4</v>
      </c>
      <c r="E89" s="64">
        <v>4</v>
      </c>
      <c r="F89" s="64">
        <v>6</v>
      </c>
      <c r="G89" s="64">
        <v>5</v>
      </c>
      <c r="H89" s="64">
        <v>6</v>
      </c>
      <c r="I89" s="64">
        <v>7</v>
      </c>
    </row>
    <row r="90" spans="1:9" ht="15.75">
      <c r="A90" s="63" t="s">
        <v>7</v>
      </c>
      <c r="B90" s="77" t="s">
        <v>318</v>
      </c>
      <c r="C90" s="78">
        <f>+C91+C92+C93+C94+C95</f>
        <v>66982702</v>
      </c>
      <c r="D90" s="78">
        <f>+D91+D92+D93+D94+D95</f>
        <v>7401172</v>
      </c>
      <c r="E90" s="78">
        <f>C90+D90</f>
        <v>74383874</v>
      </c>
      <c r="F90" s="78">
        <f>+F91+F92+F93+F94+F95</f>
        <v>3573524</v>
      </c>
      <c r="G90" s="78">
        <f aca="true" t="shared" si="14" ref="G90:G105">E90+F90</f>
        <v>77957398</v>
      </c>
      <c r="H90" s="78">
        <f>+H91+H92+H93+H94+H95</f>
        <v>30591214</v>
      </c>
      <c r="I90" s="78">
        <v>108567612</v>
      </c>
    </row>
    <row r="91" spans="1:9" ht="15.75">
      <c r="A91" s="68" t="s">
        <v>189</v>
      </c>
      <c r="B91" s="30" t="s">
        <v>188</v>
      </c>
      <c r="C91" s="79">
        <v>32564526</v>
      </c>
      <c r="D91" s="79">
        <v>8067234</v>
      </c>
      <c r="E91" s="79">
        <f>C91+D91</f>
        <v>40631760</v>
      </c>
      <c r="F91" s="79">
        <v>-876587</v>
      </c>
      <c r="G91" s="79">
        <f t="shared" si="14"/>
        <v>39755173</v>
      </c>
      <c r="H91" s="79">
        <v>1305974</v>
      </c>
      <c r="I91" s="79">
        <f aca="true" t="shared" si="15" ref="I91:I105">G91+H91</f>
        <v>41061147</v>
      </c>
    </row>
    <row r="92" spans="1:9" ht="15.75">
      <c r="A92" s="68" t="s">
        <v>187</v>
      </c>
      <c r="B92" s="30" t="s">
        <v>12</v>
      </c>
      <c r="C92" s="79">
        <v>6027427</v>
      </c>
      <c r="D92" s="79">
        <v>844521</v>
      </c>
      <c r="E92" s="79">
        <f>C92+D92</f>
        <v>6871948</v>
      </c>
      <c r="F92" s="79">
        <v>-70492</v>
      </c>
      <c r="G92" s="79">
        <f t="shared" si="14"/>
        <v>6801456</v>
      </c>
      <c r="H92" s="79">
        <v>-196947</v>
      </c>
      <c r="I92" s="79">
        <f t="shared" si="15"/>
        <v>6604509</v>
      </c>
    </row>
    <row r="93" spans="1:9" ht="15.75">
      <c r="A93" s="68" t="s">
        <v>186</v>
      </c>
      <c r="B93" s="30" t="s">
        <v>185</v>
      </c>
      <c r="C93" s="79">
        <v>14397335</v>
      </c>
      <c r="D93" s="79">
        <v>1230253</v>
      </c>
      <c r="E93" s="79">
        <f aca="true" t="shared" si="16" ref="E93:E121">C93+D93</f>
        <v>15627588</v>
      </c>
      <c r="F93" s="79">
        <v>6615631</v>
      </c>
      <c r="G93" s="79">
        <f t="shared" si="14"/>
        <v>22243219</v>
      </c>
      <c r="H93" s="79">
        <v>25681748</v>
      </c>
      <c r="I93" s="79">
        <f t="shared" si="15"/>
        <v>47924967</v>
      </c>
    </row>
    <row r="94" spans="1:9" ht="15.75">
      <c r="A94" s="68" t="s">
        <v>184</v>
      </c>
      <c r="B94" s="30" t="s">
        <v>16</v>
      </c>
      <c r="C94" s="79">
        <v>2101000</v>
      </c>
      <c r="D94" s="79">
        <v>0</v>
      </c>
      <c r="E94" s="79">
        <f t="shared" si="16"/>
        <v>2101000</v>
      </c>
      <c r="F94" s="79">
        <v>3057000</v>
      </c>
      <c r="G94" s="79">
        <v>5177000</v>
      </c>
      <c r="H94" s="79">
        <v>-540183</v>
      </c>
      <c r="I94" s="79">
        <f t="shared" si="15"/>
        <v>4636817</v>
      </c>
    </row>
    <row r="95" spans="1:9" ht="15.75">
      <c r="A95" s="68" t="s">
        <v>183</v>
      </c>
      <c r="B95" s="30" t="s">
        <v>18</v>
      </c>
      <c r="C95" s="79">
        <f>11652414+240000</f>
        <v>11892414</v>
      </c>
      <c r="D95" s="79">
        <v>-2740836</v>
      </c>
      <c r="E95" s="79">
        <f t="shared" si="16"/>
        <v>9151578</v>
      </c>
      <c r="F95" s="79">
        <v>-5152028</v>
      </c>
      <c r="G95" s="79">
        <f t="shared" si="14"/>
        <v>3999550</v>
      </c>
      <c r="H95" s="79">
        <v>4340622</v>
      </c>
      <c r="I95" s="79">
        <f t="shared" si="15"/>
        <v>8340172</v>
      </c>
    </row>
    <row r="96" spans="1:9" ht="15.75">
      <c r="A96" s="68" t="s">
        <v>182</v>
      </c>
      <c r="B96" s="30" t="s">
        <v>181</v>
      </c>
      <c r="C96" s="79"/>
      <c r="D96" s="79"/>
      <c r="E96" s="79">
        <f t="shared" si="16"/>
        <v>0</v>
      </c>
      <c r="F96" s="79"/>
      <c r="G96" s="79">
        <f t="shared" si="14"/>
        <v>0</v>
      </c>
      <c r="H96" s="79"/>
      <c r="I96" s="79">
        <f t="shared" si="15"/>
        <v>0</v>
      </c>
    </row>
    <row r="97" spans="1:9" ht="15.75">
      <c r="A97" s="68" t="s">
        <v>180</v>
      </c>
      <c r="B97" s="31" t="s">
        <v>179</v>
      </c>
      <c r="C97" s="79"/>
      <c r="D97" s="79"/>
      <c r="E97" s="79">
        <f t="shared" si="16"/>
        <v>0</v>
      </c>
      <c r="F97" s="79"/>
      <c r="G97" s="79">
        <f t="shared" si="14"/>
        <v>0</v>
      </c>
      <c r="H97" s="79"/>
      <c r="I97" s="79">
        <f t="shared" si="15"/>
        <v>0</v>
      </c>
    </row>
    <row r="98" spans="1:9" ht="15.75">
      <c r="A98" s="68" t="s">
        <v>178</v>
      </c>
      <c r="B98" s="28" t="s">
        <v>177</v>
      </c>
      <c r="C98" s="79"/>
      <c r="D98" s="79"/>
      <c r="E98" s="79">
        <f t="shared" si="16"/>
        <v>0</v>
      </c>
      <c r="F98" s="79"/>
      <c r="G98" s="79">
        <f t="shared" si="14"/>
        <v>0</v>
      </c>
      <c r="H98" s="79"/>
      <c r="I98" s="79">
        <f t="shared" si="15"/>
        <v>0</v>
      </c>
    </row>
    <row r="99" spans="1:9" ht="31.5">
      <c r="A99" s="68" t="s">
        <v>176</v>
      </c>
      <c r="B99" s="28" t="s">
        <v>151</v>
      </c>
      <c r="C99" s="79"/>
      <c r="D99" s="79"/>
      <c r="E99" s="79">
        <f t="shared" si="16"/>
        <v>0</v>
      </c>
      <c r="F99" s="79"/>
      <c r="G99" s="79">
        <f t="shared" si="14"/>
        <v>0</v>
      </c>
      <c r="H99" s="79"/>
      <c r="I99" s="79">
        <f t="shared" si="15"/>
        <v>0</v>
      </c>
    </row>
    <row r="100" spans="1:9" ht="15.75">
      <c r="A100" s="68" t="s">
        <v>175</v>
      </c>
      <c r="B100" s="31" t="s">
        <v>174</v>
      </c>
      <c r="C100" s="79">
        <v>11652414</v>
      </c>
      <c r="D100" s="79">
        <v>-2740836</v>
      </c>
      <c r="E100" s="79">
        <f t="shared" si="16"/>
        <v>8911578</v>
      </c>
      <c r="F100" s="79">
        <v>-5152028</v>
      </c>
      <c r="G100" s="79">
        <f t="shared" si="14"/>
        <v>3759550</v>
      </c>
      <c r="H100" s="79">
        <v>2527962</v>
      </c>
      <c r="I100" s="79">
        <f t="shared" si="15"/>
        <v>6287512</v>
      </c>
    </row>
    <row r="101" spans="1:9" ht="15.75">
      <c r="A101" s="68" t="s">
        <v>173</v>
      </c>
      <c r="B101" s="31" t="s">
        <v>172</v>
      </c>
      <c r="C101" s="79"/>
      <c r="D101" s="79"/>
      <c r="E101" s="79">
        <f t="shared" si="16"/>
        <v>0</v>
      </c>
      <c r="F101" s="79"/>
      <c r="G101" s="79">
        <f t="shared" si="14"/>
        <v>0</v>
      </c>
      <c r="H101" s="79"/>
      <c r="I101" s="79">
        <f t="shared" si="15"/>
        <v>0</v>
      </c>
    </row>
    <row r="102" spans="1:9" ht="15.75">
      <c r="A102" s="68" t="s">
        <v>171</v>
      </c>
      <c r="B102" s="28" t="s">
        <v>145</v>
      </c>
      <c r="C102" s="79"/>
      <c r="D102" s="79"/>
      <c r="E102" s="79">
        <f t="shared" si="16"/>
        <v>0</v>
      </c>
      <c r="F102" s="79"/>
      <c r="G102" s="79">
        <f t="shared" si="14"/>
        <v>0</v>
      </c>
      <c r="H102" s="79"/>
      <c r="I102" s="79">
        <f t="shared" si="15"/>
        <v>0</v>
      </c>
    </row>
    <row r="103" spans="1:9" ht="15.75">
      <c r="A103" s="68" t="s">
        <v>170</v>
      </c>
      <c r="B103" s="28" t="s">
        <v>169</v>
      </c>
      <c r="C103" s="79"/>
      <c r="D103" s="79"/>
      <c r="E103" s="79">
        <f t="shared" si="16"/>
        <v>0</v>
      </c>
      <c r="F103" s="79"/>
      <c r="G103" s="79">
        <f t="shared" si="14"/>
        <v>0</v>
      </c>
      <c r="H103" s="79"/>
      <c r="I103" s="79">
        <f t="shared" si="15"/>
        <v>0</v>
      </c>
    </row>
    <row r="104" spans="1:9" ht="15.75">
      <c r="A104" s="68" t="s">
        <v>168</v>
      </c>
      <c r="B104" s="28" t="s">
        <v>167</v>
      </c>
      <c r="C104" s="79"/>
      <c r="D104" s="79"/>
      <c r="E104" s="79">
        <f t="shared" si="16"/>
        <v>0</v>
      </c>
      <c r="F104" s="79"/>
      <c r="G104" s="79">
        <f t="shared" si="14"/>
        <v>0</v>
      </c>
      <c r="H104" s="79"/>
      <c r="I104" s="79">
        <f t="shared" si="15"/>
        <v>0</v>
      </c>
    </row>
    <row r="105" spans="1:9" ht="15.75">
      <c r="A105" s="68" t="s">
        <v>166</v>
      </c>
      <c r="B105" s="28" t="s">
        <v>165</v>
      </c>
      <c r="C105" s="79">
        <v>240000</v>
      </c>
      <c r="D105" s="79"/>
      <c r="E105" s="79">
        <f t="shared" si="16"/>
        <v>240000</v>
      </c>
      <c r="F105" s="79"/>
      <c r="G105" s="79">
        <f t="shared" si="14"/>
        <v>240000</v>
      </c>
      <c r="H105" s="79">
        <v>1812660</v>
      </c>
      <c r="I105" s="79">
        <f t="shared" si="15"/>
        <v>2052660</v>
      </c>
    </row>
    <row r="106" spans="1:9" ht="15.75">
      <c r="A106" s="63" t="s">
        <v>10</v>
      </c>
      <c r="B106" s="77" t="s">
        <v>317</v>
      </c>
      <c r="C106" s="78">
        <f>+C107+C109+C111</f>
        <v>269662475</v>
      </c>
      <c r="D106" s="78">
        <f>+D107+D109+D111</f>
        <v>9594000</v>
      </c>
      <c r="E106" s="78">
        <f>+E107+E109+E111</f>
        <v>279256475</v>
      </c>
      <c r="F106" s="78">
        <f>+F107+F109+F111</f>
        <v>-532745</v>
      </c>
      <c r="G106" s="78">
        <v>278742730</v>
      </c>
      <c r="H106" s="78">
        <f>+H107+H109+H111</f>
        <v>-228788046</v>
      </c>
      <c r="I106" s="78">
        <f>SUM(I109+I108)</f>
        <v>49954684</v>
      </c>
    </row>
    <row r="107" spans="1:9" ht="15.75">
      <c r="A107" s="68" t="s">
        <v>163</v>
      </c>
      <c r="B107" s="30" t="s">
        <v>92</v>
      </c>
      <c r="C107" s="79">
        <v>269662475</v>
      </c>
      <c r="D107" s="79"/>
      <c r="E107" s="79">
        <f t="shared" si="16"/>
        <v>269662475</v>
      </c>
      <c r="F107" s="79"/>
      <c r="G107" s="79">
        <f>E107+F107</f>
        <v>269662475</v>
      </c>
      <c r="H107" s="79">
        <v>-266960611</v>
      </c>
      <c r="I107" s="79">
        <f>G107+H107</f>
        <v>2701864</v>
      </c>
    </row>
    <row r="108" spans="1:9" ht="15.75">
      <c r="A108" s="68" t="s">
        <v>162</v>
      </c>
      <c r="B108" s="30" t="s">
        <v>161</v>
      </c>
      <c r="C108" s="79">
        <f>190804777+6993023</f>
        <v>197797800</v>
      </c>
      <c r="D108" s="79"/>
      <c r="E108" s="79">
        <f t="shared" si="16"/>
        <v>197797800</v>
      </c>
      <c r="F108" s="79"/>
      <c r="G108" s="79">
        <f>E108+F108</f>
        <v>197797800</v>
      </c>
      <c r="H108" s="79"/>
      <c r="I108" s="79">
        <v>2701864</v>
      </c>
    </row>
    <row r="109" spans="1:9" ht="15.75">
      <c r="A109" s="68" t="s">
        <v>160</v>
      </c>
      <c r="B109" s="30" t="s">
        <v>88</v>
      </c>
      <c r="C109" s="79"/>
      <c r="D109" s="79">
        <v>9594000</v>
      </c>
      <c r="E109" s="79">
        <v>9594000</v>
      </c>
      <c r="F109" s="79">
        <v>-532745</v>
      </c>
      <c r="G109" s="79">
        <v>9594000</v>
      </c>
      <c r="H109" s="79">
        <v>38172565</v>
      </c>
      <c r="I109" s="79">
        <v>47252820</v>
      </c>
    </row>
    <row r="110" spans="1:9" ht="15.75">
      <c r="A110" s="68" t="s">
        <v>159</v>
      </c>
      <c r="B110" s="30" t="s">
        <v>158</v>
      </c>
      <c r="C110" s="79"/>
      <c r="D110" s="79"/>
      <c r="E110" s="79">
        <f t="shared" si="16"/>
        <v>0</v>
      </c>
      <c r="F110" s="79"/>
      <c r="G110" s="79">
        <f aca="true" t="shared" si="17" ref="G110:G119">E110+F110</f>
        <v>0</v>
      </c>
      <c r="H110" s="79"/>
      <c r="I110" s="79">
        <f aca="true" t="shared" si="18" ref="I110:I119">G110+H110</f>
        <v>0</v>
      </c>
    </row>
    <row r="111" spans="1:9" ht="15.75">
      <c r="A111" s="68" t="s">
        <v>157</v>
      </c>
      <c r="B111" s="29" t="s">
        <v>84</v>
      </c>
      <c r="C111" s="79"/>
      <c r="D111" s="79"/>
      <c r="E111" s="79">
        <f t="shared" si="16"/>
        <v>0</v>
      </c>
      <c r="F111" s="79"/>
      <c r="G111" s="79">
        <f t="shared" si="17"/>
        <v>0</v>
      </c>
      <c r="H111" s="79"/>
      <c r="I111" s="79">
        <f t="shared" si="18"/>
        <v>0</v>
      </c>
    </row>
    <row r="112" spans="1:9" ht="15.75">
      <c r="A112" s="68" t="s">
        <v>156</v>
      </c>
      <c r="B112" s="29" t="s">
        <v>316</v>
      </c>
      <c r="C112" s="79"/>
      <c r="D112" s="79"/>
      <c r="E112" s="79">
        <f t="shared" si="16"/>
        <v>0</v>
      </c>
      <c r="F112" s="79"/>
      <c r="G112" s="79">
        <f t="shared" si="17"/>
        <v>0</v>
      </c>
      <c r="H112" s="79"/>
      <c r="I112" s="79">
        <f t="shared" si="18"/>
        <v>0</v>
      </c>
    </row>
    <row r="113" spans="1:9" ht="15.75">
      <c r="A113" s="68" t="s">
        <v>154</v>
      </c>
      <c r="B113" s="28" t="s">
        <v>153</v>
      </c>
      <c r="C113" s="79"/>
      <c r="D113" s="79"/>
      <c r="E113" s="79">
        <f t="shared" si="16"/>
        <v>0</v>
      </c>
      <c r="F113" s="79"/>
      <c r="G113" s="79">
        <f t="shared" si="17"/>
        <v>0</v>
      </c>
      <c r="H113" s="79"/>
      <c r="I113" s="79">
        <f t="shared" si="18"/>
        <v>0</v>
      </c>
    </row>
    <row r="114" spans="1:9" ht="18.75" customHeight="1">
      <c r="A114" s="68" t="s">
        <v>152</v>
      </c>
      <c r="B114" s="28" t="s">
        <v>151</v>
      </c>
      <c r="C114" s="79"/>
      <c r="D114" s="79"/>
      <c r="E114" s="79">
        <f t="shared" si="16"/>
        <v>0</v>
      </c>
      <c r="F114" s="79"/>
      <c r="G114" s="79">
        <f t="shared" si="17"/>
        <v>0</v>
      </c>
      <c r="H114" s="79"/>
      <c r="I114" s="79">
        <f t="shared" si="18"/>
        <v>0</v>
      </c>
    </row>
    <row r="115" spans="1:9" ht="15.75">
      <c r="A115" s="68" t="s">
        <v>150</v>
      </c>
      <c r="B115" s="28" t="s">
        <v>149</v>
      </c>
      <c r="C115" s="79"/>
      <c r="D115" s="79"/>
      <c r="E115" s="79">
        <f t="shared" si="16"/>
        <v>0</v>
      </c>
      <c r="F115" s="79"/>
      <c r="G115" s="79">
        <f t="shared" si="17"/>
        <v>0</v>
      </c>
      <c r="H115" s="79"/>
      <c r="I115" s="79">
        <f t="shared" si="18"/>
        <v>0</v>
      </c>
    </row>
    <row r="116" spans="1:9" ht="15.75">
      <c r="A116" s="68" t="s">
        <v>148</v>
      </c>
      <c r="B116" s="28" t="s">
        <v>147</v>
      </c>
      <c r="C116" s="79"/>
      <c r="D116" s="79"/>
      <c r="E116" s="79">
        <f t="shared" si="16"/>
        <v>0</v>
      </c>
      <c r="F116" s="79"/>
      <c r="G116" s="79">
        <f t="shared" si="17"/>
        <v>0</v>
      </c>
      <c r="H116" s="79"/>
      <c r="I116" s="79">
        <f t="shared" si="18"/>
        <v>0</v>
      </c>
    </row>
    <row r="117" spans="1:9" ht="15.75">
      <c r="A117" s="68" t="s">
        <v>146</v>
      </c>
      <c r="B117" s="28" t="s">
        <v>145</v>
      </c>
      <c r="C117" s="79"/>
      <c r="D117" s="79"/>
      <c r="E117" s="79">
        <f t="shared" si="16"/>
        <v>0</v>
      </c>
      <c r="F117" s="79"/>
      <c r="G117" s="79">
        <f t="shared" si="17"/>
        <v>0</v>
      </c>
      <c r="H117" s="79"/>
      <c r="I117" s="79">
        <f t="shared" si="18"/>
        <v>0</v>
      </c>
    </row>
    <row r="118" spans="1:9" ht="15.75">
      <c r="A118" s="68" t="s">
        <v>144</v>
      </c>
      <c r="B118" s="28" t="s">
        <v>143</v>
      </c>
      <c r="C118" s="79"/>
      <c r="D118" s="79"/>
      <c r="E118" s="79">
        <f t="shared" si="16"/>
        <v>0</v>
      </c>
      <c r="F118" s="79"/>
      <c r="G118" s="79">
        <f t="shared" si="17"/>
        <v>0</v>
      </c>
      <c r="H118" s="79"/>
      <c r="I118" s="79">
        <f t="shared" si="18"/>
        <v>0</v>
      </c>
    </row>
    <row r="119" spans="1:9" ht="15.75">
      <c r="A119" s="68" t="s">
        <v>142</v>
      </c>
      <c r="B119" s="28" t="s">
        <v>141</v>
      </c>
      <c r="C119" s="79"/>
      <c r="D119" s="79"/>
      <c r="E119" s="79">
        <f t="shared" si="16"/>
        <v>0</v>
      </c>
      <c r="F119" s="79"/>
      <c r="G119" s="79">
        <f t="shared" si="17"/>
        <v>0</v>
      </c>
      <c r="H119" s="79"/>
      <c r="I119" s="79">
        <f t="shared" si="18"/>
        <v>0</v>
      </c>
    </row>
    <row r="120" spans="1:9" ht="15.75">
      <c r="A120" s="63" t="s">
        <v>4</v>
      </c>
      <c r="B120" s="80" t="s">
        <v>140</v>
      </c>
      <c r="C120" s="78">
        <f aca="true" t="shared" si="19" ref="C120:I120">+C121+C122</f>
        <v>445613</v>
      </c>
      <c r="D120" s="78">
        <f t="shared" si="19"/>
        <v>894557</v>
      </c>
      <c r="E120" s="78">
        <f t="shared" si="19"/>
        <v>1340170</v>
      </c>
      <c r="F120" s="78">
        <f t="shared" si="19"/>
        <v>13358831</v>
      </c>
      <c r="G120" s="78">
        <f t="shared" si="19"/>
        <v>14699001</v>
      </c>
      <c r="H120" s="78">
        <f t="shared" si="19"/>
        <v>54827970</v>
      </c>
      <c r="I120" s="78">
        <f t="shared" si="19"/>
        <v>69526971</v>
      </c>
    </row>
    <row r="121" spans="1:9" ht="15.75">
      <c r="A121" s="68" t="s">
        <v>139</v>
      </c>
      <c r="B121" s="30" t="s">
        <v>138</v>
      </c>
      <c r="C121" s="79">
        <v>445613</v>
      </c>
      <c r="D121" s="79">
        <v>894557</v>
      </c>
      <c r="E121" s="79">
        <f t="shared" si="16"/>
        <v>1340170</v>
      </c>
      <c r="F121" s="79">
        <v>13358831</v>
      </c>
      <c r="G121" s="79">
        <f>E121+F121</f>
        <v>14699001</v>
      </c>
      <c r="H121" s="79">
        <v>54827970</v>
      </c>
      <c r="I121" s="79">
        <f>G121+H121</f>
        <v>69526971</v>
      </c>
    </row>
    <row r="122" spans="1:9" ht="15.75">
      <c r="A122" s="68" t="s">
        <v>137</v>
      </c>
      <c r="B122" s="30" t="s">
        <v>136</v>
      </c>
      <c r="C122" s="79"/>
      <c r="D122" s="79"/>
      <c r="E122" s="79"/>
      <c r="F122" s="79"/>
      <c r="G122" s="79"/>
      <c r="H122" s="79"/>
      <c r="I122" s="79"/>
    </row>
    <row r="123" spans="1:9" ht="15.75">
      <c r="A123" s="63" t="s">
        <v>5</v>
      </c>
      <c r="B123" s="80" t="s">
        <v>135</v>
      </c>
      <c r="C123" s="78">
        <f aca="true" t="shared" si="20" ref="C123:I123">+C90+C106+C120</f>
        <v>337090790</v>
      </c>
      <c r="D123" s="78">
        <f t="shared" si="20"/>
        <v>17889729</v>
      </c>
      <c r="E123" s="78">
        <f t="shared" si="20"/>
        <v>354980519</v>
      </c>
      <c r="F123" s="78">
        <f t="shared" si="20"/>
        <v>16399610</v>
      </c>
      <c r="G123" s="78">
        <f t="shared" si="20"/>
        <v>371399129</v>
      </c>
      <c r="H123" s="78">
        <f t="shared" si="20"/>
        <v>-143368862</v>
      </c>
      <c r="I123" s="78">
        <f t="shared" si="20"/>
        <v>228049267</v>
      </c>
    </row>
    <row r="124" spans="1:9" ht="15.75">
      <c r="A124" s="63" t="s">
        <v>6</v>
      </c>
      <c r="B124" s="80" t="s">
        <v>134</v>
      </c>
      <c r="C124" s="78"/>
      <c r="D124" s="78"/>
      <c r="E124" s="78"/>
      <c r="F124" s="78"/>
      <c r="G124" s="78"/>
      <c r="H124" s="78"/>
      <c r="I124" s="78"/>
    </row>
    <row r="125" spans="1:9" ht="15.75">
      <c r="A125" s="68" t="s">
        <v>133</v>
      </c>
      <c r="B125" s="30" t="s">
        <v>132</v>
      </c>
      <c r="C125" s="79"/>
      <c r="D125" s="79"/>
      <c r="E125" s="79"/>
      <c r="F125" s="79"/>
      <c r="G125" s="79"/>
      <c r="H125" s="79"/>
      <c r="I125" s="79"/>
    </row>
    <row r="126" spans="1:9" ht="15.75">
      <c r="A126" s="68" t="s">
        <v>131</v>
      </c>
      <c r="B126" s="30" t="s">
        <v>130</v>
      </c>
      <c r="C126" s="79"/>
      <c r="D126" s="79"/>
      <c r="E126" s="79"/>
      <c r="F126" s="79"/>
      <c r="G126" s="79"/>
      <c r="H126" s="79"/>
      <c r="I126" s="79"/>
    </row>
    <row r="127" spans="1:9" ht="15.75">
      <c r="A127" s="68" t="s">
        <v>129</v>
      </c>
      <c r="B127" s="30" t="s">
        <v>128</v>
      </c>
      <c r="C127" s="79"/>
      <c r="D127" s="79"/>
      <c r="E127" s="79"/>
      <c r="F127" s="79"/>
      <c r="G127" s="79"/>
      <c r="H127" s="79"/>
      <c r="I127" s="79"/>
    </row>
    <row r="128" spans="1:9" ht="15.75">
      <c r="A128" s="63" t="s">
        <v>19</v>
      </c>
      <c r="B128" s="80" t="s">
        <v>127</v>
      </c>
      <c r="C128" s="78"/>
      <c r="D128" s="78"/>
      <c r="E128" s="78"/>
      <c r="F128" s="78"/>
      <c r="G128" s="78"/>
      <c r="H128" s="78"/>
      <c r="I128" s="78"/>
    </row>
    <row r="129" spans="1:9" ht="15.75">
      <c r="A129" s="68" t="s">
        <v>126</v>
      </c>
      <c r="B129" s="30" t="s">
        <v>125</v>
      </c>
      <c r="C129" s="79"/>
      <c r="D129" s="79"/>
      <c r="E129" s="79"/>
      <c r="F129" s="79"/>
      <c r="G129" s="79"/>
      <c r="H129" s="79"/>
      <c r="I129" s="79"/>
    </row>
    <row r="130" spans="1:9" ht="15.75">
      <c r="A130" s="68" t="s">
        <v>124</v>
      </c>
      <c r="B130" s="30" t="s">
        <v>123</v>
      </c>
      <c r="C130" s="79"/>
      <c r="D130" s="79"/>
      <c r="E130" s="79"/>
      <c r="F130" s="79"/>
      <c r="G130" s="79"/>
      <c r="H130" s="79"/>
      <c r="I130" s="79"/>
    </row>
    <row r="131" spans="1:9" ht="15.75">
      <c r="A131" s="68" t="s">
        <v>122</v>
      </c>
      <c r="B131" s="30" t="s">
        <v>121</v>
      </c>
      <c r="C131" s="79"/>
      <c r="D131" s="79"/>
      <c r="E131" s="79"/>
      <c r="F131" s="79"/>
      <c r="G131" s="79"/>
      <c r="H131" s="79"/>
      <c r="I131" s="79"/>
    </row>
    <row r="132" spans="1:9" ht="15.75">
      <c r="A132" s="68" t="s">
        <v>120</v>
      </c>
      <c r="B132" s="30" t="s">
        <v>119</v>
      </c>
      <c r="C132" s="79"/>
      <c r="D132" s="79"/>
      <c r="E132" s="79"/>
      <c r="F132" s="79"/>
      <c r="G132" s="79"/>
      <c r="H132" s="79"/>
      <c r="I132" s="79"/>
    </row>
    <row r="133" spans="1:9" ht="15.75">
      <c r="A133" s="63" t="s">
        <v>22</v>
      </c>
      <c r="B133" s="80" t="s">
        <v>118</v>
      </c>
      <c r="C133" s="81">
        <f>C135</f>
        <v>1204367</v>
      </c>
      <c r="D133" s="81">
        <f>D135</f>
        <v>0</v>
      </c>
      <c r="E133" s="81">
        <f>E135</f>
        <v>1204367</v>
      </c>
      <c r="F133" s="81">
        <f>F135</f>
        <v>0</v>
      </c>
      <c r="G133" s="81">
        <f>G135</f>
        <v>1204367</v>
      </c>
      <c r="H133" s="81">
        <v>1855950</v>
      </c>
      <c r="I133" s="81">
        <v>3060257</v>
      </c>
    </row>
    <row r="134" spans="1:9" ht="15.75">
      <c r="A134" s="68" t="s">
        <v>117</v>
      </c>
      <c r="B134" s="30" t="s">
        <v>116</v>
      </c>
      <c r="C134" s="79"/>
      <c r="D134" s="79"/>
      <c r="E134" s="79"/>
      <c r="F134" s="79"/>
      <c r="G134" s="79"/>
      <c r="H134" s="79"/>
      <c r="I134" s="79"/>
    </row>
    <row r="135" spans="1:9" ht="15.75">
      <c r="A135" s="68" t="s">
        <v>115</v>
      </c>
      <c r="B135" s="30" t="s">
        <v>114</v>
      </c>
      <c r="C135" s="79">
        <v>1204367</v>
      </c>
      <c r="D135" s="79"/>
      <c r="E135" s="79">
        <f>C135+D135</f>
        <v>1204367</v>
      </c>
      <c r="F135" s="79"/>
      <c r="G135" s="79">
        <f>E135+F135</f>
        <v>1204367</v>
      </c>
      <c r="H135" s="79"/>
      <c r="I135" s="79">
        <f>G135+H135</f>
        <v>1204367</v>
      </c>
    </row>
    <row r="136" spans="1:9" ht="15.75">
      <c r="A136" s="68" t="s">
        <v>113</v>
      </c>
      <c r="B136" s="30" t="s">
        <v>348</v>
      </c>
      <c r="C136" s="79"/>
      <c r="D136" s="79"/>
      <c r="E136" s="79"/>
      <c r="F136" s="79"/>
      <c r="G136" s="79"/>
      <c r="H136" s="79">
        <v>1855890</v>
      </c>
      <c r="I136" s="79">
        <v>1855890</v>
      </c>
    </row>
    <row r="137" spans="1:9" ht="15.75">
      <c r="A137" s="68" t="s">
        <v>112</v>
      </c>
      <c r="B137" s="30" t="s">
        <v>315</v>
      </c>
      <c r="C137" s="79"/>
      <c r="D137" s="79"/>
      <c r="E137" s="79"/>
      <c r="F137" s="79"/>
      <c r="G137" s="79"/>
      <c r="H137" s="79"/>
      <c r="I137" s="79"/>
    </row>
    <row r="138" spans="1:9" ht="15.75">
      <c r="A138" s="63" t="s">
        <v>51</v>
      </c>
      <c r="B138" s="80" t="s">
        <v>110</v>
      </c>
      <c r="C138" s="82"/>
      <c r="D138" s="82"/>
      <c r="E138" s="82"/>
      <c r="F138" s="82"/>
      <c r="G138" s="82"/>
      <c r="H138" s="82"/>
      <c r="I138" s="82"/>
    </row>
    <row r="139" spans="1:9" ht="15.75">
      <c r="A139" s="68" t="s">
        <v>109</v>
      </c>
      <c r="B139" s="30" t="s">
        <v>108</v>
      </c>
      <c r="C139" s="79"/>
      <c r="D139" s="79"/>
      <c r="E139" s="79"/>
      <c r="F139" s="79"/>
      <c r="G139" s="79"/>
      <c r="H139" s="79"/>
      <c r="I139" s="79"/>
    </row>
    <row r="140" spans="1:9" ht="15.75">
      <c r="A140" s="68" t="s">
        <v>107</v>
      </c>
      <c r="B140" s="30" t="s">
        <v>106</v>
      </c>
      <c r="C140" s="79"/>
      <c r="D140" s="79"/>
      <c r="E140" s="79"/>
      <c r="F140" s="79"/>
      <c r="G140" s="79"/>
      <c r="H140" s="79"/>
      <c r="I140" s="79"/>
    </row>
    <row r="141" spans="1:9" ht="15.75">
      <c r="A141" s="68" t="s">
        <v>105</v>
      </c>
      <c r="B141" s="30" t="s">
        <v>104</v>
      </c>
      <c r="C141" s="79"/>
      <c r="D141" s="79"/>
      <c r="E141" s="79"/>
      <c r="F141" s="79"/>
      <c r="G141" s="79"/>
      <c r="H141" s="79"/>
      <c r="I141" s="79"/>
    </row>
    <row r="142" spans="1:9" ht="15.75">
      <c r="A142" s="68" t="s">
        <v>103</v>
      </c>
      <c r="B142" s="30" t="s">
        <v>102</v>
      </c>
      <c r="C142" s="79"/>
      <c r="D142" s="79"/>
      <c r="E142" s="79"/>
      <c r="F142" s="79"/>
      <c r="G142" s="79"/>
      <c r="H142" s="79"/>
      <c r="I142" s="79"/>
    </row>
    <row r="143" spans="1:9" ht="15.75">
      <c r="A143" s="63" t="s">
        <v>52</v>
      </c>
      <c r="B143" s="80" t="s">
        <v>101</v>
      </c>
      <c r="C143" s="83">
        <f aca="true" t="shared" si="21" ref="C143:I143">C138+C133</f>
        <v>1204367</v>
      </c>
      <c r="D143" s="83">
        <f t="shared" si="21"/>
        <v>0</v>
      </c>
      <c r="E143" s="83">
        <f t="shared" si="21"/>
        <v>1204367</v>
      </c>
      <c r="F143" s="83">
        <f t="shared" si="21"/>
        <v>0</v>
      </c>
      <c r="G143" s="83">
        <f t="shared" si="21"/>
        <v>1204367</v>
      </c>
      <c r="H143" s="83">
        <f t="shared" si="21"/>
        <v>1855950</v>
      </c>
      <c r="I143" s="83">
        <f t="shared" si="21"/>
        <v>3060257</v>
      </c>
    </row>
    <row r="144" spans="1:9" s="24" customFormat="1" ht="15.75">
      <c r="A144" s="74" t="s">
        <v>54</v>
      </c>
      <c r="B144" s="70" t="s">
        <v>100</v>
      </c>
      <c r="C144" s="83">
        <f aca="true" t="shared" si="22" ref="C144:I144">+C123+C143</f>
        <v>338295157</v>
      </c>
      <c r="D144" s="83">
        <f t="shared" si="22"/>
        <v>17889729</v>
      </c>
      <c r="E144" s="83">
        <f t="shared" si="22"/>
        <v>356184886</v>
      </c>
      <c r="F144" s="83">
        <f t="shared" si="22"/>
        <v>16399610</v>
      </c>
      <c r="G144" s="83">
        <f t="shared" si="22"/>
        <v>372603496</v>
      </c>
      <c r="H144" s="83">
        <f t="shared" si="22"/>
        <v>-141512912</v>
      </c>
      <c r="I144" s="83">
        <f t="shared" si="22"/>
        <v>231109524</v>
      </c>
    </row>
    <row r="145" spans="1:9" s="24" customFormat="1" ht="15.75">
      <c r="A145" s="27"/>
      <c r="B145" s="26"/>
      <c r="C145" s="25"/>
      <c r="D145" s="25"/>
      <c r="E145" s="25"/>
      <c r="F145" s="25"/>
      <c r="G145" s="25"/>
      <c r="H145" s="25"/>
      <c r="I145" s="25"/>
    </row>
    <row r="146" spans="1:9" ht="15.75">
      <c r="A146" s="157" t="s">
        <v>99</v>
      </c>
      <c r="B146" s="157"/>
      <c r="C146" s="85">
        <v>20</v>
      </c>
      <c r="D146" s="85"/>
      <c r="E146" s="85">
        <v>20</v>
      </c>
      <c r="F146" s="85"/>
      <c r="G146" s="85">
        <v>20</v>
      </c>
      <c r="H146" s="85">
        <v>4</v>
      </c>
      <c r="I146" s="85">
        <v>24</v>
      </c>
    </row>
    <row r="147" spans="1:9" ht="15.75">
      <c r="A147" s="157" t="s">
        <v>323</v>
      </c>
      <c r="B147" s="157"/>
      <c r="C147" s="85">
        <v>5</v>
      </c>
      <c r="D147" s="85"/>
      <c r="E147" s="85">
        <v>5</v>
      </c>
      <c r="F147" s="85"/>
      <c r="G147" s="85">
        <v>5</v>
      </c>
      <c r="H147" s="85">
        <v>4</v>
      </c>
      <c r="I147" s="85">
        <v>9</v>
      </c>
    </row>
    <row r="148" spans="1:9" ht="15.75">
      <c r="A148" s="157" t="s">
        <v>322</v>
      </c>
      <c r="B148" s="157"/>
      <c r="C148" s="85">
        <v>10</v>
      </c>
      <c r="D148" s="85"/>
      <c r="E148" s="85">
        <v>10</v>
      </c>
      <c r="F148" s="85"/>
      <c r="G148" s="85">
        <v>10</v>
      </c>
      <c r="H148" s="85"/>
      <c r="I148" s="85">
        <v>10</v>
      </c>
    </row>
    <row r="149" spans="1:9" ht="15.75">
      <c r="A149" s="157" t="s">
        <v>324</v>
      </c>
      <c r="B149" s="157"/>
      <c r="C149" s="85">
        <v>5</v>
      </c>
      <c r="D149" s="85"/>
      <c r="E149" s="85">
        <v>5</v>
      </c>
      <c r="F149" s="85"/>
      <c r="G149" s="85">
        <v>5</v>
      </c>
      <c r="H149" s="85"/>
      <c r="I149" s="85">
        <v>5</v>
      </c>
    </row>
    <row r="150" spans="1:9" ht="15.75">
      <c r="A150" s="23"/>
      <c r="B150" s="22"/>
      <c r="C150" s="22"/>
      <c r="D150" s="22"/>
      <c r="E150" s="22"/>
      <c r="F150" s="22"/>
      <c r="G150" s="22"/>
      <c r="H150" s="22"/>
      <c r="I150" s="22"/>
    </row>
    <row r="151" spans="1:9" ht="15.75">
      <c r="A151" s="156" t="s">
        <v>98</v>
      </c>
      <c r="B151" s="156"/>
      <c r="C151" s="156"/>
      <c r="D151" s="18"/>
      <c r="E151" s="18"/>
      <c r="F151" s="18"/>
      <c r="G151" s="18"/>
      <c r="H151" s="18"/>
      <c r="I151" s="18"/>
    </row>
    <row r="152" spans="1:9" ht="15" customHeight="1">
      <c r="A152" s="154"/>
      <c r="B152" s="154"/>
      <c r="C152" s="62"/>
      <c r="D152" s="62" t="s">
        <v>97</v>
      </c>
      <c r="E152" s="62"/>
      <c r="F152" s="62" t="s">
        <v>97</v>
      </c>
      <c r="G152" s="62"/>
      <c r="H152" s="62"/>
      <c r="I152" s="62" t="s">
        <v>97</v>
      </c>
    </row>
    <row r="153" spans="1:9" ht="25.5">
      <c r="A153" s="86" t="s">
        <v>7</v>
      </c>
      <c r="B153" s="87" t="s">
        <v>96</v>
      </c>
      <c r="C153" s="88">
        <f>+C60-C123</f>
        <v>-39113833</v>
      </c>
      <c r="D153" s="88">
        <f>+D60-D123</f>
        <v>0</v>
      </c>
      <c r="E153" s="88">
        <f>+E60-E123</f>
        <v>-39113833</v>
      </c>
      <c r="F153" s="88"/>
      <c r="G153" s="88">
        <f>+G60-G123</f>
        <v>-39113833</v>
      </c>
      <c r="H153" s="88"/>
      <c r="I153" s="88">
        <f>+I60-I123</f>
        <v>-29204585</v>
      </c>
    </row>
    <row r="154" spans="1:9" ht="25.5" customHeight="1">
      <c r="A154" s="86" t="s">
        <v>10</v>
      </c>
      <c r="B154" s="87" t="s">
        <v>95</v>
      </c>
      <c r="C154" s="88">
        <f aca="true" t="shared" si="23" ref="C154:I154">+C83-C143</f>
        <v>39113833</v>
      </c>
      <c r="D154" s="88">
        <f t="shared" si="23"/>
        <v>0</v>
      </c>
      <c r="E154" s="88">
        <f t="shared" si="23"/>
        <v>39113833</v>
      </c>
      <c r="F154" s="88">
        <f t="shared" si="23"/>
        <v>0</v>
      </c>
      <c r="G154" s="88">
        <f t="shared" si="23"/>
        <v>39113833</v>
      </c>
      <c r="H154" s="88">
        <f t="shared" si="23"/>
        <v>-9909308</v>
      </c>
      <c r="I154" s="88">
        <f t="shared" si="23"/>
        <v>29204585</v>
      </c>
    </row>
  </sheetData>
  <sheetProtection/>
  <mergeCells count="10">
    <mergeCell ref="A1:I1"/>
    <mergeCell ref="A86:I86"/>
    <mergeCell ref="A152:B152"/>
    <mergeCell ref="A2:B2"/>
    <mergeCell ref="A87:B87"/>
    <mergeCell ref="A151:C151"/>
    <mergeCell ref="A146:B146"/>
    <mergeCell ref="A147:B147"/>
    <mergeCell ref="A148:B148"/>
    <mergeCell ref="A149:B149"/>
  </mergeCells>
  <printOptions horizontalCentered="1"/>
  <pageMargins left="0.31496062992125984" right="0.31496062992125984" top="0.8661417322834646" bottom="0.4724409448818898" header="0.5905511811023623" footer="0.5905511811023623"/>
  <pageSetup fitToHeight="2" horizontalDpi="600" verticalDpi="600" orientation="portrait" paperSize="9" scale="52" r:id="rId1"/>
  <headerFooter alignWithMargins="0">
    <oddHeader xml:space="preserve">&amp;C&amp;"Times New Roman CE,Félkövér"&amp;12Pári Község Önkormányzata
2019. ÉVI KÖLTSÉGVETÉSÉNEK ÖSSZEVONT MÉRLEGE&amp;10
&amp;R&amp;"Times New Roman CE,Félkövér dőlt"&amp;11 3. sz. melléklet </oddHeader>
  </headerFooter>
  <rowBreaks count="1" manualBreakCount="1">
    <brk id="8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6"/>
  <sheetViews>
    <sheetView tabSelected="1" view="pageBreakPreview" zoomScale="40" zoomScaleNormal="50" zoomScaleSheetLayoutView="40" zoomScalePageLayoutView="40" workbookViewId="0" topLeftCell="A1">
      <selection activeCell="B1" sqref="B1:B16384"/>
    </sheetView>
  </sheetViews>
  <sheetFormatPr defaultColWidth="9.00390625" defaultRowHeight="12.75"/>
  <cols>
    <col min="1" max="1" width="21.875" style="11" customWidth="1"/>
    <col min="2" max="2" width="70.125" style="15" customWidth="1"/>
    <col min="3" max="3" width="18.875" style="43" customWidth="1"/>
    <col min="4" max="4" width="24.625" style="43" hidden="1" customWidth="1"/>
    <col min="5" max="5" width="22.00390625" style="43" customWidth="1"/>
    <col min="6" max="6" width="24.625" style="43" hidden="1" customWidth="1"/>
    <col min="7" max="7" width="20.625" style="43" customWidth="1"/>
    <col min="8" max="8" width="20.00390625" style="43" customWidth="1"/>
    <col min="9" max="9" width="20.375" style="43" customWidth="1"/>
    <col min="10" max="10" width="17.875" style="39" customWidth="1"/>
    <col min="11" max="11" width="29.125" style="39" hidden="1" customWidth="1"/>
    <col min="12" max="12" width="22.125" style="39" customWidth="1"/>
    <col min="13" max="13" width="29.125" style="39" hidden="1" customWidth="1"/>
    <col min="14" max="14" width="23.125" style="39" customWidth="1"/>
    <col min="15" max="15" width="21.50390625" style="39" customWidth="1"/>
    <col min="16" max="16" width="22.50390625" style="39" customWidth="1"/>
    <col min="17" max="17" width="19.625" style="36" customWidth="1"/>
    <col min="18" max="16384" width="9.375" style="10" customWidth="1"/>
  </cols>
  <sheetData>
    <row r="1" spans="1:17" s="15" customFormat="1" ht="85.5">
      <c r="A1" s="17" t="s">
        <v>314</v>
      </c>
      <c r="C1" s="41" t="s">
        <v>313</v>
      </c>
      <c r="D1" s="41" t="s">
        <v>329</v>
      </c>
      <c r="E1" s="41" t="s">
        <v>330</v>
      </c>
      <c r="F1" s="41" t="s">
        <v>329</v>
      </c>
      <c r="G1" s="41" t="s">
        <v>330</v>
      </c>
      <c r="H1" s="41" t="s">
        <v>329</v>
      </c>
      <c r="I1" s="41" t="s">
        <v>330</v>
      </c>
      <c r="J1" s="38" t="s">
        <v>312</v>
      </c>
      <c r="K1" s="38" t="s">
        <v>331</v>
      </c>
      <c r="L1" s="38" t="s">
        <v>332</v>
      </c>
      <c r="M1" s="38" t="s">
        <v>331</v>
      </c>
      <c r="N1" s="38" t="s">
        <v>332</v>
      </c>
      <c r="O1" s="38" t="s">
        <v>331</v>
      </c>
      <c r="P1" s="38" t="s">
        <v>332</v>
      </c>
      <c r="Q1" s="37" t="s">
        <v>311</v>
      </c>
    </row>
    <row r="2" spans="1:17" s="15" customFormat="1" ht="15">
      <c r="A2" s="17"/>
      <c r="B2" s="16" t="s">
        <v>310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customHeight="1">
      <c r="A3" s="94"/>
      <c r="B3" s="13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 t="s">
        <v>97</v>
      </c>
    </row>
    <row r="4" spans="1:17" ht="28.5">
      <c r="A4" s="108" t="s">
        <v>191</v>
      </c>
      <c r="B4" s="95" t="s">
        <v>309</v>
      </c>
      <c r="C4" s="109" t="s">
        <v>328</v>
      </c>
      <c r="D4" s="109" t="s">
        <v>336</v>
      </c>
      <c r="E4" s="109" t="s">
        <v>345</v>
      </c>
      <c r="F4" s="109" t="s">
        <v>337</v>
      </c>
      <c r="G4" s="109" t="s">
        <v>346</v>
      </c>
      <c r="H4" s="109" t="s">
        <v>344</v>
      </c>
      <c r="I4" s="109" t="s">
        <v>347</v>
      </c>
      <c r="J4" s="110" t="s">
        <v>328</v>
      </c>
      <c r="K4" s="110" t="s">
        <v>336</v>
      </c>
      <c r="L4" s="110" t="s">
        <v>345</v>
      </c>
      <c r="M4" s="110" t="s">
        <v>337</v>
      </c>
      <c r="N4" s="110" t="s">
        <v>346</v>
      </c>
      <c r="O4" s="110" t="s">
        <v>344</v>
      </c>
      <c r="P4" s="110" t="s">
        <v>347</v>
      </c>
      <c r="Q4" s="111" t="s">
        <v>328</v>
      </c>
    </row>
    <row r="5" spans="1:17" s="14" customFormat="1" ht="15">
      <c r="A5" s="108">
        <v>1</v>
      </c>
      <c r="B5" s="95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6</v>
      </c>
      <c r="I5" s="112">
        <v>7</v>
      </c>
      <c r="J5" s="113">
        <v>8</v>
      </c>
      <c r="K5" s="113">
        <v>9</v>
      </c>
      <c r="L5" s="113">
        <v>10</v>
      </c>
      <c r="M5" s="113">
        <v>11</v>
      </c>
      <c r="N5" s="113">
        <v>12</v>
      </c>
      <c r="O5" s="113">
        <v>11</v>
      </c>
      <c r="P5" s="113">
        <v>12</v>
      </c>
      <c r="Q5" s="114">
        <v>13</v>
      </c>
    </row>
    <row r="6" spans="1:17" ht="15">
      <c r="A6" s="108" t="s">
        <v>7</v>
      </c>
      <c r="B6" s="136" t="s">
        <v>308</v>
      </c>
      <c r="C6" s="115">
        <f>SUM(C7:C12)</f>
        <v>30119176</v>
      </c>
      <c r="D6" s="115"/>
      <c r="E6" s="115">
        <f>SUM(E7:E12)</f>
        <v>30119176</v>
      </c>
      <c r="F6" s="115">
        <v>387000</v>
      </c>
      <c r="G6" s="115">
        <f>SUM(G7:G12)</f>
        <v>30506176</v>
      </c>
      <c r="H6" s="115">
        <f>SUM(H7:H12)</f>
        <v>-537960</v>
      </c>
      <c r="I6" s="115">
        <f>G6+H6</f>
        <v>29968216</v>
      </c>
      <c r="J6" s="116">
        <f>SUM(J6:J11)</f>
        <v>0</v>
      </c>
      <c r="K6" s="116"/>
      <c r="L6" s="116"/>
      <c r="M6" s="116"/>
      <c r="N6" s="116"/>
      <c r="O6" s="116"/>
      <c r="P6" s="116"/>
      <c r="Q6" s="117">
        <f>SUM(Q6:Q11)</f>
        <v>0</v>
      </c>
    </row>
    <row r="7" spans="1:17" ht="15">
      <c r="A7" s="118" t="s">
        <v>189</v>
      </c>
      <c r="B7" s="137" t="s">
        <v>307</v>
      </c>
      <c r="C7" s="42">
        <v>18729828</v>
      </c>
      <c r="D7" s="42"/>
      <c r="E7" s="42">
        <f>C7+D7</f>
        <v>18729828</v>
      </c>
      <c r="F7" s="42"/>
      <c r="G7" s="42">
        <f>E7+F7</f>
        <v>18729828</v>
      </c>
      <c r="H7" s="42">
        <v>36000</v>
      </c>
      <c r="I7" s="42">
        <f>G7+H7</f>
        <v>18765828</v>
      </c>
      <c r="J7" s="119"/>
      <c r="K7" s="119"/>
      <c r="L7" s="119"/>
      <c r="M7" s="119"/>
      <c r="N7" s="119"/>
      <c r="O7" s="119"/>
      <c r="P7" s="119"/>
      <c r="Q7" s="120"/>
    </row>
    <row r="8" spans="1:17" ht="15">
      <c r="A8" s="118" t="s">
        <v>187</v>
      </c>
      <c r="B8" s="137" t="s">
        <v>306</v>
      </c>
      <c r="C8" s="42"/>
      <c r="D8" s="42"/>
      <c r="E8" s="42"/>
      <c r="F8" s="42"/>
      <c r="G8" s="42"/>
      <c r="H8" s="42"/>
      <c r="I8" s="42"/>
      <c r="J8" s="119"/>
      <c r="K8" s="119"/>
      <c r="L8" s="119"/>
      <c r="M8" s="119"/>
      <c r="N8" s="119"/>
      <c r="O8" s="119"/>
      <c r="P8" s="119"/>
      <c r="Q8" s="120"/>
    </row>
    <row r="9" spans="1:17" ht="30">
      <c r="A9" s="118" t="s">
        <v>186</v>
      </c>
      <c r="B9" s="137" t="s">
        <v>305</v>
      </c>
      <c r="C9" s="42">
        <v>9589348</v>
      </c>
      <c r="D9" s="42"/>
      <c r="E9" s="42">
        <f>C9+D9</f>
        <v>9589348</v>
      </c>
      <c r="F9" s="42"/>
      <c r="G9" s="42">
        <f>E9+F9</f>
        <v>9589348</v>
      </c>
      <c r="H9" s="42">
        <v>-186960</v>
      </c>
      <c r="I9" s="42">
        <f>G9+H9</f>
        <v>9402388</v>
      </c>
      <c r="J9" s="119"/>
      <c r="K9" s="119"/>
      <c r="L9" s="119"/>
      <c r="M9" s="119"/>
      <c r="N9" s="119"/>
      <c r="O9" s="119"/>
      <c r="P9" s="119"/>
      <c r="Q9" s="120"/>
    </row>
    <row r="10" spans="1:17" ht="15">
      <c r="A10" s="118" t="s">
        <v>184</v>
      </c>
      <c r="B10" s="137" t="s">
        <v>304</v>
      </c>
      <c r="C10" s="42">
        <v>1800000</v>
      </c>
      <c r="D10" s="42"/>
      <c r="E10" s="42">
        <f>C10+D10</f>
        <v>1800000</v>
      </c>
      <c r="F10" s="42"/>
      <c r="G10" s="42">
        <f>E10+F10</f>
        <v>1800000</v>
      </c>
      <c r="H10" s="42"/>
      <c r="I10" s="42">
        <f>G10+H10</f>
        <v>1800000</v>
      </c>
      <c r="J10" s="119"/>
      <c r="K10" s="119"/>
      <c r="L10" s="119"/>
      <c r="M10" s="119"/>
      <c r="N10" s="119"/>
      <c r="O10" s="119"/>
      <c r="P10" s="119"/>
      <c r="Q10" s="120"/>
    </row>
    <row r="11" spans="1:17" ht="15">
      <c r="A11" s="118" t="s">
        <v>303</v>
      </c>
      <c r="B11" s="137" t="s">
        <v>302</v>
      </c>
      <c r="C11" s="42"/>
      <c r="D11" s="42"/>
      <c r="E11" s="42"/>
      <c r="F11" s="42"/>
      <c r="G11" s="42"/>
      <c r="H11" s="42"/>
      <c r="I11" s="42"/>
      <c r="J11" s="119"/>
      <c r="K11" s="119"/>
      <c r="L11" s="119"/>
      <c r="M11" s="119"/>
      <c r="N11" s="119"/>
      <c r="O11" s="119"/>
      <c r="P11" s="119"/>
      <c r="Q11" s="120"/>
    </row>
    <row r="12" spans="1:17" ht="15">
      <c r="A12" s="118" t="s">
        <v>182</v>
      </c>
      <c r="B12" s="137" t="s">
        <v>301</v>
      </c>
      <c r="C12" s="42"/>
      <c r="D12" s="42"/>
      <c r="E12" s="42"/>
      <c r="F12" s="42">
        <v>387000</v>
      </c>
      <c r="G12" s="42">
        <v>387000</v>
      </c>
      <c r="H12" s="42">
        <v>-387000</v>
      </c>
      <c r="I12" s="42"/>
      <c r="J12" s="119"/>
      <c r="K12" s="119"/>
      <c r="L12" s="119"/>
      <c r="M12" s="119"/>
      <c r="N12" s="119"/>
      <c r="O12" s="119"/>
      <c r="P12" s="119"/>
      <c r="Q12" s="120"/>
    </row>
    <row r="13" spans="1:17" ht="28.5">
      <c r="A13" s="108" t="s">
        <v>10</v>
      </c>
      <c r="B13" s="138" t="s">
        <v>300</v>
      </c>
      <c r="C13" s="115">
        <f>SUM(C14:C18)</f>
        <v>0</v>
      </c>
      <c r="D13" s="115"/>
      <c r="E13" s="115"/>
      <c r="F13" s="115"/>
      <c r="G13" s="115"/>
      <c r="H13" s="115"/>
      <c r="I13" s="115"/>
      <c r="J13" s="116">
        <f>SUM(J13:J17)</f>
        <v>0</v>
      </c>
      <c r="K13" s="116">
        <f>1145770+10305729</f>
        <v>11451499</v>
      </c>
      <c r="L13" s="116">
        <f>1145770+10305729</f>
        <v>11451499</v>
      </c>
      <c r="M13" s="116">
        <f>SUM(M14:M19)</f>
        <v>1388376</v>
      </c>
      <c r="N13" s="116">
        <f>L13+M13</f>
        <v>12839875</v>
      </c>
      <c r="O13" s="116">
        <f>SUM(O14:O19)</f>
        <v>2629273</v>
      </c>
      <c r="P13" s="116">
        <f>N13+O13</f>
        <v>15469148</v>
      </c>
      <c r="Q13" s="117">
        <f>SUM(Q13:Q17)</f>
        <v>0</v>
      </c>
    </row>
    <row r="14" spans="1:17" ht="15">
      <c r="A14" s="118" t="s">
        <v>163</v>
      </c>
      <c r="B14" s="137" t="s">
        <v>299</v>
      </c>
      <c r="C14" s="42"/>
      <c r="D14" s="42"/>
      <c r="E14" s="42"/>
      <c r="F14" s="42"/>
      <c r="G14" s="42"/>
      <c r="H14" s="42"/>
      <c r="I14" s="42"/>
      <c r="J14" s="119"/>
      <c r="K14" s="119"/>
      <c r="L14" s="119"/>
      <c r="M14" s="119"/>
      <c r="N14" s="119"/>
      <c r="O14" s="119"/>
      <c r="P14" s="119"/>
      <c r="Q14" s="120"/>
    </row>
    <row r="15" spans="1:17" ht="15">
      <c r="A15" s="118" t="s">
        <v>162</v>
      </c>
      <c r="B15" s="137" t="s">
        <v>298</v>
      </c>
      <c r="C15" s="42"/>
      <c r="D15" s="42"/>
      <c r="E15" s="42"/>
      <c r="F15" s="42"/>
      <c r="G15" s="42"/>
      <c r="H15" s="42"/>
      <c r="I15" s="42"/>
      <c r="J15" s="119"/>
      <c r="K15" s="119"/>
      <c r="L15" s="119"/>
      <c r="M15" s="119"/>
      <c r="N15" s="119"/>
      <c r="O15" s="119"/>
      <c r="P15" s="119"/>
      <c r="Q15" s="120"/>
    </row>
    <row r="16" spans="1:17" ht="30">
      <c r="A16" s="118" t="s">
        <v>160</v>
      </c>
      <c r="B16" s="137" t="s">
        <v>297</v>
      </c>
      <c r="C16" s="42"/>
      <c r="D16" s="42"/>
      <c r="E16" s="42"/>
      <c r="F16" s="42"/>
      <c r="G16" s="42"/>
      <c r="H16" s="42"/>
      <c r="I16" s="42"/>
      <c r="J16" s="119"/>
      <c r="K16" s="119">
        <v>1145770</v>
      </c>
      <c r="L16" s="119">
        <v>1145770</v>
      </c>
      <c r="M16" s="119"/>
      <c r="N16" s="119">
        <v>1145770</v>
      </c>
      <c r="O16" s="119">
        <v>1885145</v>
      </c>
      <c r="P16" s="119">
        <v>3030915</v>
      </c>
      <c r="Q16" s="120"/>
    </row>
    <row r="17" spans="1:17" ht="30">
      <c r="A17" s="118" t="s">
        <v>159</v>
      </c>
      <c r="B17" s="137" t="s">
        <v>296</v>
      </c>
      <c r="C17" s="42"/>
      <c r="D17" s="42"/>
      <c r="E17" s="42"/>
      <c r="F17" s="42"/>
      <c r="G17" s="42"/>
      <c r="H17" s="42"/>
      <c r="I17" s="42"/>
      <c r="J17" s="119"/>
      <c r="K17" s="119"/>
      <c r="L17" s="119"/>
      <c r="M17" s="119"/>
      <c r="N17" s="119"/>
      <c r="O17" s="119"/>
      <c r="P17" s="119"/>
      <c r="Q17" s="120"/>
    </row>
    <row r="18" spans="1:17" ht="15">
      <c r="A18" s="118" t="s">
        <v>157</v>
      </c>
      <c r="B18" s="137" t="s">
        <v>295</v>
      </c>
      <c r="C18" s="42"/>
      <c r="D18" s="42"/>
      <c r="E18" s="42"/>
      <c r="F18" s="42"/>
      <c r="G18" s="42"/>
      <c r="H18" s="42"/>
      <c r="I18" s="42"/>
      <c r="J18" s="119"/>
      <c r="K18" s="119">
        <v>10305729</v>
      </c>
      <c r="L18" s="119">
        <v>10305729</v>
      </c>
      <c r="M18" s="119">
        <v>1388376</v>
      </c>
      <c r="N18" s="119">
        <f>L18+M18</f>
        <v>11694105</v>
      </c>
      <c r="O18" s="119">
        <v>744128</v>
      </c>
      <c r="P18" s="119">
        <f>N18+O18</f>
        <v>12438233</v>
      </c>
      <c r="Q18" s="120"/>
    </row>
    <row r="19" spans="1:17" ht="15">
      <c r="A19" s="118" t="s">
        <v>156</v>
      </c>
      <c r="B19" s="137" t="s">
        <v>294</v>
      </c>
      <c r="C19" s="42"/>
      <c r="D19" s="42"/>
      <c r="E19" s="42"/>
      <c r="F19" s="42"/>
      <c r="G19" s="42"/>
      <c r="H19" s="42"/>
      <c r="I19" s="42"/>
      <c r="J19" s="119"/>
      <c r="K19" s="119"/>
      <c r="L19" s="119"/>
      <c r="M19" s="119"/>
      <c r="N19" s="119"/>
      <c r="O19" s="119"/>
      <c r="P19" s="119"/>
      <c r="Q19" s="120"/>
    </row>
    <row r="20" spans="1:17" ht="28.5">
      <c r="A20" s="108" t="s">
        <v>4</v>
      </c>
      <c r="B20" s="136" t="s">
        <v>293</v>
      </c>
      <c r="C20" s="115">
        <f>SUM(C21:C25)</f>
        <v>0</v>
      </c>
      <c r="D20" s="115"/>
      <c r="E20" s="115"/>
      <c r="F20" s="115"/>
      <c r="G20" s="115"/>
      <c r="H20" s="115"/>
      <c r="I20" s="115"/>
      <c r="J20" s="116">
        <f>SUM(J21:J25)</f>
        <v>257750306</v>
      </c>
      <c r="K20" s="116">
        <f>SUM(K21:K25)</f>
        <v>7488230</v>
      </c>
      <c r="L20" s="116">
        <f>SUM(L21:L25)</f>
        <v>265238536</v>
      </c>
      <c r="M20" s="116">
        <f>SUM(M21:M25)</f>
        <v>11280734</v>
      </c>
      <c r="N20" s="116">
        <f>L20+M20</f>
        <v>276519270</v>
      </c>
      <c r="O20" s="116">
        <f>SUM(O21:O25)</f>
        <v>-139260862</v>
      </c>
      <c r="P20" s="116">
        <f>N20+O20</f>
        <v>137258408</v>
      </c>
      <c r="Q20" s="117">
        <f>SUM(Q20:Q24)</f>
        <v>0</v>
      </c>
    </row>
    <row r="21" spans="1:17" ht="15">
      <c r="A21" s="118" t="s">
        <v>139</v>
      </c>
      <c r="B21" s="137" t="s">
        <v>292</v>
      </c>
      <c r="C21" s="42"/>
      <c r="D21" s="42"/>
      <c r="E21" s="42"/>
      <c r="F21" s="42"/>
      <c r="G21" s="42"/>
      <c r="H21" s="42"/>
      <c r="I21" s="42"/>
      <c r="J21" s="119"/>
      <c r="K21" s="119"/>
      <c r="L21" s="119"/>
      <c r="M21" s="119"/>
      <c r="N21" s="119"/>
      <c r="O21" s="119"/>
      <c r="P21" s="119"/>
      <c r="Q21" s="120"/>
    </row>
    <row r="22" spans="1:17" ht="15">
      <c r="A22" s="118" t="s">
        <v>137</v>
      </c>
      <c r="B22" s="137" t="s">
        <v>291</v>
      </c>
      <c r="C22" s="42"/>
      <c r="D22" s="42"/>
      <c r="E22" s="42"/>
      <c r="F22" s="42"/>
      <c r="G22" s="42"/>
      <c r="H22" s="42"/>
      <c r="I22" s="42"/>
      <c r="J22" s="119"/>
      <c r="K22" s="119"/>
      <c r="L22" s="119"/>
      <c r="M22" s="119"/>
      <c r="N22" s="119"/>
      <c r="O22" s="119"/>
      <c r="P22" s="119"/>
      <c r="Q22" s="120"/>
    </row>
    <row r="23" spans="1:17" ht="30">
      <c r="A23" s="118" t="s">
        <v>290</v>
      </c>
      <c r="B23" s="137" t="s">
        <v>289</v>
      </c>
      <c r="C23" s="42"/>
      <c r="D23" s="42"/>
      <c r="E23" s="42"/>
      <c r="F23" s="42"/>
      <c r="G23" s="42"/>
      <c r="H23" s="42"/>
      <c r="I23" s="42"/>
      <c r="J23" s="119">
        <v>1145770</v>
      </c>
      <c r="K23" s="119">
        <v>-1145770</v>
      </c>
      <c r="L23" s="119">
        <f>J23+K23</f>
        <v>0</v>
      </c>
      <c r="M23" s="119"/>
      <c r="N23" s="119">
        <f>L23+M23</f>
        <v>0</v>
      </c>
      <c r="O23" s="119"/>
      <c r="P23" s="119">
        <f>N23+O23</f>
        <v>0</v>
      </c>
      <c r="Q23" s="120"/>
    </row>
    <row r="24" spans="1:17" ht="30">
      <c r="A24" s="118" t="s">
        <v>288</v>
      </c>
      <c r="B24" s="137" t="s">
        <v>287</v>
      </c>
      <c r="C24" s="42"/>
      <c r="D24" s="42"/>
      <c r="E24" s="42"/>
      <c r="F24" s="42"/>
      <c r="G24" s="42"/>
      <c r="H24" s="42"/>
      <c r="I24" s="42"/>
      <c r="J24" s="119"/>
      <c r="K24" s="119"/>
      <c r="L24" s="119"/>
      <c r="M24" s="119"/>
      <c r="N24" s="119"/>
      <c r="O24" s="119"/>
      <c r="P24" s="119"/>
      <c r="Q24" s="120"/>
    </row>
    <row r="25" spans="1:17" ht="15">
      <c r="A25" s="118" t="s">
        <v>286</v>
      </c>
      <c r="B25" s="137" t="s">
        <v>285</v>
      </c>
      <c r="C25" s="42"/>
      <c r="D25" s="42"/>
      <c r="E25" s="42"/>
      <c r="F25" s="42"/>
      <c r="G25" s="42"/>
      <c r="H25" s="42"/>
      <c r="I25" s="42"/>
      <c r="J25" s="119">
        <v>256604536</v>
      </c>
      <c r="K25" s="119">
        <v>8634000</v>
      </c>
      <c r="L25" s="119">
        <v>265238536</v>
      </c>
      <c r="M25" s="119">
        <v>11280734</v>
      </c>
      <c r="N25" s="119">
        <f>L25+M25</f>
        <v>276519270</v>
      </c>
      <c r="O25" s="119">
        <v>-139260862</v>
      </c>
      <c r="P25" s="119">
        <f>N25+O25</f>
        <v>137258408</v>
      </c>
      <c r="Q25" s="120"/>
    </row>
    <row r="26" spans="1:17" ht="15">
      <c r="A26" s="118" t="s">
        <v>284</v>
      </c>
      <c r="B26" s="137" t="s">
        <v>283</v>
      </c>
      <c r="C26" s="42"/>
      <c r="D26" s="42"/>
      <c r="E26" s="42"/>
      <c r="F26" s="42"/>
      <c r="G26" s="42"/>
      <c r="H26" s="42"/>
      <c r="I26" s="42"/>
      <c r="J26" s="119">
        <v>219333114</v>
      </c>
      <c r="K26" s="119"/>
      <c r="L26" s="119">
        <v>219333114</v>
      </c>
      <c r="M26" s="119"/>
      <c r="N26" s="119">
        <v>219333114</v>
      </c>
      <c r="O26" s="119">
        <v>-115086440</v>
      </c>
      <c r="P26" s="119">
        <v>104246674</v>
      </c>
      <c r="Q26" s="120"/>
    </row>
    <row r="27" spans="1:17" ht="15">
      <c r="A27" s="108" t="s">
        <v>282</v>
      </c>
      <c r="B27" s="136" t="s">
        <v>281</v>
      </c>
      <c r="C27" s="115">
        <f aca="true" t="shared" si="0" ref="C27:I27">SUM(C28,C31,C32,C33)</f>
        <v>6211637</v>
      </c>
      <c r="D27" s="115">
        <f t="shared" si="0"/>
        <v>0</v>
      </c>
      <c r="E27" s="115">
        <f t="shared" si="0"/>
        <v>6211637</v>
      </c>
      <c r="F27" s="115">
        <f t="shared" si="0"/>
        <v>70000</v>
      </c>
      <c r="G27" s="115">
        <f t="shared" si="0"/>
        <v>6281637</v>
      </c>
      <c r="H27" s="115">
        <f t="shared" si="0"/>
        <v>-877158</v>
      </c>
      <c r="I27" s="115">
        <f t="shared" si="0"/>
        <v>5404479</v>
      </c>
      <c r="J27" s="116">
        <f>SUM(J27,J30,J31,J32)</f>
        <v>0</v>
      </c>
      <c r="K27" s="116"/>
      <c r="L27" s="116"/>
      <c r="M27" s="116"/>
      <c r="N27" s="116"/>
      <c r="O27" s="116"/>
      <c r="P27" s="116"/>
      <c r="Q27" s="117">
        <f>SUM(Q27,Q30,Q31,Q32)</f>
        <v>0</v>
      </c>
    </row>
    <row r="28" spans="1:17" ht="15">
      <c r="A28" s="118" t="s">
        <v>280</v>
      </c>
      <c r="B28" s="137" t="s">
        <v>279</v>
      </c>
      <c r="C28" s="128">
        <v>5056489</v>
      </c>
      <c r="D28" s="128"/>
      <c r="E28" s="42">
        <f>C28+D28</f>
        <v>5056489</v>
      </c>
      <c r="F28" s="128"/>
      <c r="G28" s="42">
        <f>E28+F28</f>
        <v>5056489</v>
      </c>
      <c r="H28" s="128">
        <v>-1154112</v>
      </c>
      <c r="I28" s="42">
        <f>G28+H28</f>
        <v>3902377</v>
      </c>
      <c r="J28" s="129"/>
      <c r="K28" s="129"/>
      <c r="L28" s="129"/>
      <c r="M28" s="129"/>
      <c r="N28" s="129"/>
      <c r="O28" s="129"/>
      <c r="P28" s="129"/>
      <c r="Q28" s="130"/>
    </row>
    <row r="29" spans="1:17" ht="15">
      <c r="A29" s="118" t="s">
        <v>278</v>
      </c>
      <c r="B29" s="137" t="s">
        <v>277</v>
      </c>
      <c r="C29" s="42"/>
      <c r="D29" s="42"/>
      <c r="E29" s="42"/>
      <c r="F29" s="42"/>
      <c r="G29" s="42"/>
      <c r="H29" s="42"/>
      <c r="I29" s="42"/>
      <c r="J29" s="119"/>
      <c r="K29" s="119"/>
      <c r="L29" s="119"/>
      <c r="M29" s="119"/>
      <c r="N29" s="119"/>
      <c r="O29" s="119"/>
      <c r="P29" s="119"/>
      <c r="Q29" s="120"/>
    </row>
    <row r="30" spans="1:17" ht="15">
      <c r="A30" s="118" t="s">
        <v>276</v>
      </c>
      <c r="B30" s="137" t="s">
        <v>275</v>
      </c>
      <c r="C30" s="42"/>
      <c r="D30" s="42"/>
      <c r="E30" s="42"/>
      <c r="F30" s="42"/>
      <c r="G30" s="42"/>
      <c r="H30" s="42"/>
      <c r="I30" s="42"/>
      <c r="J30" s="119"/>
      <c r="K30" s="119"/>
      <c r="L30" s="119"/>
      <c r="M30" s="119"/>
      <c r="N30" s="119"/>
      <c r="O30" s="119"/>
      <c r="P30" s="119"/>
      <c r="Q30" s="120"/>
    </row>
    <row r="31" spans="1:17" ht="15">
      <c r="A31" s="118" t="s">
        <v>274</v>
      </c>
      <c r="B31" s="137" t="s">
        <v>273</v>
      </c>
      <c r="C31" s="42">
        <v>1155148</v>
      </c>
      <c r="D31" s="42"/>
      <c r="E31" s="42">
        <f>C31+D31</f>
        <v>1155148</v>
      </c>
      <c r="F31" s="42"/>
      <c r="G31" s="42">
        <f>E31+F31</f>
        <v>1155148</v>
      </c>
      <c r="H31" s="42">
        <v>207958</v>
      </c>
      <c r="I31" s="42">
        <f>G31+H31</f>
        <v>1363106</v>
      </c>
      <c r="J31" s="119"/>
      <c r="K31" s="119"/>
      <c r="L31" s="119"/>
      <c r="M31" s="119"/>
      <c r="N31" s="119"/>
      <c r="O31" s="119"/>
      <c r="P31" s="119"/>
      <c r="Q31" s="120"/>
    </row>
    <row r="32" spans="1:17" ht="15">
      <c r="A32" s="118" t="s">
        <v>272</v>
      </c>
      <c r="B32" s="137" t="s">
        <v>271</v>
      </c>
      <c r="C32" s="42"/>
      <c r="D32" s="42"/>
      <c r="E32" s="42"/>
      <c r="F32" s="42"/>
      <c r="G32" s="42"/>
      <c r="H32" s="42"/>
      <c r="I32" s="42"/>
      <c r="J32" s="119"/>
      <c r="K32" s="119"/>
      <c r="L32" s="119"/>
      <c r="M32" s="119"/>
      <c r="N32" s="119"/>
      <c r="O32" s="119"/>
      <c r="P32" s="119"/>
      <c r="Q32" s="120"/>
    </row>
    <row r="33" spans="1:17" ht="15">
      <c r="A33" s="118" t="s">
        <v>270</v>
      </c>
      <c r="B33" s="137" t="s">
        <v>269</v>
      </c>
      <c r="C33" s="42"/>
      <c r="D33" s="42"/>
      <c r="E33" s="42"/>
      <c r="F33" s="42">
        <v>70000</v>
      </c>
      <c r="G33" s="42">
        <v>70000</v>
      </c>
      <c r="H33" s="42">
        <v>68996</v>
      </c>
      <c r="I33" s="42">
        <v>138996</v>
      </c>
      <c r="J33" s="119"/>
      <c r="K33" s="119"/>
      <c r="L33" s="119"/>
      <c r="M33" s="119"/>
      <c r="N33" s="119"/>
      <c r="O33" s="119"/>
      <c r="P33" s="119"/>
      <c r="Q33" s="120"/>
    </row>
    <row r="34" spans="1:17" ht="15">
      <c r="A34" s="108" t="s">
        <v>6</v>
      </c>
      <c r="B34" s="136" t="s">
        <v>268</v>
      </c>
      <c r="C34" s="115">
        <f>SUM(C35:C44)</f>
        <v>0</v>
      </c>
      <c r="D34" s="115"/>
      <c r="E34" s="115"/>
      <c r="F34" s="115"/>
      <c r="G34" s="115"/>
      <c r="H34" s="115"/>
      <c r="I34" s="115"/>
      <c r="J34" s="116">
        <f aca="true" t="shared" si="1" ref="J34:P34">SUM(J35:J44)</f>
        <v>1845838</v>
      </c>
      <c r="K34" s="116">
        <f t="shared" si="1"/>
        <v>0</v>
      </c>
      <c r="L34" s="116">
        <f t="shared" si="1"/>
        <v>1845838</v>
      </c>
      <c r="M34" s="116">
        <f t="shared" si="1"/>
        <v>3152500</v>
      </c>
      <c r="N34" s="116">
        <f t="shared" si="1"/>
        <v>4998338</v>
      </c>
      <c r="O34" s="116">
        <f t="shared" si="1"/>
        <v>3823021</v>
      </c>
      <c r="P34" s="116">
        <f t="shared" si="1"/>
        <v>8821359</v>
      </c>
      <c r="Q34" s="117">
        <f>SUM(Q34:Q43)</f>
        <v>0</v>
      </c>
    </row>
    <row r="35" spans="1:17" ht="15">
      <c r="A35" s="118" t="s">
        <v>133</v>
      </c>
      <c r="B35" s="137" t="s">
        <v>267</v>
      </c>
      <c r="C35" s="42"/>
      <c r="D35" s="42"/>
      <c r="E35" s="42"/>
      <c r="F35" s="42"/>
      <c r="G35" s="42"/>
      <c r="H35" s="42"/>
      <c r="I35" s="42"/>
      <c r="J35" s="119"/>
      <c r="K35" s="119"/>
      <c r="L35" s="119"/>
      <c r="M35" s="119">
        <v>60000</v>
      </c>
      <c r="N35" s="119">
        <v>60000</v>
      </c>
      <c r="O35" s="119">
        <v>79821</v>
      </c>
      <c r="P35" s="119">
        <v>139821</v>
      </c>
      <c r="Q35" s="120"/>
    </row>
    <row r="36" spans="1:17" ht="15">
      <c r="A36" s="118" t="s">
        <v>131</v>
      </c>
      <c r="B36" s="137" t="s">
        <v>266</v>
      </c>
      <c r="C36" s="42"/>
      <c r="D36" s="42"/>
      <c r="E36" s="42"/>
      <c r="F36" s="42"/>
      <c r="G36" s="42"/>
      <c r="H36" s="42"/>
      <c r="I36" s="42"/>
      <c r="J36" s="119">
        <v>1150338</v>
      </c>
      <c r="K36" s="119"/>
      <c r="L36" s="119">
        <v>1150338</v>
      </c>
      <c r="M36" s="119">
        <v>500000</v>
      </c>
      <c r="N36" s="119">
        <v>1650338</v>
      </c>
      <c r="O36" s="119">
        <v>1047489</v>
      </c>
      <c r="P36" s="119">
        <v>2697827</v>
      </c>
      <c r="Q36" s="120"/>
    </row>
    <row r="37" spans="1:17" ht="15">
      <c r="A37" s="118" t="s">
        <v>129</v>
      </c>
      <c r="B37" s="137" t="s">
        <v>265</v>
      </c>
      <c r="C37" s="42"/>
      <c r="D37" s="42"/>
      <c r="E37" s="42"/>
      <c r="F37" s="42"/>
      <c r="G37" s="42"/>
      <c r="H37" s="42"/>
      <c r="I37" s="42"/>
      <c r="J37" s="119">
        <v>302000</v>
      </c>
      <c r="K37" s="119"/>
      <c r="L37" s="119">
        <v>302000</v>
      </c>
      <c r="M37" s="119">
        <v>350000</v>
      </c>
      <c r="N37" s="119">
        <v>652000</v>
      </c>
      <c r="O37" s="119">
        <v>620365</v>
      </c>
      <c r="P37" s="119">
        <v>1272365</v>
      </c>
      <c r="Q37" s="120"/>
    </row>
    <row r="38" spans="1:17" ht="15">
      <c r="A38" s="118" t="s">
        <v>264</v>
      </c>
      <c r="B38" s="137" t="s">
        <v>263</v>
      </c>
      <c r="C38" s="42"/>
      <c r="D38" s="42"/>
      <c r="E38" s="42"/>
      <c r="F38" s="42"/>
      <c r="G38" s="42"/>
      <c r="H38" s="42"/>
      <c r="I38" s="42"/>
      <c r="J38" s="119">
        <v>0</v>
      </c>
      <c r="K38" s="119"/>
      <c r="L38" s="119"/>
      <c r="M38" s="119"/>
      <c r="N38" s="119"/>
      <c r="O38" s="119"/>
      <c r="P38" s="119"/>
      <c r="Q38" s="120"/>
    </row>
    <row r="39" spans="1:17" ht="15">
      <c r="A39" s="118" t="s">
        <v>262</v>
      </c>
      <c r="B39" s="137" t="s">
        <v>261</v>
      </c>
      <c r="C39" s="42"/>
      <c r="D39" s="42"/>
      <c r="E39" s="42"/>
      <c r="F39" s="42"/>
      <c r="G39" s="42"/>
      <c r="H39" s="42"/>
      <c r="I39" s="42"/>
      <c r="J39" s="119"/>
      <c r="K39" s="119"/>
      <c r="L39" s="119"/>
      <c r="M39" s="119"/>
      <c r="N39" s="119"/>
      <c r="O39" s="119"/>
      <c r="P39" s="119"/>
      <c r="Q39" s="120"/>
    </row>
    <row r="40" spans="1:17" ht="15">
      <c r="A40" s="118" t="s">
        <v>260</v>
      </c>
      <c r="B40" s="137" t="s">
        <v>259</v>
      </c>
      <c r="C40" s="42"/>
      <c r="D40" s="42"/>
      <c r="E40" s="42"/>
      <c r="F40" s="42"/>
      <c r="G40" s="42"/>
      <c r="H40" s="42"/>
      <c r="I40" s="42"/>
      <c r="J40" s="119">
        <v>392000</v>
      </c>
      <c r="K40" s="119"/>
      <c r="L40" s="119">
        <v>392000</v>
      </c>
      <c r="M40" s="119">
        <v>300000</v>
      </c>
      <c r="N40" s="119">
        <v>692000</v>
      </c>
      <c r="O40" s="119">
        <v>988806</v>
      </c>
      <c r="P40" s="119">
        <v>1680806</v>
      </c>
      <c r="Q40" s="120"/>
    </row>
    <row r="41" spans="1:17" ht="15">
      <c r="A41" s="118" t="s">
        <v>258</v>
      </c>
      <c r="B41" s="137" t="s">
        <v>257</v>
      </c>
      <c r="C41" s="42"/>
      <c r="D41" s="42"/>
      <c r="E41" s="42"/>
      <c r="F41" s="42"/>
      <c r="G41" s="42"/>
      <c r="H41" s="42"/>
      <c r="I41" s="42"/>
      <c r="J41" s="119"/>
      <c r="K41" s="119"/>
      <c r="L41" s="119"/>
      <c r="M41" s="119"/>
      <c r="N41" s="119"/>
      <c r="O41" s="119"/>
      <c r="P41" s="119"/>
      <c r="Q41" s="120"/>
    </row>
    <row r="42" spans="1:17" ht="15">
      <c r="A42" s="118" t="s">
        <v>256</v>
      </c>
      <c r="B42" s="137" t="s">
        <v>255</v>
      </c>
      <c r="C42" s="42"/>
      <c r="D42" s="42"/>
      <c r="E42" s="42"/>
      <c r="F42" s="42"/>
      <c r="G42" s="42"/>
      <c r="H42" s="42"/>
      <c r="I42" s="42"/>
      <c r="J42" s="119">
        <v>1500</v>
      </c>
      <c r="K42" s="119"/>
      <c r="L42" s="119">
        <v>1500</v>
      </c>
      <c r="M42" s="119">
        <v>1000</v>
      </c>
      <c r="N42" s="119">
        <v>2500</v>
      </c>
      <c r="O42" s="119">
        <v>1922</v>
      </c>
      <c r="P42" s="119">
        <v>4422</v>
      </c>
      <c r="Q42" s="120"/>
    </row>
    <row r="43" spans="1:17" ht="15">
      <c r="A43" s="118" t="s">
        <v>254</v>
      </c>
      <c r="B43" s="137" t="s">
        <v>253</v>
      </c>
      <c r="C43" s="42"/>
      <c r="D43" s="42"/>
      <c r="E43" s="42"/>
      <c r="F43" s="42"/>
      <c r="G43" s="42"/>
      <c r="H43" s="42"/>
      <c r="I43" s="42"/>
      <c r="J43" s="119"/>
      <c r="K43" s="119"/>
      <c r="L43" s="119"/>
      <c r="M43" s="119"/>
      <c r="N43" s="119"/>
      <c r="O43" s="119"/>
      <c r="P43" s="119"/>
      <c r="Q43" s="120"/>
    </row>
    <row r="44" spans="1:17" ht="15">
      <c r="A44" s="118" t="s">
        <v>252</v>
      </c>
      <c r="B44" s="137" t="s">
        <v>23</v>
      </c>
      <c r="C44" s="42"/>
      <c r="D44" s="42"/>
      <c r="E44" s="42"/>
      <c r="F44" s="42"/>
      <c r="G44" s="42"/>
      <c r="H44" s="42"/>
      <c r="I44" s="42"/>
      <c r="J44" s="119"/>
      <c r="K44" s="119"/>
      <c r="L44" s="119"/>
      <c r="M44" s="119">
        <v>1941500</v>
      </c>
      <c r="N44" s="119">
        <v>1941500</v>
      </c>
      <c r="O44" s="119">
        <v>1084618</v>
      </c>
      <c r="P44" s="119">
        <v>3026118</v>
      </c>
      <c r="Q44" s="120"/>
    </row>
    <row r="45" spans="1:17" ht="15">
      <c r="A45" s="108" t="s">
        <v>19</v>
      </c>
      <c r="B45" s="136" t="s">
        <v>251</v>
      </c>
      <c r="C45" s="115">
        <f>SUM(C46:C50)</f>
        <v>0</v>
      </c>
      <c r="D45" s="115"/>
      <c r="E45" s="115"/>
      <c r="F45" s="115"/>
      <c r="G45" s="115"/>
      <c r="H45" s="115"/>
      <c r="I45" s="115"/>
      <c r="J45" s="116">
        <f>SUM(J45:J49)</f>
        <v>0</v>
      </c>
      <c r="K45" s="116"/>
      <c r="L45" s="116"/>
      <c r="M45" s="116"/>
      <c r="N45" s="116"/>
      <c r="O45" s="116"/>
      <c r="P45" s="116"/>
      <c r="Q45" s="117">
        <f>SUM(Q45:Q49)</f>
        <v>0</v>
      </c>
    </row>
    <row r="46" spans="1:17" ht="15">
      <c r="A46" s="118" t="s">
        <v>126</v>
      </c>
      <c r="B46" s="137" t="s">
        <v>250</v>
      </c>
      <c r="C46" s="42"/>
      <c r="D46" s="42"/>
      <c r="E46" s="42"/>
      <c r="F46" s="42"/>
      <c r="G46" s="42"/>
      <c r="H46" s="42"/>
      <c r="I46" s="42"/>
      <c r="J46" s="119"/>
      <c r="K46" s="119"/>
      <c r="L46" s="119"/>
      <c r="M46" s="119"/>
      <c r="N46" s="119"/>
      <c r="O46" s="119"/>
      <c r="P46" s="119"/>
      <c r="Q46" s="120"/>
    </row>
    <row r="47" spans="1:17" ht="15">
      <c r="A47" s="118" t="s">
        <v>124</v>
      </c>
      <c r="B47" s="137" t="s">
        <v>249</v>
      </c>
      <c r="C47" s="42"/>
      <c r="D47" s="42"/>
      <c r="E47" s="42"/>
      <c r="F47" s="42"/>
      <c r="G47" s="42"/>
      <c r="H47" s="42"/>
      <c r="I47" s="42"/>
      <c r="J47" s="119"/>
      <c r="K47" s="119"/>
      <c r="L47" s="119"/>
      <c r="M47" s="119"/>
      <c r="N47" s="119"/>
      <c r="O47" s="119"/>
      <c r="P47" s="119"/>
      <c r="Q47" s="120"/>
    </row>
    <row r="48" spans="1:17" ht="15">
      <c r="A48" s="118" t="s">
        <v>122</v>
      </c>
      <c r="B48" s="137" t="s">
        <v>248</v>
      </c>
      <c r="C48" s="42"/>
      <c r="D48" s="42"/>
      <c r="E48" s="42"/>
      <c r="F48" s="42"/>
      <c r="G48" s="42"/>
      <c r="H48" s="42"/>
      <c r="I48" s="42"/>
      <c r="J48" s="119"/>
      <c r="K48" s="119"/>
      <c r="L48" s="119"/>
      <c r="M48" s="119"/>
      <c r="N48" s="119"/>
      <c r="O48" s="119"/>
      <c r="P48" s="119"/>
      <c r="Q48" s="120"/>
    </row>
    <row r="49" spans="1:17" ht="15">
      <c r="A49" s="118" t="s">
        <v>120</v>
      </c>
      <c r="B49" s="137" t="s">
        <v>247</v>
      </c>
      <c r="C49" s="42"/>
      <c r="D49" s="42"/>
      <c r="E49" s="42"/>
      <c r="F49" s="42"/>
      <c r="G49" s="42"/>
      <c r="H49" s="42"/>
      <c r="I49" s="42"/>
      <c r="J49" s="119"/>
      <c r="K49" s="119"/>
      <c r="L49" s="119"/>
      <c r="M49" s="119"/>
      <c r="N49" s="119"/>
      <c r="O49" s="119"/>
      <c r="P49" s="119"/>
      <c r="Q49" s="120"/>
    </row>
    <row r="50" spans="1:17" ht="15">
      <c r="A50" s="118" t="s">
        <v>246</v>
      </c>
      <c r="B50" s="137" t="s">
        <v>245</v>
      </c>
      <c r="C50" s="42"/>
      <c r="D50" s="42"/>
      <c r="E50" s="42"/>
      <c r="F50" s="42"/>
      <c r="G50" s="42"/>
      <c r="H50" s="42"/>
      <c r="I50" s="42"/>
      <c r="J50" s="119"/>
      <c r="K50" s="119"/>
      <c r="L50" s="119"/>
      <c r="M50" s="119"/>
      <c r="N50" s="119"/>
      <c r="O50" s="119"/>
      <c r="P50" s="119"/>
      <c r="Q50" s="120"/>
    </row>
    <row r="51" spans="1:17" ht="15">
      <c r="A51" s="108" t="s">
        <v>244</v>
      </c>
      <c r="B51" s="136" t="s">
        <v>243</v>
      </c>
      <c r="C51" s="115">
        <f>SUM(C52:C54)</f>
        <v>0</v>
      </c>
      <c r="D51" s="115"/>
      <c r="E51" s="115"/>
      <c r="F51" s="115"/>
      <c r="G51" s="115"/>
      <c r="H51" s="115"/>
      <c r="I51" s="115"/>
      <c r="J51" s="116">
        <f>SUM(J51:J53)</f>
        <v>0</v>
      </c>
      <c r="K51" s="116"/>
      <c r="L51" s="116"/>
      <c r="M51" s="116"/>
      <c r="N51" s="116"/>
      <c r="O51" s="116"/>
      <c r="P51" s="116"/>
      <c r="Q51" s="117">
        <f>SUM(Q51:Q53)</f>
        <v>0</v>
      </c>
    </row>
    <row r="52" spans="1:17" ht="30">
      <c r="A52" s="118" t="s">
        <v>117</v>
      </c>
      <c r="B52" s="137" t="s">
        <v>242</v>
      </c>
      <c r="C52" s="42"/>
      <c r="D52" s="42"/>
      <c r="E52" s="42"/>
      <c r="F52" s="42"/>
      <c r="G52" s="42"/>
      <c r="H52" s="42"/>
      <c r="I52" s="42"/>
      <c r="J52" s="119"/>
      <c r="K52" s="119"/>
      <c r="L52" s="119"/>
      <c r="M52" s="119"/>
      <c r="N52" s="119"/>
      <c r="O52" s="119"/>
      <c r="P52" s="119"/>
      <c r="Q52" s="120"/>
    </row>
    <row r="53" spans="1:17" ht="30">
      <c r="A53" s="118" t="s">
        <v>115</v>
      </c>
      <c r="B53" s="137" t="s">
        <v>241</v>
      </c>
      <c r="C53" s="42"/>
      <c r="D53" s="42"/>
      <c r="E53" s="42"/>
      <c r="F53" s="42"/>
      <c r="G53" s="42"/>
      <c r="H53" s="42"/>
      <c r="I53" s="42"/>
      <c r="J53" s="119"/>
      <c r="K53" s="119"/>
      <c r="L53" s="119"/>
      <c r="M53" s="119"/>
      <c r="N53" s="119"/>
      <c r="O53" s="119"/>
      <c r="P53" s="119"/>
      <c r="Q53" s="120"/>
    </row>
    <row r="54" spans="1:17" ht="15">
      <c r="A54" s="118" t="s">
        <v>113</v>
      </c>
      <c r="B54" s="137" t="s">
        <v>240</v>
      </c>
      <c r="C54" s="42"/>
      <c r="D54" s="42"/>
      <c r="E54" s="42"/>
      <c r="F54" s="42"/>
      <c r="G54" s="42"/>
      <c r="H54" s="42"/>
      <c r="I54" s="42"/>
      <c r="J54" s="119"/>
      <c r="K54" s="119"/>
      <c r="L54" s="119"/>
      <c r="M54" s="119"/>
      <c r="N54" s="119"/>
      <c r="O54" s="119"/>
      <c r="P54" s="119"/>
      <c r="Q54" s="120"/>
    </row>
    <row r="55" spans="1:17" ht="15">
      <c r="A55" s="118" t="s">
        <v>112</v>
      </c>
      <c r="B55" s="137" t="s">
        <v>239</v>
      </c>
      <c r="C55" s="42"/>
      <c r="D55" s="42"/>
      <c r="E55" s="42"/>
      <c r="F55" s="42"/>
      <c r="G55" s="42"/>
      <c r="H55" s="42"/>
      <c r="I55" s="42"/>
      <c r="J55" s="119"/>
      <c r="K55" s="119"/>
      <c r="L55" s="119"/>
      <c r="M55" s="119"/>
      <c r="N55" s="119"/>
      <c r="O55" s="119"/>
      <c r="P55" s="119"/>
      <c r="Q55" s="120"/>
    </row>
    <row r="56" spans="1:17" ht="15">
      <c r="A56" s="108" t="s">
        <v>51</v>
      </c>
      <c r="B56" s="138" t="s">
        <v>238</v>
      </c>
      <c r="C56" s="115">
        <f>SUM(C57:C59)</f>
        <v>0</v>
      </c>
      <c r="D56" s="115"/>
      <c r="E56" s="115"/>
      <c r="F56" s="115"/>
      <c r="G56" s="115"/>
      <c r="H56" s="115"/>
      <c r="I56" s="115"/>
      <c r="J56" s="116">
        <f aca="true" t="shared" si="2" ref="J56:P56">SUM(J57:J59)</f>
        <v>2050000</v>
      </c>
      <c r="K56" s="116">
        <f t="shared" si="2"/>
        <v>-1050000</v>
      </c>
      <c r="L56" s="116">
        <f t="shared" si="2"/>
        <v>1000000</v>
      </c>
      <c r="M56" s="116">
        <f t="shared" si="2"/>
        <v>0</v>
      </c>
      <c r="N56" s="116">
        <f t="shared" si="2"/>
        <v>1000000</v>
      </c>
      <c r="O56" s="116">
        <f t="shared" si="2"/>
        <v>783072</v>
      </c>
      <c r="P56" s="116">
        <f t="shared" si="2"/>
        <v>1783072</v>
      </c>
      <c r="Q56" s="117">
        <f>SUM(Q56:Q58)</f>
        <v>0</v>
      </c>
    </row>
    <row r="57" spans="1:17" ht="30">
      <c r="A57" s="118" t="s">
        <v>109</v>
      </c>
      <c r="B57" s="137" t="s">
        <v>237</v>
      </c>
      <c r="C57" s="42"/>
      <c r="D57" s="42"/>
      <c r="E57" s="42"/>
      <c r="F57" s="42"/>
      <c r="G57" s="42"/>
      <c r="H57" s="42"/>
      <c r="I57" s="42"/>
      <c r="J57" s="119"/>
      <c r="K57" s="119"/>
      <c r="L57" s="119"/>
      <c r="M57" s="119"/>
      <c r="N57" s="119"/>
      <c r="O57" s="119"/>
      <c r="P57" s="119"/>
      <c r="Q57" s="120"/>
    </row>
    <row r="58" spans="1:17" ht="30">
      <c r="A58" s="118" t="s">
        <v>107</v>
      </c>
      <c r="B58" s="137" t="s">
        <v>236</v>
      </c>
      <c r="C58" s="42"/>
      <c r="D58" s="42"/>
      <c r="E58" s="42"/>
      <c r="F58" s="42"/>
      <c r="G58" s="42"/>
      <c r="H58" s="42"/>
      <c r="I58" s="42"/>
      <c r="J58" s="119">
        <v>2050000</v>
      </c>
      <c r="K58" s="119">
        <v>-1050000</v>
      </c>
      <c r="L58" s="119">
        <f>J58+K58</f>
        <v>1000000</v>
      </c>
      <c r="M58" s="119"/>
      <c r="N58" s="119">
        <f>L58+M58</f>
        <v>1000000</v>
      </c>
      <c r="O58" s="119">
        <v>-1000000</v>
      </c>
      <c r="P58" s="119">
        <f>N58+O58</f>
        <v>0</v>
      </c>
      <c r="Q58" s="120"/>
    </row>
    <row r="59" spans="1:17" ht="15">
      <c r="A59" s="118" t="s">
        <v>105</v>
      </c>
      <c r="B59" s="137" t="s">
        <v>235</v>
      </c>
      <c r="C59" s="42"/>
      <c r="D59" s="42"/>
      <c r="E59" s="42"/>
      <c r="F59" s="42"/>
      <c r="G59" s="42"/>
      <c r="H59" s="42"/>
      <c r="I59" s="42"/>
      <c r="J59" s="119"/>
      <c r="K59" s="119"/>
      <c r="L59" s="119"/>
      <c r="M59" s="119"/>
      <c r="N59" s="119"/>
      <c r="O59" s="119">
        <v>1783072</v>
      </c>
      <c r="P59" s="119">
        <v>1783072</v>
      </c>
      <c r="Q59" s="120"/>
    </row>
    <row r="60" spans="1:17" ht="15">
      <c r="A60" s="118" t="s">
        <v>103</v>
      </c>
      <c r="B60" s="137" t="s">
        <v>234</v>
      </c>
      <c r="C60" s="42"/>
      <c r="D60" s="42"/>
      <c r="E60" s="42"/>
      <c r="F60" s="42"/>
      <c r="G60" s="42"/>
      <c r="H60" s="42"/>
      <c r="I60" s="42"/>
      <c r="J60" s="119"/>
      <c r="K60" s="119"/>
      <c r="L60" s="119"/>
      <c r="M60" s="119"/>
      <c r="N60" s="119"/>
      <c r="O60" s="119"/>
      <c r="P60" s="119"/>
      <c r="Q60" s="120"/>
    </row>
    <row r="61" spans="1:17" ht="15">
      <c r="A61" s="108" t="s">
        <v>52</v>
      </c>
      <c r="B61" s="136" t="s">
        <v>233</v>
      </c>
      <c r="C61" s="115">
        <f aca="true" t="shared" si="3" ref="C61:I61">SUM(C6,C13,C20,C27,C34)</f>
        <v>36330813</v>
      </c>
      <c r="D61" s="115">
        <f t="shared" si="3"/>
        <v>0</v>
      </c>
      <c r="E61" s="115">
        <f t="shared" si="3"/>
        <v>36330813</v>
      </c>
      <c r="F61" s="115">
        <f t="shared" si="3"/>
        <v>457000</v>
      </c>
      <c r="G61" s="115">
        <f t="shared" si="3"/>
        <v>36787813</v>
      </c>
      <c r="H61" s="115">
        <f t="shared" si="3"/>
        <v>-1415118</v>
      </c>
      <c r="I61" s="115">
        <f t="shared" si="3"/>
        <v>35372695</v>
      </c>
      <c r="J61" s="116">
        <f>SUM(J5,J12,J19,J26,J33,J55)</f>
        <v>219333122</v>
      </c>
      <c r="K61" s="116">
        <f aca="true" t="shared" si="4" ref="K61:P61">SUM(K6,K13,K20,K27,K34,K56)</f>
        <v>17889729</v>
      </c>
      <c r="L61" s="116">
        <f t="shared" si="4"/>
        <v>279535873</v>
      </c>
      <c r="M61" s="116">
        <f t="shared" si="4"/>
        <v>15821610</v>
      </c>
      <c r="N61" s="116">
        <f t="shared" si="4"/>
        <v>295357483</v>
      </c>
      <c r="O61" s="116">
        <f t="shared" si="4"/>
        <v>-132025496</v>
      </c>
      <c r="P61" s="116">
        <f t="shared" si="4"/>
        <v>163331987</v>
      </c>
      <c r="Q61" s="117"/>
    </row>
    <row r="62" spans="1:17" ht="28.5">
      <c r="A62" s="127" t="s">
        <v>54</v>
      </c>
      <c r="B62" s="138" t="s">
        <v>232</v>
      </c>
      <c r="C62" s="115">
        <f>SUM(C63:C65)</f>
        <v>0</v>
      </c>
      <c r="D62" s="115"/>
      <c r="E62" s="115"/>
      <c r="F62" s="115"/>
      <c r="G62" s="115"/>
      <c r="H62" s="115"/>
      <c r="I62" s="115"/>
      <c r="J62" s="116">
        <f>SUM(J62:J64)</f>
        <v>0</v>
      </c>
      <c r="K62" s="116"/>
      <c r="L62" s="116"/>
      <c r="M62" s="116">
        <v>140000</v>
      </c>
      <c r="N62" s="116">
        <v>140000</v>
      </c>
      <c r="O62" s="116"/>
      <c r="P62" s="116">
        <v>140000</v>
      </c>
      <c r="Q62" s="117">
        <f>SUM(Q62:Q64)</f>
        <v>0</v>
      </c>
    </row>
    <row r="63" spans="1:17" ht="15">
      <c r="A63" s="118" t="s">
        <v>231</v>
      </c>
      <c r="B63" s="137" t="s">
        <v>230</v>
      </c>
      <c r="C63" s="42"/>
      <c r="D63" s="42"/>
      <c r="E63" s="42"/>
      <c r="F63" s="42"/>
      <c r="G63" s="42"/>
      <c r="H63" s="42"/>
      <c r="I63" s="42"/>
      <c r="J63" s="119"/>
      <c r="K63" s="119"/>
      <c r="L63" s="119"/>
      <c r="M63" s="119">
        <v>140000</v>
      </c>
      <c r="N63" s="119">
        <v>140000</v>
      </c>
      <c r="O63" s="119"/>
      <c r="P63" s="119">
        <v>140000</v>
      </c>
      <c r="Q63" s="120"/>
    </row>
    <row r="64" spans="1:17" ht="30">
      <c r="A64" s="118" t="s">
        <v>229</v>
      </c>
      <c r="B64" s="137" t="s">
        <v>228</v>
      </c>
      <c r="C64" s="42"/>
      <c r="D64" s="42"/>
      <c r="E64" s="42"/>
      <c r="F64" s="42"/>
      <c r="G64" s="42"/>
      <c r="H64" s="42"/>
      <c r="I64" s="42"/>
      <c r="J64" s="119"/>
      <c r="K64" s="119"/>
      <c r="L64" s="119"/>
      <c r="M64" s="119"/>
      <c r="N64" s="119"/>
      <c r="O64" s="119"/>
      <c r="P64" s="119"/>
      <c r="Q64" s="120"/>
    </row>
    <row r="65" spans="1:17" ht="15">
      <c r="A65" s="118" t="s">
        <v>227</v>
      </c>
      <c r="B65" s="137" t="s">
        <v>226</v>
      </c>
      <c r="C65" s="42"/>
      <c r="D65" s="42"/>
      <c r="E65" s="42"/>
      <c r="F65" s="42"/>
      <c r="G65" s="42"/>
      <c r="H65" s="42"/>
      <c r="I65" s="42"/>
      <c r="J65" s="119"/>
      <c r="K65" s="119"/>
      <c r="L65" s="119"/>
      <c r="M65" s="119"/>
      <c r="N65" s="119"/>
      <c r="O65" s="119"/>
      <c r="P65" s="119"/>
      <c r="Q65" s="120"/>
    </row>
    <row r="66" spans="1:17" ht="15">
      <c r="A66" s="127" t="s">
        <v>24</v>
      </c>
      <c r="B66" s="138" t="s">
        <v>225</v>
      </c>
      <c r="C66" s="115">
        <f>SUM(C67:C70)</f>
        <v>0</v>
      </c>
      <c r="D66" s="115"/>
      <c r="E66" s="115"/>
      <c r="F66" s="115"/>
      <c r="G66" s="115"/>
      <c r="H66" s="115"/>
      <c r="I66" s="115"/>
      <c r="J66" s="116">
        <f>SUM(J66:J69)</f>
        <v>0</v>
      </c>
      <c r="K66" s="116"/>
      <c r="L66" s="116"/>
      <c r="M66" s="116"/>
      <c r="N66" s="116"/>
      <c r="O66" s="116"/>
      <c r="P66" s="116"/>
      <c r="Q66" s="117">
        <f>SUM(Q66:Q69)</f>
        <v>0</v>
      </c>
    </row>
    <row r="67" spans="1:17" ht="15">
      <c r="A67" s="118" t="s">
        <v>224</v>
      </c>
      <c r="B67" s="137" t="s">
        <v>223</v>
      </c>
      <c r="C67" s="42"/>
      <c r="D67" s="42"/>
      <c r="E67" s="42"/>
      <c r="F67" s="42"/>
      <c r="G67" s="42"/>
      <c r="H67" s="42"/>
      <c r="I67" s="42"/>
      <c r="J67" s="119"/>
      <c r="K67" s="119"/>
      <c r="L67" s="119"/>
      <c r="M67" s="119"/>
      <c r="N67" s="119"/>
      <c r="O67" s="119"/>
      <c r="P67" s="119"/>
      <c r="Q67" s="120"/>
    </row>
    <row r="68" spans="1:17" ht="15">
      <c r="A68" s="118" t="s">
        <v>222</v>
      </c>
      <c r="B68" s="137" t="s">
        <v>221</v>
      </c>
      <c r="C68" s="42"/>
      <c r="D68" s="42"/>
      <c r="E68" s="42"/>
      <c r="F68" s="42"/>
      <c r="G68" s="42"/>
      <c r="H68" s="42"/>
      <c r="I68" s="42"/>
      <c r="J68" s="119"/>
      <c r="K68" s="119"/>
      <c r="L68" s="119"/>
      <c r="M68" s="119"/>
      <c r="N68" s="119"/>
      <c r="O68" s="119"/>
      <c r="P68" s="119"/>
      <c r="Q68" s="120"/>
    </row>
    <row r="69" spans="1:17" ht="15">
      <c r="A69" s="118" t="s">
        <v>220</v>
      </c>
      <c r="B69" s="137" t="s">
        <v>219</v>
      </c>
      <c r="C69" s="42"/>
      <c r="D69" s="42"/>
      <c r="E69" s="42"/>
      <c r="F69" s="42"/>
      <c r="G69" s="42"/>
      <c r="H69" s="42"/>
      <c r="I69" s="42"/>
      <c r="J69" s="119"/>
      <c r="K69" s="119"/>
      <c r="L69" s="119"/>
      <c r="M69" s="119"/>
      <c r="N69" s="119"/>
      <c r="O69" s="119"/>
      <c r="P69" s="119"/>
      <c r="Q69" s="120"/>
    </row>
    <row r="70" spans="1:17" ht="15">
      <c r="A70" s="118" t="s">
        <v>218</v>
      </c>
      <c r="B70" s="137" t="s">
        <v>217</v>
      </c>
      <c r="C70" s="42"/>
      <c r="D70" s="42"/>
      <c r="E70" s="42"/>
      <c r="F70" s="42"/>
      <c r="G70" s="42"/>
      <c r="H70" s="42"/>
      <c r="I70" s="42"/>
      <c r="J70" s="119"/>
      <c r="K70" s="119"/>
      <c r="L70" s="119"/>
      <c r="M70" s="119"/>
      <c r="N70" s="119"/>
      <c r="O70" s="119"/>
      <c r="P70" s="119"/>
      <c r="Q70" s="120"/>
    </row>
    <row r="71" spans="1:17" ht="15">
      <c r="A71" s="127" t="s">
        <v>25</v>
      </c>
      <c r="B71" s="138" t="s">
        <v>216</v>
      </c>
      <c r="C71" s="115">
        <f aca="true" t="shared" si="5" ref="C71:I71">SUM(C72:C73)</f>
        <v>20851453</v>
      </c>
      <c r="D71" s="115">
        <f t="shared" si="5"/>
        <v>0</v>
      </c>
      <c r="E71" s="115">
        <f t="shared" si="5"/>
        <v>20851453</v>
      </c>
      <c r="F71" s="115">
        <f t="shared" si="5"/>
        <v>0</v>
      </c>
      <c r="G71" s="115">
        <f t="shared" si="5"/>
        <v>20851453</v>
      </c>
      <c r="H71" s="115">
        <f t="shared" si="5"/>
        <v>0</v>
      </c>
      <c r="I71" s="115">
        <f t="shared" si="5"/>
        <v>20851453</v>
      </c>
      <c r="J71" s="116">
        <f>SUM(J71:J72)</f>
        <v>0</v>
      </c>
      <c r="K71" s="116"/>
      <c r="L71" s="116"/>
      <c r="M71" s="116"/>
      <c r="N71" s="116"/>
      <c r="O71" s="116"/>
      <c r="P71" s="116"/>
      <c r="Q71" s="117">
        <f>SUM(Q71:Q72)</f>
        <v>0</v>
      </c>
    </row>
    <row r="72" spans="1:17" ht="15">
      <c r="A72" s="118" t="s">
        <v>215</v>
      </c>
      <c r="B72" s="137" t="s">
        <v>214</v>
      </c>
      <c r="C72" s="42">
        <v>20851453</v>
      </c>
      <c r="D72" s="42"/>
      <c r="E72" s="42">
        <v>20851453</v>
      </c>
      <c r="F72" s="42"/>
      <c r="G72" s="42">
        <v>20851453</v>
      </c>
      <c r="H72" s="42"/>
      <c r="I72" s="42">
        <v>20851453</v>
      </c>
      <c r="J72" s="119"/>
      <c r="K72" s="119"/>
      <c r="L72" s="119"/>
      <c r="M72" s="119"/>
      <c r="N72" s="119"/>
      <c r="O72" s="119"/>
      <c r="P72" s="119"/>
      <c r="Q72" s="120"/>
    </row>
    <row r="73" spans="1:17" ht="15">
      <c r="A73" s="118" t="s">
        <v>213</v>
      </c>
      <c r="B73" s="137" t="s">
        <v>212</v>
      </c>
      <c r="C73" s="42"/>
      <c r="D73" s="42"/>
      <c r="E73" s="42"/>
      <c r="F73" s="42"/>
      <c r="G73" s="42"/>
      <c r="H73" s="42"/>
      <c r="I73" s="42"/>
      <c r="J73" s="119"/>
      <c r="K73" s="119"/>
      <c r="L73" s="119"/>
      <c r="M73" s="119"/>
      <c r="N73" s="119"/>
      <c r="O73" s="119"/>
      <c r="P73" s="119"/>
      <c r="Q73" s="120"/>
    </row>
    <row r="74" spans="1:17" ht="15">
      <c r="A74" s="127" t="s">
        <v>26</v>
      </c>
      <c r="B74" s="138" t="s">
        <v>211</v>
      </c>
      <c r="C74" s="115">
        <f>SUM(C75:C77)</f>
        <v>0</v>
      </c>
      <c r="D74" s="115"/>
      <c r="E74" s="115"/>
      <c r="F74" s="115"/>
      <c r="G74" s="115"/>
      <c r="H74" s="115">
        <v>1413389</v>
      </c>
      <c r="I74" s="115">
        <v>1413389</v>
      </c>
      <c r="J74" s="116">
        <f>SUM(J74:J76)</f>
        <v>0</v>
      </c>
      <c r="K74" s="116"/>
      <c r="L74" s="116"/>
      <c r="M74" s="116"/>
      <c r="N74" s="116"/>
      <c r="O74" s="116"/>
      <c r="P74" s="116"/>
      <c r="Q74" s="117">
        <f>SUM(Q74:Q76)</f>
        <v>0</v>
      </c>
    </row>
    <row r="75" spans="1:17" ht="15">
      <c r="A75" s="118" t="s">
        <v>210</v>
      </c>
      <c r="B75" s="137" t="s">
        <v>209</v>
      </c>
      <c r="C75" s="42"/>
      <c r="D75" s="42"/>
      <c r="E75" s="42"/>
      <c r="F75" s="42"/>
      <c r="G75" s="42"/>
      <c r="H75" s="42">
        <v>1413389</v>
      </c>
      <c r="I75" s="42">
        <v>1413389</v>
      </c>
      <c r="J75" s="119"/>
      <c r="K75" s="119"/>
      <c r="L75" s="119"/>
      <c r="M75" s="119"/>
      <c r="N75" s="119"/>
      <c r="O75" s="119"/>
      <c r="P75" s="119"/>
      <c r="Q75" s="120"/>
    </row>
    <row r="76" spans="1:17" ht="15">
      <c r="A76" s="118" t="s">
        <v>208</v>
      </c>
      <c r="B76" s="137" t="s">
        <v>207</v>
      </c>
      <c r="C76" s="42"/>
      <c r="D76" s="42"/>
      <c r="E76" s="42"/>
      <c r="F76" s="42"/>
      <c r="G76" s="42"/>
      <c r="H76" s="42"/>
      <c r="I76" s="42"/>
      <c r="J76" s="119"/>
      <c r="K76" s="119"/>
      <c r="L76" s="119"/>
      <c r="M76" s="119"/>
      <c r="N76" s="119"/>
      <c r="O76" s="119"/>
      <c r="P76" s="119"/>
      <c r="Q76" s="120"/>
    </row>
    <row r="77" spans="1:17" ht="15">
      <c r="A77" s="118" t="s">
        <v>206</v>
      </c>
      <c r="B77" s="137" t="s">
        <v>205</v>
      </c>
      <c r="C77" s="42"/>
      <c r="D77" s="42"/>
      <c r="E77" s="42"/>
      <c r="F77" s="42"/>
      <c r="G77" s="42"/>
      <c r="H77" s="42"/>
      <c r="I77" s="42"/>
      <c r="J77" s="119"/>
      <c r="K77" s="119"/>
      <c r="L77" s="119"/>
      <c r="M77" s="119"/>
      <c r="N77" s="119"/>
      <c r="O77" s="119"/>
      <c r="P77" s="119"/>
      <c r="Q77" s="120"/>
    </row>
    <row r="78" spans="1:17" ht="15">
      <c r="A78" s="127" t="s">
        <v>27</v>
      </c>
      <c r="B78" s="138" t="s">
        <v>204</v>
      </c>
      <c r="C78" s="115">
        <f>SUM(C79:C82)</f>
        <v>0</v>
      </c>
      <c r="D78" s="115"/>
      <c r="E78" s="115"/>
      <c r="F78" s="115"/>
      <c r="G78" s="115"/>
      <c r="H78" s="115"/>
      <c r="I78" s="115"/>
      <c r="J78" s="116">
        <f>SUM(J78:J81)</f>
        <v>19466747</v>
      </c>
      <c r="K78" s="116"/>
      <c r="L78" s="116">
        <v>19466747</v>
      </c>
      <c r="M78" s="116"/>
      <c r="N78" s="116">
        <v>19466747</v>
      </c>
      <c r="O78" s="116">
        <v>-9466747</v>
      </c>
      <c r="P78" s="116">
        <v>10000000</v>
      </c>
      <c r="Q78" s="117">
        <f>SUM(Q78:Q81)</f>
        <v>0</v>
      </c>
    </row>
    <row r="79" spans="1:17" ht="15">
      <c r="A79" s="131" t="s">
        <v>203</v>
      </c>
      <c r="B79" s="137" t="s">
        <v>202</v>
      </c>
      <c r="C79" s="42"/>
      <c r="D79" s="42"/>
      <c r="E79" s="42"/>
      <c r="F79" s="42"/>
      <c r="G79" s="42"/>
      <c r="H79" s="42"/>
      <c r="I79" s="42"/>
      <c r="J79" s="119">
        <v>19466747</v>
      </c>
      <c r="K79" s="119"/>
      <c r="L79" s="119">
        <v>19466747</v>
      </c>
      <c r="M79" s="119"/>
      <c r="N79" s="119">
        <v>19466747</v>
      </c>
      <c r="O79" s="119">
        <v>-9466747</v>
      </c>
      <c r="P79" s="119">
        <v>10000000</v>
      </c>
      <c r="Q79" s="120"/>
    </row>
    <row r="80" spans="1:17" ht="15">
      <c r="A80" s="131" t="s">
        <v>201</v>
      </c>
      <c r="B80" s="137" t="s">
        <v>200</v>
      </c>
      <c r="C80" s="42"/>
      <c r="D80" s="42"/>
      <c r="E80" s="42"/>
      <c r="F80" s="42"/>
      <c r="G80" s="42"/>
      <c r="H80" s="42"/>
      <c r="I80" s="42"/>
      <c r="J80" s="119"/>
      <c r="K80" s="119"/>
      <c r="L80" s="119"/>
      <c r="M80" s="119"/>
      <c r="N80" s="119"/>
      <c r="O80" s="119"/>
      <c r="P80" s="119"/>
      <c r="Q80" s="120"/>
    </row>
    <row r="81" spans="1:17" ht="15">
      <c r="A81" s="131" t="s">
        <v>199</v>
      </c>
      <c r="B81" s="137" t="s">
        <v>198</v>
      </c>
      <c r="C81" s="42"/>
      <c r="D81" s="42"/>
      <c r="E81" s="42"/>
      <c r="F81" s="42"/>
      <c r="G81" s="42"/>
      <c r="H81" s="42"/>
      <c r="I81" s="42"/>
      <c r="J81" s="119"/>
      <c r="K81" s="119"/>
      <c r="L81" s="119"/>
      <c r="M81" s="119"/>
      <c r="N81" s="119"/>
      <c r="O81" s="119"/>
      <c r="P81" s="119"/>
      <c r="Q81" s="120"/>
    </row>
    <row r="82" spans="1:17" ht="15">
      <c r="A82" s="131" t="s">
        <v>197</v>
      </c>
      <c r="B82" s="137" t="s">
        <v>196</v>
      </c>
      <c r="C82" s="42"/>
      <c r="D82" s="42"/>
      <c r="E82" s="42"/>
      <c r="F82" s="42"/>
      <c r="G82" s="42"/>
      <c r="H82" s="42"/>
      <c r="I82" s="42"/>
      <c r="J82" s="119"/>
      <c r="K82" s="119"/>
      <c r="L82" s="119"/>
      <c r="M82" s="119"/>
      <c r="N82" s="119"/>
      <c r="O82" s="119"/>
      <c r="P82" s="119"/>
      <c r="Q82" s="120"/>
    </row>
    <row r="83" spans="1:17" ht="28.5">
      <c r="A83" s="127" t="s">
        <v>28</v>
      </c>
      <c r="B83" s="138" t="s">
        <v>195</v>
      </c>
      <c r="C83" s="132"/>
      <c r="D83" s="132"/>
      <c r="E83" s="132"/>
      <c r="F83" s="132"/>
      <c r="G83" s="132"/>
      <c r="H83" s="132"/>
      <c r="I83" s="132"/>
      <c r="J83" s="133"/>
      <c r="K83" s="133"/>
      <c r="L83" s="133"/>
      <c r="M83" s="133"/>
      <c r="N83" s="133"/>
      <c r="O83" s="133"/>
      <c r="P83" s="133"/>
      <c r="Q83" s="134"/>
    </row>
    <row r="84" spans="1:17" ht="28.5">
      <c r="A84" s="127" t="s">
        <v>30</v>
      </c>
      <c r="B84" s="138" t="s">
        <v>194</v>
      </c>
      <c r="C84" s="115">
        <f aca="true" t="shared" si="6" ref="C84:I84">SUM(C62,C66,C71,C74,C78,C83)</f>
        <v>20851453</v>
      </c>
      <c r="D84" s="115">
        <f t="shared" si="6"/>
        <v>0</v>
      </c>
      <c r="E84" s="115">
        <f t="shared" si="6"/>
        <v>20851453</v>
      </c>
      <c r="F84" s="115">
        <f t="shared" si="6"/>
        <v>0</v>
      </c>
      <c r="G84" s="115">
        <f t="shared" si="6"/>
        <v>20851453</v>
      </c>
      <c r="H84" s="115">
        <f t="shared" si="6"/>
        <v>1413389</v>
      </c>
      <c r="I84" s="115">
        <f t="shared" si="6"/>
        <v>22264842</v>
      </c>
      <c r="J84" s="116">
        <f>SUM(J61,J66,J71,J74,J78,J83)</f>
        <v>0</v>
      </c>
      <c r="K84" s="116">
        <f>SUM(K61,K65,K70,K73,K77,K82)</f>
        <v>17889729</v>
      </c>
      <c r="L84" s="116">
        <v>19466747</v>
      </c>
      <c r="M84" s="116">
        <v>140000</v>
      </c>
      <c r="N84" s="116">
        <f>N62+N78</f>
        <v>19606747</v>
      </c>
      <c r="O84" s="116">
        <v>140000</v>
      </c>
      <c r="P84" s="116">
        <f>P62+P78</f>
        <v>10140000</v>
      </c>
      <c r="Q84" s="117"/>
    </row>
    <row r="85" spans="1:17" ht="27" customHeight="1">
      <c r="A85" s="127" t="s">
        <v>33</v>
      </c>
      <c r="B85" s="138" t="s">
        <v>193</v>
      </c>
      <c r="C85" s="115">
        <f aca="true" t="shared" si="7" ref="C85:L85">SUM(C61,C84)</f>
        <v>57182266</v>
      </c>
      <c r="D85" s="115">
        <f t="shared" si="7"/>
        <v>0</v>
      </c>
      <c r="E85" s="115">
        <f t="shared" si="7"/>
        <v>57182266</v>
      </c>
      <c r="F85" s="115">
        <f>SUM(F61,F84)</f>
        <v>457000</v>
      </c>
      <c r="G85" s="115">
        <f>SUM(G61,G84)</f>
        <v>57639266</v>
      </c>
      <c r="H85" s="115">
        <f>SUM(H61,H84)</f>
        <v>-1729</v>
      </c>
      <c r="I85" s="115">
        <f>SUM(I61,I84)</f>
        <v>57637537</v>
      </c>
      <c r="J85" s="116">
        <f t="shared" si="7"/>
        <v>438666240</v>
      </c>
      <c r="K85" s="116">
        <f t="shared" si="7"/>
        <v>35779458</v>
      </c>
      <c r="L85" s="116">
        <f t="shared" si="7"/>
        <v>299002620</v>
      </c>
      <c r="M85" s="116">
        <f>SUM(M61,M84)</f>
        <v>15961610</v>
      </c>
      <c r="N85" s="116">
        <f>SUM(N61,N84)</f>
        <v>314964230</v>
      </c>
      <c r="O85" s="116">
        <f>SUM(O61,O84)</f>
        <v>-131885496</v>
      </c>
      <c r="P85" s="116">
        <f>SUM(P61,P84)</f>
        <v>173471987</v>
      </c>
      <c r="Q85" s="117">
        <f>SUM(Q60,Q83)</f>
        <v>0</v>
      </c>
    </row>
    <row r="86" spans="1:17" ht="15">
      <c r="A86" s="40"/>
      <c r="B86" s="13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1:17" s="15" customFormat="1" ht="85.5">
      <c r="A87" s="17" t="s">
        <v>314</v>
      </c>
      <c r="C87" s="41" t="s">
        <v>313</v>
      </c>
      <c r="D87" s="41" t="s">
        <v>329</v>
      </c>
      <c r="E87" s="41" t="s">
        <v>330</v>
      </c>
      <c r="F87" s="41" t="s">
        <v>329</v>
      </c>
      <c r="G87" s="41" t="s">
        <v>330</v>
      </c>
      <c r="H87" s="41" t="s">
        <v>329</v>
      </c>
      <c r="I87" s="41" t="s">
        <v>330</v>
      </c>
      <c r="J87" s="38" t="s">
        <v>312</v>
      </c>
      <c r="K87" s="38" t="s">
        <v>331</v>
      </c>
      <c r="L87" s="38" t="s">
        <v>332</v>
      </c>
      <c r="M87" s="38" t="s">
        <v>331</v>
      </c>
      <c r="N87" s="38" t="s">
        <v>332</v>
      </c>
      <c r="O87" s="38" t="s">
        <v>331</v>
      </c>
      <c r="P87" s="38" t="s">
        <v>332</v>
      </c>
      <c r="Q87" s="37" t="s">
        <v>311</v>
      </c>
    </row>
    <row r="88" spans="1:17" s="15" customFormat="1" ht="15">
      <c r="A88" s="17"/>
      <c r="B88" s="16" t="s">
        <v>333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1:17" ht="15.75" customHeight="1">
      <c r="A89" s="94"/>
      <c r="B89" s="135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 t="s">
        <v>97</v>
      </c>
    </row>
    <row r="90" spans="1:17" ht="28.5">
      <c r="A90" s="108" t="s">
        <v>191</v>
      </c>
      <c r="B90" s="95" t="s">
        <v>309</v>
      </c>
      <c r="C90" s="109" t="s">
        <v>328</v>
      </c>
      <c r="D90" s="109" t="s">
        <v>336</v>
      </c>
      <c r="E90" s="109" t="s">
        <v>345</v>
      </c>
      <c r="F90" s="109" t="s">
        <v>337</v>
      </c>
      <c r="G90" s="109" t="s">
        <v>346</v>
      </c>
      <c r="H90" s="109" t="s">
        <v>344</v>
      </c>
      <c r="I90" s="109" t="s">
        <v>347</v>
      </c>
      <c r="J90" s="110" t="s">
        <v>328</v>
      </c>
      <c r="K90" s="110" t="s">
        <v>336</v>
      </c>
      <c r="L90" s="110" t="s">
        <v>345</v>
      </c>
      <c r="M90" s="110" t="s">
        <v>337</v>
      </c>
      <c r="N90" s="110" t="s">
        <v>346</v>
      </c>
      <c r="O90" s="110" t="s">
        <v>344</v>
      </c>
      <c r="P90" s="110" t="s">
        <v>347</v>
      </c>
      <c r="Q90" s="111" t="s">
        <v>328</v>
      </c>
    </row>
    <row r="91" spans="1:17" s="14" customFormat="1" ht="15">
      <c r="A91" s="108">
        <v>1</v>
      </c>
      <c r="B91" s="95">
        <v>2</v>
      </c>
      <c r="C91" s="112">
        <v>3</v>
      </c>
      <c r="D91" s="112">
        <v>4</v>
      </c>
      <c r="E91" s="112">
        <v>5</v>
      </c>
      <c r="F91" s="112">
        <v>6</v>
      </c>
      <c r="G91" s="112">
        <v>7</v>
      </c>
      <c r="H91" s="112">
        <v>6</v>
      </c>
      <c r="I91" s="112">
        <v>7</v>
      </c>
      <c r="J91" s="113">
        <v>8</v>
      </c>
      <c r="K91" s="113">
        <v>9</v>
      </c>
      <c r="L91" s="113">
        <v>10</v>
      </c>
      <c r="M91" s="113">
        <v>11</v>
      </c>
      <c r="N91" s="113">
        <v>12</v>
      </c>
      <c r="O91" s="113">
        <v>11</v>
      </c>
      <c r="P91" s="113">
        <v>12</v>
      </c>
      <c r="Q91" s="114">
        <v>13</v>
      </c>
    </row>
    <row r="92" spans="1:17" ht="15">
      <c r="A92" s="108" t="s">
        <v>7</v>
      </c>
      <c r="B92" s="96" t="s">
        <v>190</v>
      </c>
      <c r="C92" s="115">
        <f aca="true" t="shared" si="8" ref="C92:L92">SUM(C93:C97)</f>
        <v>32412374</v>
      </c>
      <c r="D92" s="115">
        <f t="shared" si="8"/>
        <v>-2740836</v>
      </c>
      <c r="E92" s="115">
        <f t="shared" si="8"/>
        <v>29671538</v>
      </c>
      <c r="F92" s="115">
        <f>SUM(F93:F97)</f>
        <v>9672631</v>
      </c>
      <c r="G92" s="115">
        <f>SUM(G93:G97)</f>
        <v>39363169</v>
      </c>
      <c r="H92" s="115">
        <f>SUM(H93:H97)</f>
        <v>12797853</v>
      </c>
      <c r="I92" s="115">
        <f>SUM(I93:I97)</f>
        <v>52161022</v>
      </c>
      <c r="J92" s="116">
        <f t="shared" si="8"/>
        <v>34570328</v>
      </c>
      <c r="K92" s="116">
        <f t="shared" si="8"/>
        <v>10142008</v>
      </c>
      <c r="L92" s="116">
        <f t="shared" si="8"/>
        <v>44712336</v>
      </c>
      <c r="M92" s="116">
        <f>SUM(M93:M97)</f>
        <v>-6099107</v>
      </c>
      <c r="N92" s="116">
        <f>SUM(N93:N97)</f>
        <v>38613229</v>
      </c>
      <c r="O92" s="116">
        <f>SUM(O93:O97)</f>
        <v>16523936</v>
      </c>
      <c r="P92" s="116">
        <f>SUM(P93:P97)</f>
        <v>56406590</v>
      </c>
      <c r="Q92" s="117">
        <f>SUM(Q92:Q96)</f>
        <v>0</v>
      </c>
    </row>
    <row r="93" spans="1:17" ht="15">
      <c r="A93" s="118" t="s">
        <v>189</v>
      </c>
      <c r="B93" s="140" t="s">
        <v>188</v>
      </c>
      <c r="C93" s="42">
        <v>9702115</v>
      </c>
      <c r="D93" s="42"/>
      <c r="E93" s="42">
        <f>C93+D93</f>
        <v>9702115</v>
      </c>
      <c r="F93" s="42"/>
      <c r="G93" s="42">
        <f>E93+F93</f>
        <v>9702115</v>
      </c>
      <c r="H93" s="42">
        <f>I93-G93</f>
        <v>-169436</v>
      </c>
      <c r="I93" s="42">
        <v>9532679</v>
      </c>
      <c r="J93" s="119">
        <v>22862411</v>
      </c>
      <c r="K93" s="119">
        <v>8067234</v>
      </c>
      <c r="L93" s="119">
        <f>J93+K93</f>
        <v>30929645</v>
      </c>
      <c r="M93" s="119">
        <v>-876587</v>
      </c>
      <c r="N93" s="119">
        <f>L93+M93</f>
        <v>30053058</v>
      </c>
      <c r="O93" s="119"/>
      <c r="P93" s="119">
        <v>31528468</v>
      </c>
      <c r="Q93" s="120"/>
    </row>
    <row r="94" spans="1:17" ht="15">
      <c r="A94" s="118" t="s">
        <v>187</v>
      </c>
      <c r="B94" s="140" t="s">
        <v>12</v>
      </c>
      <c r="C94" s="42">
        <v>1569259</v>
      </c>
      <c r="D94" s="42"/>
      <c r="E94" s="42">
        <f aca="true" t="shared" si="9" ref="E94:E107">C94+D94</f>
        <v>1569259</v>
      </c>
      <c r="F94" s="42"/>
      <c r="G94" s="42">
        <f aca="true" t="shared" si="10" ref="G94:G107">E94+F94</f>
        <v>1569259</v>
      </c>
      <c r="H94" s="42">
        <f>I94-G94</f>
        <v>9038</v>
      </c>
      <c r="I94" s="42">
        <v>1578297</v>
      </c>
      <c r="J94" s="119">
        <v>4458168</v>
      </c>
      <c r="K94" s="119">
        <v>844521</v>
      </c>
      <c r="L94" s="119">
        <f>J94+K94</f>
        <v>5302689</v>
      </c>
      <c r="M94" s="119">
        <v>-70492</v>
      </c>
      <c r="N94" s="119">
        <f>L94+M94</f>
        <v>5232197</v>
      </c>
      <c r="O94" s="119"/>
      <c r="P94" s="119">
        <v>5026212</v>
      </c>
      <c r="Q94" s="120"/>
    </row>
    <row r="95" spans="1:17" ht="15">
      <c r="A95" s="118" t="s">
        <v>186</v>
      </c>
      <c r="B95" s="140" t="s">
        <v>185</v>
      </c>
      <c r="C95" s="42">
        <v>13889335</v>
      </c>
      <c r="D95" s="42"/>
      <c r="E95" s="42">
        <f t="shared" si="9"/>
        <v>13889335</v>
      </c>
      <c r="F95" s="42">
        <v>6615631</v>
      </c>
      <c r="G95" s="42">
        <f t="shared" si="10"/>
        <v>20504966</v>
      </c>
      <c r="H95" s="42">
        <f>I95-G95</f>
        <v>13498434</v>
      </c>
      <c r="I95" s="42">
        <v>34003400</v>
      </c>
      <c r="J95" s="119">
        <v>508000</v>
      </c>
      <c r="K95" s="119">
        <v>1230253</v>
      </c>
      <c r="L95" s="119">
        <f>J95+K95</f>
        <v>1738253</v>
      </c>
      <c r="M95" s="119"/>
      <c r="N95" s="119">
        <f>L95+M95</f>
        <v>1738253</v>
      </c>
      <c r="O95" s="119">
        <f>P95-N95</f>
        <v>12183314</v>
      </c>
      <c r="P95" s="119">
        <v>13921567</v>
      </c>
      <c r="Q95" s="120"/>
    </row>
    <row r="96" spans="1:17" ht="15">
      <c r="A96" s="118" t="s">
        <v>184</v>
      </c>
      <c r="B96" s="140" t="s">
        <v>16</v>
      </c>
      <c r="C96" s="42">
        <v>2101000</v>
      </c>
      <c r="D96" s="42"/>
      <c r="E96" s="42">
        <f t="shared" si="9"/>
        <v>2101000</v>
      </c>
      <c r="F96" s="42">
        <v>3057000</v>
      </c>
      <c r="G96" s="42">
        <v>5177000</v>
      </c>
      <c r="H96" s="42">
        <v>-540183</v>
      </c>
      <c r="I96" s="42">
        <f aca="true" t="shared" si="11" ref="I96:I107">G96+H96</f>
        <v>4636817</v>
      </c>
      <c r="J96" s="119"/>
      <c r="K96" s="119"/>
      <c r="L96" s="119"/>
      <c r="M96" s="119"/>
      <c r="N96" s="119"/>
      <c r="O96" s="119"/>
      <c r="P96" s="119"/>
      <c r="Q96" s="120"/>
    </row>
    <row r="97" spans="1:17" ht="15">
      <c r="A97" s="118" t="s">
        <v>183</v>
      </c>
      <c r="B97" s="140" t="s">
        <v>18</v>
      </c>
      <c r="C97" s="42">
        <v>5150665</v>
      </c>
      <c r="D97" s="42">
        <v>-2740836</v>
      </c>
      <c r="E97" s="42">
        <f t="shared" si="9"/>
        <v>2409829</v>
      </c>
      <c r="F97" s="42"/>
      <c r="G97" s="42">
        <f t="shared" si="10"/>
        <v>2409829</v>
      </c>
      <c r="H97" s="42"/>
      <c r="I97" s="42">
        <f t="shared" si="11"/>
        <v>2409829</v>
      </c>
      <c r="J97" s="119">
        <v>6741749</v>
      </c>
      <c r="K97" s="119"/>
      <c r="L97" s="119">
        <f>J97+K97</f>
        <v>6741749</v>
      </c>
      <c r="M97" s="119">
        <v>-5152028</v>
      </c>
      <c r="N97" s="119">
        <f>L97+M97</f>
        <v>1589721</v>
      </c>
      <c r="O97" s="119">
        <f>P97-N97</f>
        <v>4340622</v>
      </c>
      <c r="P97" s="119">
        <v>5930343</v>
      </c>
      <c r="Q97" s="120"/>
    </row>
    <row r="98" spans="1:17" ht="15">
      <c r="A98" s="118" t="s">
        <v>182</v>
      </c>
      <c r="B98" s="140" t="s">
        <v>181</v>
      </c>
      <c r="C98" s="42"/>
      <c r="D98" s="42"/>
      <c r="E98" s="42">
        <f t="shared" si="9"/>
        <v>0</v>
      </c>
      <c r="F98" s="42"/>
      <c r="G98" s="42">
        <f t="shared" si="10"/>
        <v>0</v>
      </c>
      <c r="H98" s="42"/>
      <c r="I98" s="42">
        <f t="shared" si="11"/>
        <v>0</v>
      </c>
      <c r="J98" s="119"/>
      <c r="K98" s="119"/>
      <c r="L98" s="119"/>
      <c r="M98" s="119"/>
      <c r="N98" s="119"/>
      <c r="O98" s="119"/>
      <c r="P98" s="119"/>
      <c r="Q98" s="120"/>
    </row>
    <row r="99" spans="1:17" ht="15">
      <c r="A99" s="118" t="s">
        <v>180</v>
      </c>
      <c r="B99" s="141" t="s">
        <v>179</v>
      </c>
      <c r="C99" s="42"/>
      <c r="D99" s="42"/>
      <c r="E99" s="42">
        <f t="shared" si="9"/>
        <v>0</v>
      </c>
      <c r="F99" s="42"/>
      <c r="G99" s="42">
        <f t="shared" si="10"/>
        <v>0</v>
      </c>
      <c r="H99" s="42"/>
      <c r="I99" s="42">
        <f t="shared" si="11"/>
        <v>0</v>
      </c>
      <c r="J99" s="119"/>
      <c r="K99" s="119"/>
      <c r="L99" s="119"/>
      <c r="M99" s="119"/>
      <c r="N99" s="119"/>
      <c r="O99" s="119"/>
      <c r="P99" s="119"/>
      <c r="Q99" s="120"/>
    </row>
    <row r="100" spans="1:17" ht="15">
      <c r="A100" s="118" t="s">
        <v>178</v>
      </c>
      <c r="B100" s="140" t="s">
        <v>177</v>
      </c>
      <c r="C100" s="42"/>
      <c r="D100" s="42"/>
      <c r="E100" s="42">
        <f t="shared" si="9"/>
        <v>0</v>
      </c>
      <c r="F100" s="42"/>
      <c r="G100" s="42">
        <f t="shared" si="10"/>
        <v>0</v>
      </c>
      <c r="H100" s="42"/>
      <c r="I100" s="42">
        <f t="shared" si="11"/>
        <v>0</v>
      </c>
      <c r="J100" s="119"/>
      <c r="K100" s="119"/>
      <c r="L100" s="119"/>
      <c r="M100" s="119"/>
      <c r="N100" s="119"/>
      <c r="O100" s="119"/>
      <c r="P100" s="119"/>
      <c r="Q100" s="120"/>
    </row>
    <row r="101" spans="1:17" ht="30">
      <c r="A101" s="118" t="s">
        <v>176</v>
      </c>
      <c r="B101" s="140" t="s">
        <v>151</v>
      </c>
      <c r="C101" s="42"/>
      <c r="D101" s="42"/>
      <c r="E101" s="42">
        <f t="shared" si="9"/>
        <v>0</v>
      </c>
      <c r="F101" s="42"/>
      <c r="G101" s="42">
        <f t="shared" si="10"/>
        <v>0</v>
      </c>
      <c r="H101" s="42"/>
      <c r="I101" s="42">
        <f t="shared" si="11"/>
        <v>0</v>
      </c>
      <c r="J101" s="119"/>
      <c r="K101" s="119"/>
      <c r="L101" s="119"/>
      <c r="M101" s="119"/>
      <c r="N101" s="119"/>
      <c r="O101" s="119"/>
      <c r="P101" s="119"/>
      <c r="Q101" s="120"/>
    </row>
    <row r="102" spans="1:17" ht="15">
      <c r="A102" s="118" t="s">
        <v>175</v>
      </c>
      <c r="B102" s="141" t="s">
        <v>174</v>
      </c>
      <c r="C102" s="42"/>
      <c r="D102" s="42"/>
      <c r="E102" s="42">
        <f t="shared" si="9"/>
        <v>0</v>
      </c>
      <c r="F102" s="42"/>
      <c r="G102" s="42">
        <f t="shared" si="10"/>
        <v>0</v>
      </c>
      <c r="H102" s="42"/>
      <c r="I102" s="42">
        <f t="shared" si="11"/>
        <v>0</v>
      </c>
      <c r="J102" s="119">
        <v>6501749</v>
      </c>
      <c r="K102" s="119"/>
      <c r="L102" s="119">
        <f>J102+K102</f>
        <v>6501749</v>
      </c>
      <c r="M102" s="119">
        <v>-5152028</v>
      </c>
      <c r="N102" s="119">
        <f>L102+M102</f>
        <v>1349721</v>
      </c>
      <c r="O102" s="119">
        <f>P102-N102</f>
        <v>2527962</v>
      </c>
      <c r="P102" s="119">
        <v>3877683</v>
      </c>
      <c r="Q102" s="120"/>
    </row>
    <row r="103" spans="1:17" ht="15">
      <c r="A103" s="118" t="s">
        <v>173</v>
      </c>
      <c r="B103" s="141" t="s">
        <v>172</v>
      </c>
      <c r="C103" s="42"/>
      <c r="D103" s="42"/>
      <c r="E103" s="42">
        <f t="shared" si="9"/>
        <v>0</v>
      </c>
      <c r="F103" s="42"/>
      <c r="G103" s="42">
        <f t="shared" si="10"/>
        <v>0</v>
      </c>
      <c r="H103" s="42"/>
      <c r="I103" s="42">
        <f t="shared" si="11"/>
        <v>0</v>
      </c>
      <c r="J103" s="119"/>
      <c r="K103" s="119"/>
      <c r="L103" s="119"/>
      <c r="M103" s="119"/>
      <c r="N103" s="119"/>
      <c r="O103" s="119"/>
      <c r="P103" s="119"/>
      <c r="Q103" s="120"/>
    </row>
    <row r="104" spans="1:17" ht="15">
      <c r="A104" s="118" t="s">
        <v>171</v>
      </c>
      <c r="B104" s="140" t="s">
        <v>145</v>
      </c>
      <c r="C104" s="42"/>
      <c r="D104" s="42"/>
      <c r="E104" s="42">
        <f t="shared" si="9"/>
        <v>0</v>
      </c>
      <c r="F104" s="42"/>
      <c r="G104" s="42">
        <f t="shared" si="10"/>
        <v>0</v>
      </c>
      <c r="H104" s="42"/>
      <c r="I104" s="42">
        <f t="shared" si="11"/>
        <v>0</v>
      </c>
      <c r="J104" s="119"/>
      <c r="K104" s="119"/>
      <c r="L104" s="119"/>
      <c r="M104" s="119"/>
      <c r="N104" s="119"/>
      <c r="O104" s="119"/>
      <c r="P104" s="119"/>
      <c r="Q104" s="120"/>
    </row>
    <row r="105" spans="1:17" ht="15">
      <c r="A105" s="118" t="s">
        <v>170</v>
      </c>
      <c r="B105" s="140" t="s">
        <v>169</v>
      </c>
      <c r="C105" s="42"/>
      <c r="D105" s="42"/>
      <c r="E105" s="42">
        <f t="shared" si="9"/>
        <v>0</v>
      </c>
      <c r="F105" s="42"/>
      <c r="G105" s="42">
        <f t="shared" si="10"/>
        <v>0</v>
      </c>
      <c r="H105" s="42"/>
      <c r="I105" s="42">
        <f t="shared" si="11"/>
        <v>0</v>
      </c>
      <c r="J105" s="119"/>
      <c r="K105" s="119"/>
      <c r="L105" s="119"/>
      <c r="M105" s="119"/>
      <c r="N105" s="119"/>
      <c r="O105" s="119"/>
      <c r="P105" s="119"/>
      <c r="Q105" s="120"/>
    </row>
    <row r="106" spans="1:17" ht="15">
      <c r="A106" s="118" t="s">
        <v>168</v>
      </c>
      <c r="B106" s="140" t="s">
        <v>167</v>
      </c>
      <c r="C106" s="42"/>
      <c r="D106" s="42"/>
      <c r="E106" s="42">
        <f t="shared" si="9"/>
        <v>0</v>
      </c>
      <c r="F106" s="42"/>
      <c r="G106" s="42">
        <f t="shared" si="10"/>
        <v>0</v>
      </c>
      <c r="H106" s="42"/>
      <c r="I106" s="42">
        <f t="shared" si="11"/>
        <v>0</v>
      </c>
      <c r="J106" s="119"/>
      <c r="K106" s="119"/>
      <c r="L106" s="119"/>
      <c r="M106" s="119"/>
      <c r="N106" s="119"/>
      <c r="O106" s="119"/>
      <c r="P106" s="119"/>
      <c r="Q106" s="120"/>
    </row>
    <row r="107" spans="1:17" ht="15">
      <c r="A107" s="118" t="s">
        <v>166</v>
      </c>
      <c r="B107" s="140" t="s">
        <v>165</v>
      </c>
      <c r="C107" s="42"/>
      <c r="D107" s="42"/>
      <c r="E107" s="42">
        <f t="shared" si="9"/>
        <v>0</v>
      </c>
      <c r="F107" s="42"/>
      <c r="G107" s="42">
        <f t="shared" si="10"/>
        <v>0</v>
      </c>
      <c r="H107" s="42"/>
      <c r="I107" s="42">
        <f t="shared" si="11"/>
        <v>0</v>
      </c>
      <c r="J107" s="119">
        <v>240000</v>
      </c>
      <c r="K107" s="119"/>
      <c r="L107" s="119">
        <f>J107+K107</f>
        <v>240000</v>
      </c>
      <c r="M107" s="119"/>
      <c r="N107" s="119">
        <f>L107+M107</f>
        <v>240000</v>
      </c>
      <c r="O107" s="119">
        <v>1812660</v>
      </c>
      <c r="P107" s="119">
        <f>N107+O107</f>
        <v>2052660</v>
      </c>
      <c r="Q107" s="120"/>
    </row>
    <row r="108" spans="1:17" ht="15">
      <c r="A108" s="108" t="s">
        <v>10</v>
      </c>
      <c r="B108" s="96" t="s">
        <v>164</v>
      </c>
      <c r="C108" s="115">
        <f>SUM(C109,C111,C113)</f>
        <v>0</v>
      </c>
      <c r="D108" s="115"/>
      <c r="E108" s="115"/>
      <c r="F108" s="115"/>
      <c r="G108" s="115"/>
      <c r="H108" s="115"/>
      <c r="I108" s="115"/>
      <c r="J108" s="116">
        <f>J109+J111</f>
        <v>269662475</v>
      </c>
      <c r="K108" s="116">
        <f>K109+K111</f>
        <v>9594000</v>
      </c>
      <c r="L108" s="116">
        <f>L109+L111</f>
        <v>279256475</v>
      </c>
      <c r="M108" s="116">
        <f>M109+M111</f>
        <v>-532745</v>
      </c>
      <c r="N108" s="116">
        <f>N109+N111+19000</f>
        <v>278742730</v>
      </c>
      <c r="O108" s="116">
        <f>O109+O111</f>
        <v>-228788046</v>
      </c>
      <c r="P108" s="116">
        <f>P109+P111+19000</f>
        <v>49954684</v>
      </c>
      <c r="Q108" s="117">
        <f>SUM(Q108,Q110,Q112)</f>
        <v>0</v>
      </c>
    </row>
    <row r="109" spans="1:17" ht="15">
      <c r="A109" s="118" t="s">
        <v>163</v>
      </c>
      <c r="B109" s="140" t="s">
        <v>92</v>
      </c>
      <c r="C109" s="42"/>
      <c r="D109" s="42"/>
      <c r="E109" s="42"/>
      <c r="F109" s="42"/>
      <c r="G109" s="42"/>
      <c r="H109" s="42"/>
      <c r="I109" s="42"/>
      <c r="J109" s="119">
        <v>269662475</v>
      </c>
      <c r="K109" s="119"/>
      <c r="L109" s="119">
        <f>J109+K109</f>
        <v>269662475</v>
      </c>
      <c r="M109" s="119"/>
      <c r="N109" s="119">
        <f>L109+M109</f>
        <v>269662475</v>
      </c>
      <c r="O109" s="119">
        <v>-266960611</v>
      </c>
      <c r="P109" s="119">
        <f>N109+O109</f>
        <v>2701864</v>
      </c>
      <c r="Q109" s="120"/>
    </row>
    <row r="110" spans="1:17" ht="15">
      <c r="A110" s="118" t="s">
        <v>162</v>
      </c>
      <c r="B110" s="140" t="s">
        <v>161</v>
      </c>
      <c r="C110" s="42"/>
      <c r="D110" s="42"/>
      <c r="E110" s="42"/>
      <c r="F110" s="42"/>
      <c r="G110" s="42"/>
      <c r="H110" s="42"/>
      <c r="I110" s="42"/>
      <c r="J110" s="119">
        <v>197797800</v>
      </c>
      <c r="K110" s="119"/>
      <c r="L110" s="119">
        <f>J110+K110</f>
        <v>197797800</v>
      </c>
      <c r="M110" s="119"/>
      <c r="N110" s="119">
        <f>L110+M110</f>
        <v>197797800</v>
      </c>
      <c r="O110" s="119"/>
      <c r="P110" s="119">
        <v>2701864</v>
      </c>
      <c r="Q110" s="120"/>
    </row>
    <row r="111" spans="1:17" ht="15">
      <c r="A111" s="118" t="s">
        <v>160</v>
      </c>
      <c r="B111" s="140" t="s">
        <v>88</v>
      </c>
      <c r="C111" s="42"/>
      <c r="D111" s="42"/>
      <c r="E111" s="42"/>
      <c r="F111" s="42"/>
      <c r="G111" s="42"/>
      <c r="H111" s="42"/>
      <c r="I111" s="42"/>
      <c r="J111" s="119">
        <v>0</v>
      </c>
      <c r="K111" s="119">
        <v>9594000</v>
      </c>
      <c r="L111" s="119">
        <f>J111+K111</f>
        <v>9594000</v>
      </c>
      <c r="M111" s="119">
        <v>-532745</v>
      </c>
      <c r="N111" s="119">
        <f>L111+M111</f>
        <v>9061255</v>
      </c>
      <c r="O111" s="119">
        <v>38172565</v>
      </c>
      <c r="P111" s="119">
        <f>N111+O111</f>
        <v>47233820</v>
      </c>
      <c r="Q111" s="120"/>
    </row>
    <row r="112" spans="1:17" ht="15">
      <c r="A112" s="118" t="s">
        <v>159</v>
      </c>
      <c r="B112" s="140" t="s">
        <v>158</v>
      </c>
      <c r="C112" s="42"/>
      <c r="D112" s="42"/>
      <c r="E112" s="42"/>
      <c r="F112" s="42"/>
      <c r="G112" s="42"/>
      <c r="H112" s="42"/>
      <c r="I112" s="42"/>
      <c r="J112" s="119"/>
      <c r="K112" s="119"/>
      <c r="L112" s="119"/>
      <c r="M112" s="119"/>
      <c r="N112" s="119"/>
      <c r="O112" s="119"/>
      <c r="P112" s="119"/>
      <c r="Q112" s="120"/>
    </row>
    <row r="113" spans="1:17" ht="15">
      <c r="A113" s="118" t="s">
        <v>157</v>
      </c>
      <c r="B113" s="137" t="s">
        <v>84</v>
      </c>
      <c r="C113" s="42"/>
      <c r="D113" s="42"/>
      <c r="E113" s="42"/>
      <c r="F113" s="42"/>
      <c r="G113" s="42"/>
      <c r="H113" s="42"/>
      <c r="I113" s="42"/>
      <c r="J113" s="119"/>
      <c r="K113" s="119"/>
      <c r="L113" s="119"/>
      <c r="M113" s="119"/>
      <c r="N113" s="119"/>
      <c r="O113" s="119"/>
      <c r="P113" s="119"/>
      <c r="Q113" s="120"/>
    </row>
    <row r="114" spans="1:17" ht="15">
      <c r="A114" s="118" t="s">
        <v>156</v>
      </c>
      <c r="B114" s="137" t="s">
        <v>155</v>
      </c>
      <c r="C114" s="42"/>
      <c r="D114" s="42"/>
      <c r="E114" s="42"/>
      <c r="F114" s="42"/>
      <c r="G114" s="42"/>
      <c r="H114" s="42"/>
      <c r="I114" s="42"/>
      <c r="J114" s="119"/>
      <c r="K114" s="119"/>
      <c r="L114" s="119"/>
      <c r="M114" s="119"/>
      <c r="N114" s="119"/>
      <c r="O114" s="119"/>
      <c r="P114" s="119"/>
      <c r="Q114" s="120"/>
    </row>
    <row r="115" spans="1:17" ht="15">
      <c r="A115" s="118" t="s">
        <v>154</v>
      </c>
      <c r="B115" s="140" t="s">
        <v>153</v>
      </c>
      <c r="C115" s="42"/>
      <c r="D115" s="42"/>
      <c r="E115" s="42"/>
      <c r="F115" s="42"/>
      <c r="G115" s="42"/>
      <c r="H115" s="42"/>
      <c r="I115" s="42"/>
      <c r="J115" s="119"/>
      <c r="K115" s="119"/>
      <c r="L115" s="119"/>
      <c r="M115" s="119"/>
      <c r="N115" s="119"/>
      <c r="O115" s="119"/>
      <c r="P115" s="119"/>
      <c r="Q115" s="120"/>
    </row>
    <row r="116" spans="1:17" ht="30">
      <c r="A116" s="118" t="s">
        <v>152</v>
      </c>
      <c r="B116" s="140" t="s">
        <v>151</v>
      </c>
      <c r="C116" s="42"/>
      <c r="D116" s="42"/>
      <c r="E116" s="42"/>
      <c r="F116" s="42"/>
      <c r="G116" s="42"/>
      <c r="H116" s="42"/>
      <c r="I116" s="42"/>
      <c r="J116" s="119"/>
      <c r="K116" s="119"/>
      <c r="L116" s="119"/>
      <c r="M116" s="119"/>
      <c r="N116" s="119"/>
      <c r="O116" s="119"/>
      <c r="P116" s="119"/>
      <c r="Q116" s="120"/>
    </row>
    <row r="117" spans="1:17" ht="15">
      <c r="A117" s="118" t="s">
        <v>150</v>
      </c>
      <c r="B117" s="140" t="s">
        <v>149</v>
      </c>
      <c r="C117" s="42"/>
      <c r="D117" s="42"/>
      <c r="E117" s="42"/>
      <c r="F117" s="42"/>
      <c r="G117" s="42"/>
      <c r="H117" s="42"/>
      <c r="I117" s="42"/>
      <c r="J117" s="119"/>
      <c r="K117" s="119"/>
      <c r="L117" s="119"/>
      <c r="M117" s="119"/>
      <c r="N117" s="119"/>
      <c r="O117" s="119"/>
      <c r="P117" s="119"/>
      <c r="Q117" s="120"/>
    </row>
    <row r="118" spans="1:17" ht="15">
      <c r="A118" s="118" t="s">
        <v>148</v>
      </c>
      <c r="B118" s="140" t="s">
        <v>147</v>
      </c>
      <c r="C118" s="42"/>
      <c r="D118" s="42"/>
      <c r="E118" s="42"/>
      <c r="F118" s="42"/>
      <c r="G118" s="42"/>
      <c r="H118" s="42"/>
      <c r="I118" s="42"/>
      <c r="J118" s="119"/>
      <c r="K118" s="119"/>
      <c r="L118" s="119"/>
      <c r="M118" s="119"/>
      <c r="N118" s="119"/>
      <c r="O118" s="119"/>
      <c r="P118" s="119"/>
      <c r="Q118" s="120"/>
    </row>
    <row r="119" spans="1:17" ht="15">
      <c r="A119" s="118" t="s">
        <v>146</v>
      </c>
      <c r="B119" s="140" t="s">
        <v>145</v>
      </c>
      <c r="C119" s="42"/>
      <c r="D119" s="42"/>
      <c r="E119" s="42"/>
      <c r="F119" s="42"/>
      <c r="G119" s="42"/>
      <c r="H119" s="42"/>
      <c r="I119" s="42"/>
      <c r="J119" s="119"/>
      <c r="K119" s="119"/>
      <c r="L119" s="119"/>
      <c r="M119" s="119"/>
      <c r="N119" s="119"/>
      <c r="O119" s="119"/>
      <c r="P119" s="119"/>
      <c r="Q119" s="120"/>
    </row>
    <row r="120" spans="1:17" ht="15">
      <c r="A120" s="118" t="s">
        <v>144</v>
      </c>
      <c r="B120" s="140" t="s">
        <v>143</v>
      </c>
      <c r="C120" s="42"/>
      <c r="D120" s="42"/>
      <c r="E120" s="42"/>
      <c r="F120" s="42"/>
      <c r="G120" s="42"/>
      <c r="H120" s="42"/>
      <c r="I120" s="42"/>
      <c r="J120" s="119"/>
      <c r="K120" s="119"/>
      <c r="L120" s="119"/>
      <c r="M120" s="119"/>
      <c r="N120" s="119"/>
      <c r="O120" s="119"/>
      <c r="P120" s="119"/>
      <c r="Q120" s="120"/>
    </row>
    <row r="121" spans="1:17" ht="15">
      <c r="A121" s="118" t="s">
        <v>142</v>
      </c>
      <c r="B121" s="140" t="s">
        <v>141</v>
      </c>
      <c r="C121" s="42"/>
      <c r="D121" s="42"/>
      <c r="E121" s="42"/>
      <c r="F121" s="42"/>
      <c r="G121" s="42"/>
      <c r="H121" s="42"/>
      <c r="I121" s="42"/>
      <c r="J121" s="119"/>
      <c r="K121" s="119"/>
      <c r="L121" s="119"/>
      <c r="M121" s="119"/>
      <c r="N121" s="119"/>
      <c r="O121" s="119"/>
      <c r="P121" s="119"/>
      <c r="Q121" s="120"/>
    </row>
    <row r="122" spans="1:17" ht="15">
      <c r="A122" s="108" t="s">
        <v>4</v>
      </c>
      <c r="B122" s="136" t="s">
        <v>140</v>
      </c>
      <c r="C122" s="115">
        <f>SUM(C123:C124)</f>
        <v>0</v>
      </c>
      <c r="D122" s="115"/>
      <c r="E122" s="115"/>
      <c r="F122" s="115"/>
      <c r="G122" s="115"/>
      <c r="H122" s="115"/>
      <c r="I122" s="115"/>
      <c r="J122" s="116">
        <f>SUM(J122:J123)</f>
        <v>445613</v>
      </c>
      <c r="K122" s="116">
        <v>894557</v>
      </c>
      <c r="L122" s="116">
        <v>1340170</v>
      </c>
      <c r="M122" s="116">
        <f>M123</f>
        <v>13358831</v>
      </c>
      <c r="N122" s="116">
        <f>L122+M122</f>
        <v>14699001</v>
      </c>
      <c r="O122" s="116">
        <f>O123</f>
        <v>54827970</v>
      </c>
      <c r="P122" s="116">
        <f>N122+O122</f>
        <v>69526971</v>
      </c>
      <c r="Q122" s="117">
        <f>SUM(Q122:Q123)</f>
        <v>0</v>
      </c>
    </row>
    <row r="123" spans="1:17" ht="15">
      <c r="A123" s="118" t="s">
        <v>139</v>
      </c>
      <c r="B123" s="140" t="s">
        <v>138</v>
      </c>
      <c r="C123" s="42"/>
      <c r="D123" s="42"/>
      <c r="E123" s="42"/>
      <c r="F123" s="42"/>
      <c r="G123" s="42"/>
      <c r="H123" s="42"/>
      <c r="I123" s="42"/>
      <c r="J123" s="119">
        <v>445613</v>
      </c>
      <c r="K123" s="119">
        <v>894557</v>
      </c>
      <c r="L123" s="119">
        <v>1340170</v>
      </c>
      <c r="M123" s="119">
        <v>13358831</v>
      </c>
      <c r="N123" s="119">
        <v>14699001</v>
      </c>
      <c r="O123" s="119">
        <v>54827970</v>
      </c>
      <c r="P123" s="119">
        <v>69526971</v>
      </c>
      <c r="Q123" s="120"/>
    </row>
    <row r="124" spans="1:17" ht="15">
      <c r="A124" s="118" t="s">
        <v>137</v>
      </c>
      <c r="B124" s="140" t="s">
        <v>136</v>
      </c>
      <c r="C124" s="42"/>
      <c r="D124" s="42"/>
      <c r="E124" s="42"/>
      <c r="F124" s="42"/>
      <c r="G124" s="42"/>
      <c r="H124" s="42"/>
      <c r="I124" s="42"/>
      <c r="J124" s="119"/>
      <c r="K124" s="119"/>
      <c r="L124" s="119"/>
      <c r="M124" s="119"/>
      <c r="N124" s="119"/>
      <c r="O124" s="119"/>
      <c r="P124" s="119"/>
      <c r="Q124" s="120"/>
    </row>
    <row r="125" spans="1:17" ht="15">
      <c r="A125" s="108" t="s">
        <v>5</v>
      </c>
      <c r="B125" s="136" t="s">
        <v>135</v>
      </c>
      <c r="C125" s="115">
        <f aca="true" t="shared" si="12" ref="C125:L125">SUM(C92,C108,C122)</f>
        <v>32412374</v>
      </c>
      <c r="D125" s="115">
        <f t="shared" si="12"/>
        <v>-2740836</v>
      </c>
      <c r="E125" s="115">
        <f t="shared" si="12"/>
        <v>29671538</v>
      </c>
      <c r="F125" s="115">
        <f>SUM(F92,F108,F122)</f>
        <v>9672631</v>
      </c>
      <c r="G125" s="115">
        <f>SUM(G92,G108,G122)</f>
        <v>39363169</v>
      </c>
      <c r="H125" s="115">
        <f>SUM(H92,H108,H122)</f>
        <v>12797853</v>
      </c>
      <c r="I125" s="115">
        <f>SUM(I92,I108,I122)</f>
        <v>52161022</v>
      </c>
      <c r="J125" s="116">
        <f t="shared" si="12"/>
        <v>32412374</v>
      </c>
      <c r="K125" s="116">
        <f t="shared" si="12"/>
        <v>20630565</v>
      </c>
      <c r="L125" s="116">
        <f t="shared" si="12"/>
        <v>325308981</v>
      </c>
      <c r="M125" s="116">
        <f>SUM(M92,M108,M122)</f>
        <v>6726979</v>
      </c>
      <c r="N125" s="116">
        <f>SUM(N92,N108,N122)</f>
        <v>332054960</v>
      </c>
      <c r="O125" s="116">
        <f>SUM(O92,O108,O122)</f>
        <v>-157436140</v>
      </c>
      <c r="P125" s="116">
        <f>SUM(P92,P108,P122)</f>
        <v>175888245</v>
      </c>
      <c r="Q125" s="117"/>
    </row>
    <row r="126" spans="1:17" ht="28.5">
      <c r="A126" s="108" t="s">
        <v>6</v>
      </c>
      <c r="B126" s="136" t="s">
        <v>134</v>
      </c>
      <c r="C126" s="115">
        <f>SUM(C127:C129)</f>
        <v>0</v>
      </c>
      <c r="D126" s="115"/>
      <c r="E126" s="115"/>
      <c r="F126" s="115"/>
      <c r="G126" s="115"/>
      <c r="H126" s="115"/>
      <c r="I126" s="115"/>
      <c r="J126" s="116">
        <f>SUM(J126:J128)</f>
        <v>0</v>
      </c>
      <c r="K126" s="116"/>
      <c r="L126" s="116"/>
      <c r="M126" s="116"/>
      <c r="N126" s="116"/>
      <c r="O126" s="116"/>
      <c r="P126" s="116"/>
      <c r="Q126" s="117">
        <f>SUM(Q126:Q128)</f>
        <v>0</v>
      </c>
    </row>
    <row r="127" spans="1:17" ht="15">
      <c r="A127" s="118" t="s">
        <v>133</v>
      </c>
      <c r="B127" s="140" t="s">
        <v>132</v>
      </c>
      <c r="C127" s="42"/>
      <c r="D127" s="42"/>
      <c r="E127" s="42"/>
      <c r="F127" s="42"/>
      <c r="G127" s="42"/>
      <c r="H127" s="42"/>
      <c r="I127" s="42"/>
      <c r="J127" s="119"/>
      <c r="K127" s="119"/>
      <c r="L127" s="119"/>
      <c r="M127" s="119"/>
      <c r="N127" s="119"/>
      <c r="O127" s="119"/>
      <c r="P127" s="119"/>
      <c r="Q127" s="120"/>
    </row>
    <row r="128" spans="1:17" ht="30">
      <c r="A128" s="118" t="s">
        <v>131</v>
      </c>
      <c r="B128" s="140" t="s">
        <v>130</v>
      </c>
      <c r="C128" s="42"/>
      <c r="D128" s="42"/>
      <c r="E128" s="42"/>
      <c r="F128" s="42"/>
      <c r="G128" s="42"/>
      <c r="H128" s="42"/>
      <c r="I128" s="42"/>
      <c r="J128" s="119"/>
      <c r="K128" s="119"/>
      <c r="L128" s="119"/>
      <c r="M128" s="119"/>
      <c r="N128" s="119"/>
      <c r="O128" s="119"/>
      <c r="P128" s="119"/>
      <c r="Q128" s="120"/>
    </row>
    <row r="129" spans="1:17" ht="15">
      <c r="A129" s="118" t="s">
        <v>129</v>
      </c>
      <c r="B129" s="140" t="s">
        <v>128</v>
      </c>
      <c r="C129" s="42"/>
      <c r="D129" s="42"/>
      <c r="E129" s="42"/>
      <c r="F129" s="42"/>
      <c r="G129" s="42"/>
      <c r="H129" s="42"/>
      <c r="I129" s="42"/>
      <c r="J129" s="119"/>
      <c r="K129" s="119"/>
      <c r="L129" s="119"/>
      <c r="M129" s="119"/>
      <c r="N129" s="119"/>
      <c r="O129" s="119"/>
      <c r="P129" s="119"/>
      <c r="Q129" s="120"/>
    </row>
    <row r="130" spans="1:17" ht="15">
      <c r="A130" s="108" t="s">
        <v>19</v>
      </c>
      <c r="B130" s="136" t="s">
        <v>127</v>
      </c>
      <c r="C130" s="115">
        <f>SUM(C131:C134)</f>
        <v>0</v>
      </c>
      <c r="D130" s="115"/>
      <c r="E130" s="115"/>
      <c r="F130" s="115"/>
      <c r="G130" s="115"/>
      <c r="H130" s="115"/>
      <c r="I130" s="115"/>
      <c r="J130" s="116">
        <f>SUM(J130:J133)</f>
        <v>0</v>
      </c>
      <c r="K130" s="116"/>
      <c r="L130" s="116"/>
      <c r="M130" s="116"/>
      <c r="N130" s="116"/>
      <c r="O130" s="116"/>
      <c r="P130" s="116"/>
      <c r="Q130" s="117">
        <f>SUM(Q130:Q133)</f>
        <v>0</v>
      </c>
    </row>
    <row r="131" spans="1:17" ht="15">
      <c r="A131" s="118" t="s">
        <v>126</v>
      </c>
      <c r="B131" s="140" t="s">
        <v>125</v>
      </c>
      <c r="C131" s="42"/>
      <c r="D131" s="42"/>
      <c r="E131" s="42"/>
      <c r="F131" s="42"/>
      <c r="G131" s="42"/>
      <c r="H131" s="42"/>
      <c r="I131" s="42"/>
      <c r="J131" s="119"/>
      <c r="K131" s="119"/>
      <c r="L131" s="119"/>
      <c r="M131" s="119"/>
      <c r="N131" s="119"/>
      <c r="O131" s="119"/>
      <c r="P131" s="119"/>
      <c r="Q131" s="120"/>
    </row>
    <row r="132" spans="1:17" ht="15">
      <c r="A132" s="118" t="s">
        <v>124</v>
      </c>
      <c r="B132" s="140" t="s">
        <v>123</v>
      </c>
      <c r="C132" s="42"/>
      <c r="D132" s="42"/>
      <c r="E132" s="42"/>
      <c r="F132" s="42"/>
      <c r="G132" s="42"/>
      <c r="H132" s="42"/>
      <c r="I132" s="42"/>
      <c r="J132" s="119"/>
      <c r="K132" s="119"/>
      <c r="L132" s="119"/>
      <c r="M132" s="119"/>
      <c r="N132" s="119"/>
      <c r="O132" s="119"/>
      <c r="P132" s="119"/>
      <c r="Q132" s="120"/>
    </row>
    <row r="133" spans="1:17" ht="15">
      <c r="A133" s="118" t="s">
        <v>122</v>
      </c>
      <c r="B133" s="140" t="s">
        <v>121</v>
      </c>
      <c r="C133" s="42"/>
      <c r="D133" s="42"/>
      <c r="E133" s="42"/>
      <c r="F133" s="42"/>
      <c r="G133" s="42"/>
      <c r="H133" s="42"/>
      <c r="I133" s="42"/>
      <c r="J133" s="119"/>
      <c r="K133" s="119"/>
      <c r="L133" s="119"/>
      <c r="M133" s="119"/>
      <c r="N133" s="119"/>
      <c r="O133" s="119"/>
      <c r="P133" s="119"/>
      <c r="Q133" s="120"/>
    </row>
    <row r="134" spans="1:17" ht="15">
      <c r="A134" s="118" t="s">
        <v>120</v>
      </c>
      <c r="B134" s="140" t="s">
        <v>119</v>
      </c>
      <c r="C134" s="42"/>
      <c r="D134" s="42"/>
      <c r="E134" s="42"/>
      <c r="F134" s="42"/>
      <c r="G134" s="42"/>
      <c r="H134" s="42"/>
      <c r="I134" s="42"/>
      <c r="J134" s="119"/>
      <c r="K134" s="119"/>
      <c r="L134" s="119"/>
      <c r="M134" s="119"/>
      <c r="N134" s="119"/>
      <c r="O134" s="119"/>
      <c r="P134" s="119"/>
      <c r="Q134" s="120"/>
    </row>
    <row r="135" spans="1:17" ht="15">
      <c r="A135" s="108" t="s">
        <v>22</v>
      </c>
      <c r="B135" s="136" t="s">
        <v>118</v>
      </c>
      <c r="C135" s="115">
        <f>SUM(C136:C139)</f>
        <v>1204367</v>
      </c>
      <c r="D135" s="115"/>
      <c r="E135" s="115">
        <v>1204367</v>
      </c>
      <c r="F135" s="115"/>
      <c r="G135" s="115">
        <v>1204367</v>
      </c>
      <c r="H135" s="115">
        <v>1855890</v>
      </c>
      <c r="I135" s="115">
        <v>3060257</v>
      </c>
      <c r="J135" s="116">
        <f>SUM(J135:J138)</f>
        <v>0</v>
      </c>
      <c r="K135" s="116"/>
      <c r="L135" s="116"/>
      <c r="M135" s="116"/>
      <c r="N135" s="116"/>
      <c r="O135" s="116"/>
      <c r="P135" s="116"/>
      <c r="Q135" s="117">
        <f>SUM(Q135:Q138)</f>
        <v>0</v>
      </c>
    </row>
    <row r="136" spans="1:17" ht="15">
      <c r="A136" s="118" t="s">
        <v>117</v>
      </c>
      <c r="B136" s="140" t="s">
        <v>116</v>
      </c>
      <c r="C136" s="42"/>
      <c r="D136" s="42"/>
      <c r="E136" s="42"/>
      <c r="F136" s="42"/>
      <c r="G136" s="42"/>
      <c r="H136" s="42"/>
      <c r="I136" s="42"/>
      <c r="J136" s="119"/>
      <c r="K136" s="119"/>
      <c r="L136" s="119"/>
      <c r="M136" s="119"/>
      <c r="N136" s="119"/>
      <c r="O136" s="119"/>
      <c r="P136" s="119"/>
      <c r="Q136" s="120"/>
    </row>
    <row r="137" spans="1:17" ht="15">
      <c r="A137" s="118" t="s">
        <v>115</v>
      </c>
      <c r="B137" s="140" t="s">
        <v>114</v>
      </c>
      <c r="C137" s="42">
        <v>1204367</v>
      </c>
      <c r="D137" s="42"/>
      <c r="E137" s="42">
        <v>1204367</v>
      </c>
      <c r="F137" s="42"/>
      <c r="G137" s="42">
        <v>1204367</v>
      </c>
      <c r="H137" s="42"/>
      <c r="I137" s="42">
        <v>1204367</v>
      </c>
      <c r="J137" s="119"/>
      <c r="K137" s="119"/>
      <c r="L137" s="119"/>
      <c r="M137" s="119"/>
      <c r="N137" s="119"/>
      <c r="O137" s="119"/>
      <c r="P137" s="119"/>
      <c r="Q137" s="120"/>
    </row>
    <row r="138" spans="1:17" ht="15">
      <c r="A138" s="118" t="s">
        <v>113</v>
      </c>
      <c r="B138" s="140" t="s">
        <v>348</v>
      </c>
      <c r="C138" s="42"/>
      <c r="D138" s="42"/>
      <c r="E138" s="42"/>
      <c r="F138" s="42"/>
      <c r="G138" s="42"/>
      <c r="H138" s="42">
        <v>1855890</v>
      </c>
      <c r="I138" s="42">
        <v>1855890</v>
      </c>
      <c r="J138" s="119"/>
      <c r="K138" s="119"/>
      <c r="L138" s="119"/>
      <c r="M138" s="119"/>
      <c r="N138" s="119"/>
      <c r="O138" s="119"/>
      <c r="P138" s="119"/>
      <c r="Q138" s="120"/>
    </row>
    <row r="139" spans="1:17" ht="15">
      <c r="A139" s="118" t="s">
        <v>112</v>
      </c>
      <c r="B139" s="140" t="s">
        <v>111</v>
      </c>
      <c r="C139" s="42"/>
      <c r="D139" s="42"/>
      <c r="E139" s="42"/>
      <c r="F139" s="42"/>
      <c r="G139" s="42"/>
      <c r="H139" s="42"/>
      <c r="I139" s="42"/>
      <c r="J139" s="119"/>
      <c r="K139" s="119"/>
      <c r="L139" s="119"/>
      <c r="M139" s="119"/>
      <c r="N139" s="119"/>
      <c r="O139" s="119"/>
      <c r="P139" s="119"/>
      <c r="Q139" s="120"/>
    </row>
    <row r="140" spans="1:17" ht="15">
      <c r="A140" s="108" t="s">
        <v>51</v>
      </c>
      <c r="B140" s="136" t="s">
        <v>110</v>
      </c>
      <c r="C140" s="121">
        <f>SUM(C141:C144)</f>
        <v>0</v>
      </c>
      <c r="D140" s="121"/>
      <c r="E140" s="121"/>
      <c r="F140" s="121"/>
      <c r="G140" s="121"/>
      <c r="H140" s="121"/>
      <c r="I140" s="121"/>
      <c r="J140" s="122">
        <f>SUM(J140:J143)</f>
        <v>0</v>
      </c>
      <c r="K140" s="122"/>
      <c r="L140" s="122"/>
      <c r="M140" s="122"/>
      <c r="N140" s="122"/>
      <c r="O140" s="122"/>
      <c r="P140" s="122"/>
      <c r="Q140" s="123">
        <f>SUM(Q140:Q143)</f>
        <v>0</v>
      </c>
    </row>
    <row r="141" spans="1:17" ht="15">
      <c r="A141" s="118" t="s">
        <v>109</v>
      </c>
      <c r="B141" s="140" t="s">
        <v>108</v>
      </c>
      <c r="C141" s="42"/>
      <c r="D141" s="42"/>
      <c r="E141" s="42"/>
      <c r="F141" s="42"/>
      <c r="G141" s="42"/>
      <c r="H141" s="42"/>
      <c r="I141" s="42"/>
      <c r="J141" s="119"/>
      <c r="K141" s="119"/>
      <c r="L141" s="119"/>
      <c r="M141" s="119"/>
      <c r="N141" s="119"/>
      <c r="O141" s="119"/>
      <c r="P141" s="119"/>
      <c r="Q141" s="120"/>
    </row>
    <row r="142" spans="1:17" ht="15">
      <c r="A142" s="118" t="s">
        <v>107</v>
      </c>
      <c r="B142" s="140" t="s">
        <v>106</v>
      </c>
      <c r="C142" s="42"/>
      <c r="D142" s="42"/>
      <c r="E142" s="42"/>
      <c r="F142" s="42"/>
      <c r="G142" s="42"/>
      <c r="H142" s="42"/>
      <c r="I142" s="42"/>
      <c r="J142" s="119"/>
      <c r="K142" s="119"/>
      <c r="L142" s="119"/>
      <c r="M142" s="119"/>
      <c r="N142" s="119"/>
      <c r="O142" s="119"/>
      <c r="P142" s="119"/>
      <c r="Q142" s="120"/>
    </row>
    <row r="143" spans="1:17" ht="15">
      <c r="A143" s="118" t="s">
        <v>105</v>
      </c>
      <c r="B143" s="140" t="s">
        <v>104</v>
      </c>
      <c r="C143" s="42"/>
      <c r="D143" s="42"/>
      <c r="E143" s="42"/>
      <c r="F143" s="42"/>
      <c r="G143" s="42"/>
      <c r="H143" s="42"/>
      <c r="I143" s="42"/>
      <c r="J143" s="119"/>
      <c r="K143" s="119"/>
      <c r="L143" s="119"/>
      <c r="M143" s="119"/>
      <c r="N143" s="119"/>
      <c r="O143" s="119"/>
      <c r="P143" s="119"/>
      <c r="Q143" s="120"/>
    </row>
    <row r="144" spans="1:17" ht="15">
      <c r="A144" s="118" t="s">
        <v>103</v>
      </c>
      <c r="B144" s="140" t="s">
        <v>102</v>
      </c>
      <c r="C144" s="42"/>
      <c r="D144" s="42"/>
      <c r="E144" s="42"/>
      <c r="F144" s="42"/>
      <c r="G144" s="42"/>
      <c r="H144" s="42"/>
      <c r="I144" s="42"/>
      <c r="J144" s="119"/>
      <c r="K144" s="119"/>
      <c r="L144" s="119"/>
      <c r="M144" s="119"/>
      <c r="N144" s="119"/>
      <c r="O144" s="119"/>
      <c r="P144" s="119"/>
      <c r="Q144" s="120"/>
    </row>
    <row r="145" spans="1:21" ht="15">
      <c r="A145" s="108" t="s">
        <v>52</v>
      </c>
      <c r="B145" s="136" t="s">
        <v>101</v>
      </c>
      <c r="C145" s="124">
        <f aca="true" t="shared" si="13" ref="C145:I145">SUM(C126,C130,C135,C140)</f>
        <v>1204367</v>
      </c>
      <c r="D145" s="124">
        <f t="shared" si="13"/>
        <v>0</v>
      </c>
      <c r="E145" s="124">
        <f t="shared" si="13"/>
        <v>1204367</v>
      </c>
      <c r="F145" s="124">
        <f t="shared" si="13"/>
        <v>0</v>
      </c>
      <c r="G145" s="124">
        <f t="shared" si="13"/>
        <v>1204367</v>
      </c>
      <c r="H145" s="124">
        <f t="shared" si="13"/>
        <v>1855890</v>
      </c>
      <c r="I145" s="124">
        <f t="shared" si="13"/>
        <v>3060257</v>
      </c>
      <c r="J145" s="125"/>
      <c r="K145" s="125">
        <f>SUM(K126,K130,K135,K140)</f>
        <v>0</v>
      </c>
      <c r="L145" s="125"/>
      <c r="M145" s="125">
        <f>SUM(M126,M130,M135,M140)</f>
        <v>0</v>
      </c>
      <c r="N145" s="125"/>
      <c r="O145" s="125">
        <f>SUM(O126,O130,O135,O140)</f>
        <v>0</v>
      </c>
      <c r="P145" s="125"/>
      <c r="Q145" s="126"/>
      <c r="R145" s="13"/>
      <c r="S145" s="12"/>
      <c r="T145" s="12"/>
      <c r="U145" s="12"/>
    </row>
    <row r="146" spans="1:17" ht="15">
      <c r="A146" s="127" t="s">
        <v>54</v>
      </c>
      <c r="B146" s="138" t="s">
        <v>100</v>
      </c>
      <c r="C146" s="124">
        <f aca="true" t="shared" si="14" ref="C146:L146">SUM(C125,C145)</f>
        <v>33616741</v>
      </c>
      <c r="D146" s="124">
        <f t="shared" si="14"/>
        <v>-2740836</v>
      </c>
      <c r="E146" s="124">
        <f t="shared" si="14"/>
        <v>30875905</v>
      </c>
      <c r="F146" s="124">
        <f>SUM(F125,F145)</f>
        <v>9672631</v>
      </c>
      <c r="G146" s="124">
        <f>SUM(G125,G145)</f>
        <v>40567536</v>
      </c>
      <c r="H146" s="124">
        <f>SUM(H125,H145)</f>
        <v>14653743</v>
      </c>
      <c r="I146" s="124">
        <f>SUM(I125,I145)</f>
        <v>55221279</v>
      </c>
      <c r="J146" s="125">
        <f t="shared" si="14"/>
        <v>33616741</v>
      </c>
      <c r="K146" s="125">
        <f t="shared" si="14"/>
        <v>20630565</v>
      </c>
      <c r="L146" s="125">
        <f t="shared" si="14"/>
        <v>325308981</v>
      </c>
      <c r="M146" s="125">
        <f>SUM(M125,M145)</f>
        <v>6726979</v>
      </c>
      <c r="N146" s="125">
        <f>SUM(N125,N145)</f>
        <v>332054960</v>
      </c>
      <c r="O146" s="125">
        <f>SUM(O125,O145)</f>
        <v>-157436140</v>
      </c>
      <c r="P146" s="125">
        <f>SUM(P125,P145)</f>
        <v>175888245</v>
      </c>
      <c r="Q146" s="126">
        <f>SUM(Q124,Q144)</f>
        <v>0</v>
      </c>
    </row>
    <row r="147" spans="1:17" ht="15">
      <c r="A147" s="40"/>
      <c r="B147" s="139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s="18" customFormat="1" ht="15.75">
      <c r="A148" s="84" t="s">
        <v>99</v>
      </c>
      <c r="B148" s="142"/>
      <c r="C148" s="101">
        <v>5</v>
      </c>
      <c r="D148" s="101"/>
      <c r="E148" s="101">
        <v>5</v>
      </c>
      <c r="F148" s="101"/>
      <c r="G148" s="101">
        <v>5</v>
      </c>
      <c r="H148" s="101"/>
      <c r="I148" s="101">
        <v>5</v>
      </c>
      <c r="J148" s="102">
        <v>15</v>
      </c>
      <c r="K148" s="102"/>
      <c r="L148" s="102">
        <v>15</v>
      </c>
      <c r="M148" s="102"/>
      <c r="N148" s="102">
        <v>15</v>
      </c>
      <c r="O148" s="102"/>
      <c r="P148" s="102">
        <v>20</v>
      </c>
      <c r="Q148" s="103"/>
    </row>
    <row r="149" spans="1:17" s="18" customFormat="1" ht="15.75">
      <c r="A149" s="104" t="s">
        <v>323</v>
      </c>
      <c r="B149" s="143"/>
      <c r="C149" s="105"/>
      <c r="D149" s="105"/>
      <c r="E149" s="105"/>
      <c r="F149" s="105"/>
      <c r="G149" s="105"/>
      <c r="H149" s="105"/>
      <c r="I149" s="105"/>
      <c r="J149" s="106">
        <v>5</v>
      </c>
      <c r="K149" s="106"/>
      <c r="L149" s="106">
        <v>5</v>
      </c>
      <c r="M149" s="106"/>
      <c r="N149" s="106">
        <v>5</v>
      </c>
      <c r="O149" s="106">
        <v>5</v>
      </c>
      <c r="P149" s="106">
        <v>10</v>
      </c>
      <c r="Q149" s="107"/>
    </row>
    <row r="150" spans="1:17" s="18" customFormat="1" ht="15.75">
      <c r="A150" s="104" t="s">
        <v>322</v>
      </c>
      <c r="B150" s="143"/>
      <c r="C150" s="105"/>
      <c r="D150" s="105"/>
      <c r="E150" s="105"/>
      <c r="F150" s="105"/>
      <c r="G150" s="105"/>
      <c r="H150" s="105"/>
      <c r="I150" s="105"/>
      <c r="J150" s="106">
        <v>10</v>
      </c>
      <c r="K150" s="106"/>
      <c r="L150" s="106">
        <v>10</v>
      </c>
      <c r="M150" s="106"/>
      <c r="N150" s="106">
        <v>10</v>
      </c>
      <c r="O150" s="106"/>
      <c r="P150" s="106">
        <v>10</v>
      </c>
      <c r="Q150" s="107"/>
    </row>
    <row r="151" spans="1:17" s="18" customFormat="1" ht="15.75">
      <c r="A151" s="104" t="s">
        <v>324</v>
      </c>
      <c r="B151" s="143"/>
      <c r="C151" s="105">
        <v>5</v>
      </c>
      <c r="D151" s="105"/>
      <c r="E151" s="105">
        <v>5</v>
      </c>
      <c r="F151" s="105"/>
      <c r="G151" s="105">
        <v>5</v>
      </c>
      <c r="H151" s="105"/>
      <c r="I151" s="105">
        <v>5</v>
      </c>
      <c r="J151" s="106"/>
      <c r="K151" s="106"/>
      <c r="L151" s="106"/>
      <c r="M151" s="106"/>
      <c r="N151" s="106"/>
      <c r="O151" s="106"/>
      <c r="P151" s="106"/>
      <c r="Q151" s="107"/>
    </row>
    <row r="152" spans="1:16" s="18" customFormat="1" ht="15.75">
      <c r="A152" s="35"/>
      <c r="B152" s="144"/>
      <c r="C152" s="91"/>
      <c r="D152" s="91"/>
      <c r="E152" s="91"/>
      <c r="F152" s="91"/>
      <c r="G152" s="91"/>
      <c r="H152" s="91"/>
      <c r="I152" s="91"/>
      <c r="J152" s="20"/>
      <c r="K152" s="20"/>
      <c r="L152" s="20"/>
      <c r="M152" s="20"/>
      <c r="N152" s="20"/>
      <c r="O152" s="20"/>
      <c r="P152" s="20"/>
    </row>
    <row r="153" spans="1:17" ht="15">
      <c r="A153" s="158" t="s">
        <v>98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92" t="s">
        <v>97</v>
      </c>
    </row>
    <row r="154" spans="1:17" ht="15">
      <c r="A154" s="94"/>
      <c r="B154" s="135"/>
      <c r="C154" s="92"/>
      <c r="D154" s="92"/>
      <c r="E154" s="92"/>
      <c r="F154" s="92"/>
      <c r="G154" s="92"/>
      <c r="H154" s="92"/>
      <c r="I154" s="92"/>
      <c r="J154" s="93">
        <f>+J60-J124</f>
        <v>0</v>
      </c>
      <c r="K154" s="93"/>
      <c r="L154" s="93"/>
      <c r="M154" s="93"/>
      <c r="N154" s="93"/>
      <c r="O154" s="93"/>
      <c r="P154" s="93"/>
      <c r="Q154" s="93">
        <f>+Q60-Q124</f>
        <v>0</v>
      </c>
    </row>
    <row r="155" spans="1:17" ht="28.5">
      <c r="A155" s="95" t="s">
        <v>7</v>
      </c>
      <c r="B155" s="96" t="s">
        <v>96</v>
      </c>
      <c r="C155" s="97">
        <f>+C61-C125</f>
        <v>3918439</v>
      </c>
      <c r="D155" s="97"/>
      <c r="E155" s="97">
        <f>+E61-E125</f>
        <v>6659275</v>
      </c>
      <c r="F155" s="97"/>
      <c r="G155" s="97">
        <f>+G61-G125</f>
        <v>-2575356</v>
      </c>
      <c r="H155" s="97"/>
      <c r="I155" s="97">
        <f>+I61-I125</f>
        <v>-16788327</v>
      </c>
      <c r="J155" s="98">
        <f>+J61-J125</f>
        <v>3918439</v>
      </c>
      <c r="K155" s="98"/>
      <c r="L155" s="98">
        <f>+L61-L125</f>
        <v>-45773108</v>
      </c>
      <c r="M155" s="98"/>
      <c r="N155" s="98">
        <f>+N61-N125</f>
        <v>-36697477</v>
      </c>
      <c r="O155" s="98"/>
      <c r="P155" s="98">
        <f>+P61-P125</f>
        <v>-12556258</v>
      </c>
      <c r="Q155" s="99">
        <f>+Q83-Q144</f>
        <v>0</v>
      </c>
    </row>
    <row r="156" spans="1:17" ht="28.5">
      <c r="A156" s="95" t="s">
        <v>10</v>
      </c>
      <c r="B156" s="96" t="s">
        <v>95</v>
      </c>
      <c r="C156" s="97">
        <f aca="true" t="shared" si="15" ref="C156:J156">+C84-C145</f>
        <v>19647086</v>
      </c>
      <c r="D156" s="97">
        <f t="shared" si="15"/>
        <v>0</v>
      </c>
      <c r="E156" s="97">
        <f t="shared" si="15"/>
        <v>19647086</v>
      </c>
      <c r="F156" s="97">
        <f t="shared" si="15"/>
        <v>0</v>
      </c>
      <c r="G156" s="97">
        <f t="shared" si="15"/>
        <v>19647086</v>
      </c>
      <c r="H156" s="97">
        <f t="shared" si="15"/>
        <v>-442501</v>
      </c>
      <c r="I156" s="97">
        <f t="shared" si="15"/>
        <v>19204585</v>
      </c>
      <c r="J156" s="98">
        <f t="shared" si="15"/>
        <v>19647086</v>
      </c>
      <c r="K156" s="98"/>
      <c r="L156" s="98">
        <f>+L84-L145</f>
        <v>19466747</v>
      </c>
      <c r="M156" s="98"/>
      <c r="N156" s="98">
        <f>+N84-N145</f>
        <v>19606747</v>
      </c>
      <c r="O156" s="98"/>
      <c r="P156" s="98">
        <f>+P84-P145</f>
        <v>10140000</v>
      </c>
      <c r="Q156" s="100"/>
    </row>
  </sheetData>
  <sheetProtection/>
  <mergeCells count="1">
    <mergeCell ref="A153:P153"/>
  </mergeCells>
  <printOptions horizontalCentered="1"/>
  <pageMargins left="0.1968503937007874" right="0.1968503937007874" top="0.8661417322834646" bottom="0" header="0.5905511811023623" footer="0"/>
  <pageSetup fitToHeight="2" horizontalDpi="600" verticalDpi="600" orientation="landscape" paperSize="9" scale="46" r:id="rId1"/>
  <headerFooter alignWithMargins="0">
    <oddHeader>&amp;L&amp;"Times New Roman CE,Félkövér"&amp;14 2019
&amp;C&amp;"Times New Roman CE,Félkövér"&amp;14Pári Község Önkormányzata&amp;R&amp;"Times New Roman CE,Félkövér dőlt"&amp;14 4. sz. melléklet</oddHeader>
  </headerFooter>
  <rowBreaks count="2" manualBreakCount="2">
    <brk id="50" max="16" man="1"/>
    <brk id="10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2020-07-02T12:12:32Z</cp:lastPrinted>
  <dcterms:created xsi:type="dcterms:W3CDTF">2014-02-06T13:24:42Z</dcterms:created>
  <dcterms:modified xsi:type="dcterms:W3CDTF">2020-07-02T12:33:38Z</dcterms:modified>
  <cp:category/>
  <cp:version/>
  <cp:contentType/>
  <cp:contentStatus/>
</cp:coreProperties>
</file>