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195" windowHeight="8190" tabRatio="705"/>
  </bookViews>
  <sheets>
    <sheet name="Állami támogatások 2016" sheetId="7" r:id="rId1"/>
  </sheets>
  <definedNames>
    <definedName name="_xlnm.Print_Area" localSheetId="0">'Állami támogatások 2016'!$A$1:$L$77</definedName>
  </definedNames>
  <calcPr calcId="145621"/>
</workbook>
</file>

<file path=xl/calcChain.xml><?xml version="1.0" encoding="utf-8"?>
<calcChain xmlns="http://schemas.openxmlformats.org/spreadsheetml/2006/main">
  <c r="L52" i="7"/>
  <c r="L53"/>
  <c r="L59"/>
  <c r="I71"/>
  <c r="L71"/>
  <c r="K48"/>
  <c r="K47"/>
  <c r="K46"/>
  <c r="J43"/>
  <c r="J42"/>
  <c r="J41"/>
  <c r="K32"/>
  <c r="K31"/>
  <c r="K30"/>
  <c r="K29"/>
  <c r="H48"/>
  <c r="H47"/>
  <c r="H46"/>
  <c r="G43"/>
  <c r="G42"/>
  <c r="G41"/>
  <c r="H32"/>
  <c r="H31"/>
  <c r="H30"/>
  <c r="H29"/>
  <c r="G31"/>
  <c r="E36"/>
  <c r="C31"/>
  <c r="C29"/>
  <c r="D32"/>
  <c r="D31"/>
  <c r="D30"/>
  <c r="D29"/>
  <c r="C41"/>
  <c r="E41"/>
  <c r="F41"/>
  <c r="C42"/>
  <c r="E42"/>
  <c r="F42"/>
  <c r="I42"/>
  <c r="L42"/>
  <c r="E43"/>
  <c r="F43"/>
  <c r="I43"/>
  <c r="L43"/>
  <c r="E44"/>
  <c r="F44"/>
  <c r="I44"/>
  <c r="L44"/>
  <c r="E10"/>
  <c r="E11"/>
  <c r="E13"/>
  <c r="E14"/>
  <c r="E15"/>
  <c r="E16"/>
  <c r="E17"/>
  <c r="E18"/>
  <c r="E19"/>
  <c r="E20"/>
  <c r="E24"/>
  <c r="E25"/>
  <c r="E26"/>
  <c r="E27"/>
  <c r="E28"/>
  <c r="E35"/>
  <c r="E45"/>
  <c r="F45"/>
  <c r="I45"/>
  <c r="L45"/>
  <c r="C46"/>
  <c r="E46"/>
  <c r="F46"/>
  <c r="D46"/>
  <c r="D47"/>
  <c r="E47"/>
  <c r="F47"/>
  <c r="D48"/>
  <c r="E48"/>
  <c r="F48"/>
  <c r="E50"/>
  <c r="F50"/>
  <c r="E55"/>
  <c r="F55"/>
  <c r="I55"/>
  <c r="L55"/>
  <c r="C43"/>
  <c r="F75"/>
  <c r="E29"/>
  <c r="E31"/>
  <c r="E68"/>
  <c r="E69"/>
  <c r="E70"/>
  <c r="F68"/>
  <c r="F69"/>
  <c r="F70"/>
  <c r="I41"/>
  <c r="L41"/>
  <c r="L68"/>
  <c r="L69"/>
  <c r="L70"/>
  <c r="I68"/>
  <c r="I69"/>
  <c r="I70"/>
</calcChain>
</file>

<file path=xl/sharedStrings.xml><?xml version="1.0" encoding="utf-8"?>
<sst xmlns="http://schemas.openxmlformats.org/spreadsheetml/2006/main" count="153" uniqueCount="119">
  <si>
    <t>Összesen</t>
  </si>
  <si>
    <t>Összesen:</t>
  </si>
  <si>
    <t>Jogcím</t>
  </si>
  <si>
    <t>Mutatószám</t>
  </si>
  <si>
    <t>Fajlagos</t>
  </si>
  <si>
    <t>száma</t>
  </si>
  <si>
    <t>megnevezése</t>
  </si>
  <si>
    <t>fő</t>
  </si>
  <si>
    <t>mérték</t>
  </si>
  <si>
    <t>Ft</t>
  </si>
  <si>
    <t>1.</t>
  </si>
  <si>
    <t>2.</t>
  </si>
  <si>
    <t>Lakott külterülettel kapcsolatos feladatok</t>
  </si>
  <si>
    <t>II.</t>
  </si>
  <si>
    <t xml:space="preserve"> összesen</t>
  </si>
  <si>
    <t xml:space="preserve">I. </t>
  </si>
  <si>
    <t>1.a</t>
  </si>
  <si>
    <t>Település-üzemeltetéshez kapcsolódó feladatellátás támogatása</t>
  </si>
  <si>
    <t>1.b</t>
  </si>
  <si>
    <t>1.ba</t>
  </si>
  <si>
    <t>1.bb</t>
  </si>
  <si>
    <t>1.bc</t>
  </si>
  <si>
    <t>1.bd</t>
  </si>
  <si>
    <t>Települési önkormányzatok egyes köznevelési feladatainak támogatása</t>
  </si>
  <si>
    <t xml:space="preserve">1. </t>
  </si>
  <si>
    <t>Óvodapedagógusok, és az óvodapedag. nevelő munkáját közvetl.segítők bértámogatása</t>
  </si>
  <si>
    <t xml:space="preserve">2. </t>
  </si>
  <si>
    <t>Óvodaműködtetési támogatás  8 hó</t>
  </si>
  <si>
    <t>Óvodaműködtetési támogatás  4 hó</t>
  </si>
  <si>
    <t xml:space="preserve">3. </t>
  </si>
  <si>
    <t>III.</t>
  </si>
  <si>
    <t>Települési önkormányzatok szociális és gyermekjóléti feladatainak támogatása</t>
  </si>
  <si>
    <t>Szociális és gyermekjóléti feladatok támogatása</t>
  </si>
  <si>
    <t>3.a</t>
  </si>
  <si>
    <t>3.c</t>
  </si>
  <si>
    <t>3.d</t>
  </si>
  <si>
    <t>3.f</t>
  </si>
  <si>
    <t>Időskorúak nappali intézményi ellátása (társ form. történő ellátás 150 %)</t>
  </si>
  <si>
    <t>Házi segítségnyújtás (társulás formában történő ellátás 130 %)</t>
  </si>
  <si>
    <t>IV.</t>
  </si>
  <si>
    <t>Települési önkormányzatok kulturális feladatainak támogatása</t>
  </si>
  <si>
    <t>1.d.</t>
  </si>
  <si>
    <t>Települési önkormányz.támogatása a nyilv. könyvtári ellátási és a közműv.feledatokhoz.</t>
  </si>
  <si>
    <t>Üdülőhelyi feladatok támogatása</t>
  </si>
  <si>
    <t>Megjegyzés</t>
  </si>
  <si>
    <t>*</t>
  </si>
  <si>
    <t>Óvodapedagógusok  átlagbérének és közterheinek támogatása 8 hó</t>
  </si>
  <si>
    <t>Óvodapedagógusok  átlagbérének és közterheinek támogatása 4 hó</t>
  </si>
  <si>
    <t>Óvodapedagógusok nevelő munkáját közvetlenül segítők bérének és közterheinek támogatása 4 hó</t>
  </si>
  <si>
    <t>Óvodapedagógusok nevelő munkáját közvetlenül segítők bérének és közterheinek támogatása 8 hó</t>
  </si>
  <si>
    <t>Önkormányzat központi állami támogatásai:</t>
  </si>
  <si>
    <t>költségvetési tv. 2. sz. melléklete sz</t>
  </si>
  <si>
    <t>költségvetési tv. 3. sz. melléklete sz</t>
  </si>
  <si>
    <t xml:space="preserve">                                                                                         ebből:</t>
  </si>
  <si>
    <t>3.</t>
  </si>
  <si>
    <t>4.</t>
  </si>
  <si>
    <t>5.</t>
  </si>
  <si>
    <t>m2 / ha / km</t>
  </si>
  <si>
    <t>Ft/fő/m2/ha/km</t>
  </si>
  <si>
    <t>Helyi önkormányzatok működésének általános támogatása</t>
  </si>
  <si>
    <t>Önkormányzati hivatal működési támogatása 12 hó    *</t>
  </si>
  <si>
    <t>Település-üzemelt.kapcs.feladatok: közvilágítás fenntartásának támogatása (km)</t>
  </si>
  <si>
    <t>Település-üzemelt.kapcs.feladatok: köztemető fenntartásával kapcs. feladatok  támog. (m2)</t>
  </si>
  <si>
    <t>Település-üzemelt.kapcs.feladatok: közutak fenntartásának  támog. (km)</t>
  </si>
  <si>
    <t>Óvodapedagógusok  átlagbérének és közterheinek elismert pótlólagos támogatása 4 hó</t>
  </si>
  <si>
    <t>Szociális étkeztetés (társulás formában történő ellátás 110 %)</t>
  </si>
  <si>
    <t>Gyermekétkeztetés támogatása</t>
  </si>
  <si>
    <t>5.a.</t>
  </si>
  <si>
    <t xml:space="preserve"> - finanszírozás szempontjából elismert dolgozók bértámogatása</t>
  </si>
  <si>
    <t>5.b.</t>
  </si>
  <si>
    <t xml:space="preserve"> - gyermekétkeztetés üzemeltetési támogatása</t>
  </si>
  <si>
    <t>Tartalmazza Felsőörs település hivatali támogatását, melynek összege az önkormányzatok közötti megállapodás alapján</t>
  </si>
  <si>
    <t>1.c.</t>
  </si>
  <si>
    <t>1.e.</t>
  </si>
  <si>
    <t>Pénzbeli szociális ellátások kiegészítése</t>
  </si>
  <si>
    <t xml:space="preserve">Települési önkormányzatok szociális feladatainak egyéb támogatása </t>
  </si>
  <si>
    <t xml:space="preserve">Kiegészítő támogatás az óvodaműködtetési feladatokhoz </t>
  </si>
  <si>
    <t xml:space="preserve"> -család- és gyermekjóléti szolgálat     Szentkirályszabadja</t>
  </si>
  <si>
    <t xml:space="preserve"> -család- és gyermekjóléti szolgálat     Balatonalmádi - Felsőörs</t>
  </si>
  <si>
    <t xml:space="preserve"> -család- és gyermekjóléti szolgálat     Alsóörs - Lovas</t>
  </si>
  <si>
    <t xml:space="preserve"> -család- és gyermekjóléti szolgálat     Balatonfűzfő -Papkeszi</t>
  </si>
  <si>
    <t>3.b</t>
  </si>
  <si>
    <t xml:space="preserve"> -család- és gyermekjóléti központ     Balatonalmádi</t>
  </si>
  <si>
    <t>Beszámítás öszege (-15.257.964)</t>
  </si>
  <si>
    <t>Egyéb kötelező önkormányzati feladatok támogatása beszámítás után (-15.257.964)</t>
  </si>
  <si>
    <t>Óvodaműködtetési támogatás  8 hó (8 órát el nem érő)</t>
  </si>
  <si>
    <t>Óvodaműködtetési támogatás  4 hó (8 órát el nem érő)</t>
  </si>
  <si>
    <t>A köznevelési intézmények működtetéséhez kapcsolódó támogatás</t>
  </si>
  <si>
    <t>II.5. (1) Pedagógus II. kategóriába sorolt óvodapedagógusok kiegészítő támogatása /2015. évben megszerzett</t>
  </si>
  <si>
    <t>II.5. (1) Pedagógus II. kategóriába sorolt óvodapedagógusok kiegészítő támogatása /11 hó 2014.12.31-ig megszerzett</t>
  </si>
  <si>
    <t xml:space="preserve"> 2015. évről áthúzódó bérkompenzáció támogatása</t>
  </si>
  <si>
    <t>tényleges</t>
  </si>
  <si>
    <t>6.</t>
  </si>
  <si>
    <t>költségvetés</t>
  </si>
  <si>
    <t>2016. évi állami támogatások  (adatok Ft-ban)</t>
  </si>
  <si>
    <t>Település-üzemelt.kapcs.feladatok: zöldterület-gazdálk.kapcs.felad. (ha)</t>
  </si>
  <si>
    <t>Eredei ei.</t>
  </si>
  <si>
    <t>7.</t>
  </si>
  <si>
    <t>8.</t>
  </si>
  <si>
    <t>9.</t>
  </si>
  <si>
    <t>Kiegészítő támogatások</t>
  </si>
  <si>
    <t>Költségvetési szervnél foglalkoztatottak bérkompenzációja (2016. évi)</t>
  </si>
  <si>
    <t>Vis maior támogatás (felhalmozási célú)</t>
  </si>
  <si>
    <t>Elszámolásból származó bevételek</t>
  </si>
  <si>
    <t>6.a</t>
  </si>
  <si>
    <t>6.b</t>
  </si>
  <si>
    <t>Szociális ágazati pótlék</t>
  </si>
  <si>
    <t>Kiegészítő ágazati pótlék</t>
  </si>
  <si>
    <t>1.i.</t>
  </si>
  <si>
    <t>Települési önkormányzatok könyvtári érdekeltségnövelő támogatása</t>
  </si>
  <si>
    <t>10.</t>
  </si>
  <si>
    <t>11.</t>
  </si>
  <si>
    <t>12.</t>
  </si>
  <si>
    <t>Lakossági víz- és csatornaszolgáltatás támogatása</t>
  </si>
  <si>
    <t>Módosított ei. (2016.08.31)</t>
  </si>
  <si>
    <t>Módosított ei. (2016.11.30)</t>
  </si>
  <si>
    <t>Jó adatszolgáltató önkormányzatok támogatása 2016.</t>
  </si>
  <si>
    <t>Közművelődési érdekeltségnövelő támogatás</t>
  </si>
  <si>
    <t>Adósságkonszolidációban nem részesült települési önkormányzatok fejlesztési tám.</t>
  </si>
</sst>
</file>

<file path=xl/styles.xml><?xml version="1.0" encoding="utf-8"?>
<styleSheet xmlns="http://schemas.openxmlformats.org/spreadsheetml/2006/main">
  <numFmts count="4">
    <numFmt numFmtId="172" formatCode="#,##0.0"/>
    <numFmt numFmtId="175" formatCode="#\ ##0\ ##0"/>
    <numFmt numFmtId="179" formatCode="#,##0.000"/>
    <numFmt numFmtId="180" formatCode="0.0"/>
  </numFmts>
  <fonts count="10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7" fillId="0" borderId="3" xfId="1" applyNumberFormat="1" applyFont="1" applyFill="1" applyBorder="1"/>
    <xf numFmtId="0" fontId="7" fillId="0" borderId="0" xfId="0" applyFont="1" applyBorder="1" applyAlignment="1">
      <alignment horizontal="center"/>
    </xf>
    <xf numFmtId="49" fontId="5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Fill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172" fontId="7" fillId="0" borderId="3" xfId="1" applyNumberFormat="1" applyFont="1" applyFill="1" applyBorder="1"/>
    <xf numFmtId="3" fontId="7" fillId="0" borderId="4" xfId="1" applyNumberFormat="1" applyFont="1" applyFill="1" applyBorder="1"/>
    <xf numFmtId="3" fontId="7" fillId="0" borderId="3" xfId="0" applyNumberFormat="1" applyFont="1" applyFill="1" applyBorder="1"/>
    <xf numFmtId="0" fontId="7" fillId="0" borderId="5" xfId="0" applyFont="1" applyFill="1" applyBorder="1"/>
    <xf numFmtId="0" fontId="7" fillId="0" borderId="5" xfId="0" applyFont="1" applyBorder="1"/>
    <xf numFmtId="0" fontId="3" fillId="0" borderId="6" xfId="0" applyFont="1" applyFill="1" applyBorder="1" applyAlignment="1">
      <alignment horizontal="center"/>
    </xf>
    <xf numFmtId="0" fontId="5" fillId="0" borderId="0" xfId="0" applyFont="1" applyFill="1"/>
    <xf numFmtId="0" fontId="6" fillId="2" borderId="7" xfId="0" applyFont="1" applyFill="1" applyBorder="1"/>
    <xf numFmtId="175" fontId="6" fillId="2" borderId="7" xfId="0" applyNumberFormat="1" applyFont="1" applyFill="1" applyBorder="1"/>
    <xf numFmtId="49" fontId="5" fillId="0" borderId="8" xfId="0" applyNumberFormat="1" applyFont="1" applyBorder="1"/>
    <xf numFmtId="0" fontId="7" fillId="0" borderId="0" xfId="0" applyFont="1" applyBorder="1"/>
    <xf numFmtId="0" fontId="7" fillId="0" borderId="9" xfId="0" applyFont="1" applyBorder="1"/>
    <xf numFmtId="0" fontId="5" fillId="0" borderId="0" xfId="0" applyFont="1" applyAlignment="1">
      <alignment horizontal="center"/>
    </xf>
    <xf numFmtId="49" fontId="8" fillId="0" borderId="10" xfId="0" applyNumberFormat="1" applyFont="1" applyBorder="1" applyAlignment="1">
      <alignment horizontal="left"/>
    </xf>
    <xf numFmtId="49" fontId="7" fillId="0" borderId="11" xfId="0" applyNumberFormat="1" applyFont="1" applyFill="1" applyBorder="1"/>
    <xf numFmtId="49" fontId="9" fillId="0" borderId="11" xfId="0" applyNumberFormat="1" applyFont="1" applyFill="1" applyBorder="1"/>
    <xf numFmtId="49" fontId="7" fillId="0" borderId="12" xfId="0" applyNumberFormat="1" applyFont="1" applyFill="1" applyBorder="1"/>
    <xf numFmtId="0" fontId="8" fillId="0" borderId="6" xfId="0" applyFont="1" applyBorder="1" applyAlignment="1">
      <alignment horizontal="left"/>
    </xf>
    <xf numFmtId="0" fontId="7" fillId="0" borderId="3" xfId="0" applyFont="1" applyFill="1" applyBorder="1"/>
    <xf numFmtId="0" fontId="9" fillId="0" borderId="3" xfId="0" applyFont="1" applyFill="1" applyBorder="1"/>
    <xf numFmtId="0" fontId="7" fillId="0" borderId="4" xfId="0" applyFont="1" applyFill="1" applyBorder="1"/>
    <xf numFmtId="49" fontId="5" fillId="0" borderId="13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4" fontId="7" fillId="0" borderId="15" xfId="0" applyNumberFormat="1" applyFont="1" applyFill="1" applyBorder="1"/>
    <xf numFmtId="3" fontId="7" fillId="0" borderId="15" xfId="0" applyNumberFormat="1" applyFont="1" applyFill="1" applyBorder="1"/>
    <xf numFmtId="179" fontId="7" fillId="0" borderId="15" xfId="0" applyNumberFormat="1" applyFont="1" applyFill="1" applyBorder="1"/>
    <xf numFmtId="0" fontId="2" fillId="0" borderId="3" xfId="0" applyFont="1" applyFill="1" applyBorder="1"/>
    <xf numFmtId="179" fontId="7" fillId="0" borderId="3" xfId="1" applyNumberFormat="1" applyFont="1" applyFill="1" applyBorder="1"/>
    <xf numFmtId="3" fontId="7" fillId="0" borderId="16" xfId="0" applyNumberFormat="1" applyFont="1" applyFill="1" applyBorder="1"/>
    <xf numFmtId="49" fontId="7" fillId="2" borderId="17" xfId="0" applyNumberFormat="1" applyFont="1" applyFill="1" applyBorder="1"/>
    <xf numFmtId="175" fontId="6" fillId="2" borderId="18" xfId="0" applyNumberFormat="1" applyFont="1" applyFill="1" applyBorder="1"/>
    <xf numFmtId="0" fontId="2" fillId="0" borderId="0" xfId="0" applyFont="1" applyBorder="1"/>
    <xf numFmtId="49" fontId="5" fillId="0" borderId="19" xfId="0" applyNumberFormat="1" applyFont="1" applyBorder="1"/>
    <xf numFmtId="0" fontId="7" fillId="0" borderId="9" xfId="0" applyFont="1" applyBorder="1" applyAlignment="1">
      <alignment horizontal="center"/>
    </xf>
    <xf numFmtId="0" fontId="2" fillId="0" borderId="9" xfId="0" applyFont="1" applyBorder="1"/>
    <xf numFmtId="3" fontId="6" fillId="0" borderId="20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7" fillId="0" borderId="21" xfId="0" applyNumberFormat="1" applyFont="1" applyBorder="1"/>
    <xf numFmtId="180" fontId="7" fillId="0" borderId="15" xfId="0" applyNumberFormat="1" applyFont="1" applyFill="1" applyBorder="1"/>
    <xf numFmtId="3" fontId="3" fillId="0" borderId="14" xfId="0" applyNumberFormat="1" applyFont="1" applyFill="1" applyBorder="1" applyAlignment="1">
      <alignment horizontal="center"/>
    </xf>
    <xf numFmtId="3" fontId="6" fillId="2" borderId="18" xfId="0" applyNumberFormat="1" applyFont="1" applyFill="1" applyBorder="1"/>
    <xf numFmtId="3" fontId="5" fillId="0" borderId="5" xfId="0" applyNumberFormat="1" applyFont="1" applyBorder="1"/>
    <xf numFmtId="3" fontId="5" fillId="0" borderId="0" xfId="0" applyNumberFormat="1" applyFont="1" applyBorder="1"/>
    <xf numFmtId="3" fontId="5" fillId="0" borderId="9" xfId="0" applyNumberFormat="1" applyFont="1" applyBorder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5" fillId="0" borderId="2" xfId="0" applyNumberFormat="1" applyFont="1" applyBorder="1"/>
    <xf numFmtId="0" fontId="5" fillId="0" borderId="0" xfId="0" applyFont="1" applyBorder="1"/>
    <xf numFmtId="3" fontId="5" fillId="0" borderId="22" xfId="0" applyNumberFormat="1" applyFont="1" applyBorder="1"/>
    <xf numFmtId="3" fontId="5" fillId="0" borderId="11" xfId="0" applyNumberFormat="1" applyFont="1" applyBorder="1"/>
    <xf numFmtId="3" fontId="5" fillId="0" borderId="11" xfId="0" applyNumberFormat="1" applyFont="1" applyFill="1" applyBorder="1"/>
    <xf numFmtId="3" fontId="5" fillId="0" borderId="23" xfId="0" applyNumberFormat="1" applyFont="1" applyFill="1" applyBorder="1"/>
    <xf numFmtId="3" fontId="5" fillId="0" borderId="0" xfId="0" applyNumberFormat="1" applyFont="1" applyFill="1" applyBorder="1"/>
    <xf numFmtId="3" fontId="5" fillId="0" borderId="9" xfId="0" applyNumberFormat="1" applyFont="1" applyFill="1" applyBorder="1"/>
    <xf numFmtId="3" fontId="6" fillId="3" borderId="17" xfId="0" applyNumberFormat="1" applyFont="1" applyFill="1" applyBorder="1"/>
    <xf numFmtId="0" fontId="5" fillId="0" borderId="3" xfId="0" applyFont="1" applyBorder="1"/>
    <xf numFmtId="0" fontId="5" fillId="0" borderId="3" xfId="0" applyFont="1" applyFill="1" applyBorder="1"/>
    <xf numFmtId="0" fontId="5" fillId="3" borderId="24" xfId="0" applyFont="1" applyFill="1" applyBorder="1"/>
    <xf numFmtId="0" fontId="7" fillId="0" borderId="8" xfId="0" applyFont="1" applyBorder="1"/>
    <xf numFmtId="0" fontId="2" fillId="0" borderId="13" xfId="0" applyFont="1" applyBorder="1"/>
    <xf numFmtId="0" fontId="2" fillId="0" borderId="19" xfId="0" applyFont="1" applyBorder="1"/>
    <xf numFmtId="4" fontId="7" fillId="0" borderId="3" xfId="0" applyNumberFormat="1" applyFont="1" applyFill="1" applyBorder="1"/>
    <xf numFmtId="179" fontId="7" fillId="0" borderId="3" xfId="0" applyNumberFormat="1" applyFont="1" applyFill="1" applyBorder="1"/>
    <xf numFmtId="180" fontId="7" fillId="0" borderId="3" xfId="0" applyNumberFormat="1" applyFont="1" applyFill="1" applyBorder="1"/>
    <xf numFmtId="0" fontId="6" fillId="0" borderId="3" xfId="0" applyFont="1" applyFill="1" applyBorder="1"/>
    <xf numFmtId="49" fontId="7" fillId="0" borderId="23" xfId="0" applyNumberFormat="1" applyFont="1" applyFill="1" applyBorder="1"/>
    <xf numFmtId="0" fontId="7" fillId="0" borderId="25" xfId="0" applyFont="1" applyFill="1" applyBorder="1"/>
    <xf numFmtId="3" fontId="7" fillId="0" borderId="26" xfId="0" applyNumberFormat="1" applyFont="1" applyFill="1" applyBorder="1"/>
    <xf numFmtId="172" fontId="7" fillId="0" borderId="25" xfId="1" applyNumberFormat="1" applyFont="1" applyFill="1" applyBorder="1"/>
    <xf numFmtId="3" fontId="5" fillId="0" borderId="23" xfId="0" applyNumberFormat="1" applyFont="1" applyBorder="1"/>
    <xf numFmtId="0" fontId="6" fillId="0" borderId="25" xfId="0" applyFont="1" applyFill="1" applyBorder="1"/>
    <xf numFmtId="0" fontId="5" fillId="0" borderId="4" xfId="0" applyFont="1" applyFill="1" applyBorder="1"/>
    <xf numFmtId="0" fontId="5" fillId="0" borderId="27" xfId="0" applyFont="1" applyBorder="1"/>
    <xf numFmtId="0" fontId="3" fillId="0" borderId="7" xfId="0" applyFont="1" applyBorder="1" applyAlignment="1">
      <alignment horizontal="center"/>
    </xf>
    <xf numFmtId="0" fontId="5" fillId="0" borderId="22" xfId="0" applyFont="1" applyBorder="1"/>
    <xf numFmtId="0" fontId="5" fillId="0" borderId="11" xfId="0" applyFont="1" applyBorder="1"/>
    <xf numFmtId="3" fontId="5" fillId="0" borderId="12" xfId="0" applyNumberFormat="1" applyFont="1" applyFill="1" applyBorder="1"/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5" fillId="0" borderId="3" xfId="0" applyNumberFormat="1" applyFont="1" applyBorder="1"/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3" fontId="6" fillId="3" borderId="7" xfId="0" applyNumberFormat="1" applyFont="1" applyFill="1" applyBorder="1"/>
    <xf numFmtId="3" fontId="5" fillId="0" borderId="20" xfId="0" applyNumberFormat="1" applyFont="1" applyBorder="1"/>
    <xf numFmtId="3" fontId="5" fillId="0" borderId="21" xfId="0" applyNumberFormat="1" applyFont="1" applyBorder="1"/>
    <xf numFmtId="3" fontId="5" fillId="0" borderId="28" xfId="0" applyNumberFormat="1" applyFont="1" applyBorder="1"/>
    <xf numFmtId="3" fontId="5" fillId="0" borderId="25" xfId="0" applyNumberFormat="1" applyFont="1" applyBorder="1"/>
    <xf numFmtId="3" fontId="3" fillId="0" borderId="0" xfId="0" applyNumberFormat="1" applyFont="1"/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4" fillId="0" borderId="9" xfId="0" applyFont="1" applyBorder="1" applyAlignment="1">
      <alignment horizontal="center"/>
    </xf>
    <xf numFmtId="0" fontId="0" fillId="0" borderId="9" xfId="0" applyBorder="1" applyAlignment="1"/>
    <xf numFmtId="0" fontId="3" fillId="0" borderId="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9" xfId="0" applyBorder="1" applyAlignment="1">
      <alignment wrapText="1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4"/>
  <sheetViews>
    <sheetView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13" sqref="B13"/>
    </sheetView>
  </sheetViews>
  <sheetFormatPr defaultRowHeight="12.75"/>
  <cols>
    <col min="1" max="1" width="10.42578125" style="6" customWidth="1"/>
    <col min="2" max="2" width="71.140625" style="1" customWidth="1"/>
    <col min="3" max="3" width="13.42578125" style="1" customWidth="1"/>
    <col min="4" max="4" width="12.85546875" style="1" bestFit="1" customWidth="1"/>
    <col min="5" max="5" width="14.85546875" style="7" hidden="1" customWidth="1"/>
    <col min="6" max="6" width="12.28515625" style="7" customWidth="1"/>
    <col min="7" max="7" width="11" style="1" hidden="1" customWidth="1"/>
    <col min="8" max="8" width="14" style="1" hidden="1" customWidth="1"/>
    <col min="9" max="9" width="13.140625" style="1" hidden="1" customWidth="1"/>
    <col min="10" max="10" width="10" style="1" customWidth="1"/>
    <col min="11" max="11" width="16.5703125" style="1" customWidth="1"/>
    <col min="12" max="12" width="13.7109375" style="1" customWidth="1"/>
    <col min="13" max="16384" width="9.140625" style="1"/>
  </cols>
  <sheetData>
    <row r="1" spans="1:12" ht="13.5" customHeight="1">
      <c r="A1" s="105" t="s">
        <v>94</v>
      </c>
      <c r="B1" s="105"/>
      <c r="C1" s="105"/>
      <c r="D1" s="105"/>
      <c r="E1" s="105"/>
      <c r="F1" s="105"/>
      <c r="G1" s="106"/>
      <c r="H1" s="106"/>
      <c r="I1" s="106"/>
      <c r="J1" s="106"/>
      <c r="K1" s="106"/>
      <c r="L1" s="106"/>
    </row>
    <row r="2" spans="1:12" ht="26.25" customHeight="1">
      <c r="A2" s="105"/>
      <c r="B2" s="105"/>
      <c r="C2" s="105"/>
      <c r="D2" s="105"/>
      <c r="E2" s="105"/>
      <c r="F2" s="105"/>
      <c r="G2" s="106"/>
      <c r="H2" s="106"/>
      <c r="I2" s="106"/>
      <c r="J2" s="106"/>
      <c r="K2" s="106"/>
      <c r="L2" s="106"/>
    </row>
    <row r="3" spans="1:12" ht="26.25" customHeight="1" thickBot="1">
      <c r="A3" s="107" t="s">
        <v>93</v>
      </c>
      <c r="B3" s="107"/>
      <c r="C3" s="107"/>
      <c r="D3" s="107"/>
      <c r="E3" s="107"/>
      <c r="F3" s="107"/>
      <c r="G3" s="108"/>
      <c r="H3" s="108"/>
      <c r="I3" s="108"/>
      <c r="J3" s="108"/>
      <c r="K3" s="108"/>
      <c r="L3" s="108"/>
    </row>
    <row r="4" spans="1:12" ht="13.5" customHeight="1" thickBot="1">
      <c r="A4" s="32"/>
      <c r="B4" s="61"/>
      <c r="C4" s="102" t="s">
        <v>96</v>
      </c>
      <c r="D4" s="103"/>
      <c r="E4" s="103"/>
      <c r="F4" s="115"/>
      <c r="G4" s="102" t="s">
        <v>114</v>
      </c>
      <c r="H4" s="103"/>
      <c r="I4" s="104"/>
      <c r="J4" s="102" t="s">
        <v>115</v>
      </c>
      <c r="K4" s="103"/>
      <c r="L4" s="104"/>
    </row>
    <row r="5" spans="1:12" ht="13.5" customHeight="1" thickBot="1">
      <c r="A5" s="109" t="s">
        <v>2</v>
      </c>
      <c r="B5" s="110"/>
      <c r="C5" s="34" t="s">
        <v>3</v>
      </c>
      <c r="D5" s="2" t="s">
        <v>4</v>
      </c>
      <c r="E5" s="49" t="s">
        <v>0</v>
      </c>
      <c r="F5" s="58" t="s">
        <v>0</v>
      </c>
      <c r="G5" s="34" t="s">
        <v>3</v>
      </c>
      <c r="H5" s="2" t="s">
        <v>4</v>
      </c>
      <c r="I5" s="49" t="s">
        <v>0</v>
      </c>
      <c r="J5" s="91" t="s">
        <v>3</v>
      </c>
      <c r="K5" s="2" t="s">
        <v>4</v>
      </c>
      <c r="L5" s="49" t="s">
        <v>0</v>
      </c>
    </row>
    <row r="6" spans="1:12">
      <c r="A6" s="111" t="s">
        <v>5</v>
      </c>
      <c r="B6" s="113" t="s">
        <v>6</v>
      </c>
      <c r="C6" s="35" t="s">
        <v>7</v>
      </c>
      <c r="D6" s="3" t="s">
        <v>8</v>
      </c>
      <c r="E6" s="50" t="s">
        <v>9</v>
      </c>
      <c r="F6" s="59" t="s">
        <v>9</v>
      </c>
      <c r="G6" s="35" t="s">
        <v>7</v>
      </c>
      <c r="H6" s="3" t="s">
        <v>8</v>
      </c>
      <c r="I6" s="50" t="s">
        <v>9</v>
      </c>
      <c r="J6" s="92" t="s">
        <v>7</v>
      </c>
      <c r="K6" s="3" t="s">
        <v>8</v>
      </c>
      <c r="L6" s="50" t="s">
        <v>9</v>
      </c>
    </row>
    <row r="7" spans="1:12" ht="12.75" customHeight="1" thickBot="1">
      <c r="A7" s="112"/>
      <c r="B7" s="114"/>
      <c r="C7" s="35" t="s">
        <v>57</v>
      </c>
      <c r="D7" s="3" t="s">
        <v>58</v>
      </c>
      <c r="E7" s="51"/>
      <c r="F7" s="60" t="s">
        <v>91</v>
      </c>
      <c r="G7" s="35" t="s">
        <v>57</v>
      </c>
      <c r="H7" s="3" t="s">
        <v>58</v>
      </c>
      <c r="I7" s="51"/>
      <c r="J7" s="92" t="s">
        <v>57</v>
      </c>
      <c r="K7" s="3" t="s">
        <v>58</v>
      </c>
      <c r="L7" s="51"/>
    </row>
    <row r="8" spans="1:12" ht="12.75" customHeight="1" thickBot="1">
      <c r="A8" s="33" t="s">
        <v>10</v>
      </c>
      <c r="B8" s="10" t="s">
        <v>11</v>
      </c>
      <c r="C8" s="10" t="s">
        <v>54</v>
      </c>
      <c r="D8" s="10" t="s">
        <v>55</v>
      </c>
      <c r="E8" s="10" t="s">
        <v>56</v>
      </c>
      <c r="F8" s="87" t="s">
        <v>92</v>
      </c>
      <c r="G8" s="87" t="s">
        <v>97</v>
      </c>
      <c r="H8" s="87" t="s">
        <v>98</v>
      </c>
      <c r="I8" s="87" t="s">
        <v>99</v>
      </c>
      <c r="J8" s="87" t="s">
        <v>110</v>
      </c>
      <c r="K8" s="87" t="s">
        <v>111</v>
      </c>
      <c r="L8" s="87" t="s">
        <v>112</v>
      </c>
    </row>
    <row r="9" spans="1:12" ht="16.5" customHeight="1">
      <c r="A9" s="24" t="s">
        <v>15</v>
      </c>
      <c r="B9" s="28" t="s">
        <v>59</v>
      </c>
      <c r="C9" s="36"/>
      <c r="D9" s="16"/>
      <c r="E9" s="53"/>
      <c r="F9" s="62"/>
      <c r="G9" s="86"/>
      <c r="H9" s="86"/>
      <c r="I9" s="88"/>
      <c r="J9" s="86"/>
      <c r="K9" s="86"/>
      <c r="L9" s="86"/>
    </row>
    <row r="10" spans="1:12" ht="16.5" customHeight="1">
      <c r="A10" s="25" t="s">
        <v>16</v>
      </c>
      <c r="B10" s="29" t="s">
        <v>60</v>
      </c>
      <c r="C10" s="37">
        <v>30.92</v>
      </c>
      <c r="D10" s="4">
        <v>4580000</v>
      </c>
      <c r="E10" s="38">
        <f>C10*D10</f>
        <v>141613600</v>
      </c>
      <c r="F10" s="63">
        <v>141613600</v>
      </c>
      <c r="G10" s="75">
        <v>30.92</v>
      </c>
      <c r="H10" s="4">
        <v>4580000</v>
      </c>
      <c r="I10" s="63">
        <v>141613600</v>
      </c>
      <c r="J10" s="75">
        <v>30.92</v>
      </c>
      <c r="K10" s="4">
        <v>4580000</v>
      </c>
      <c r="L10" s="94">
        <v>141613600</v>
      </c>
    </row>
    <row r="11" spans="1:12" ht="16.5" customHeight="1">
      <c r="A11" s="25" t="s">
        <v>16</v>
      </c>
      <c r="B11" s="29"/>
      <c r="C11" s="37"/>
      <c r="D11" s="4"/>
      <c r="E11" s="38">
        <f>C11*D11*8/12</f>
        <v>0</v>
      </c>
      <c r="F11" s="63"/>
      <c r="G11" s="69"/>
      <c r="H11" s="69"/>
      <c r="I11" s="89"/>
      <c r="J11" s="69"/>
      <c r="K11" s="69"/>
      <c r="L11" s="70"/>
    </row>
    <row r="12" spans="1:12" ht="16.5" customHeight="1">
      <c r="A12" s="25" t="s">
        <v>18</v>
      </c>
      <c r="B12" s="29" t="s">
        <v>17</v>
      </c>
      <c r="C12" s="37"/>
      <c r="D12" s="4"/>
      <c r="E12" s="38"/>
      <c r="F12" s="63"/>
      <c r="G12" s="69"/>
      <c r="H12" s="69"/>
      <c r="I12" s="89"/>
      <c r="J12" s="69"/>
      <c r="K12" s="69"/>
      <c r="L12" s="70"/>
    </row>
    <row r="13" spans="1:12" ht="16.5" customHeight="1">
      <c r="A13" s="25" t="s">
        <v>19</v>
      </c>
      <c r="B13" s="29" t="s">
        <v>95</v>
      </c>
      <c r="C13" s="39">
        <v>761.82121076233182</v>
      </c>
      <c r="D13" s="4">
        <v>22300</v>
      </c>
      <c r="E13" s="38">
        <f>C13*D13</f>
        <v>16988613</v>
      </c>
      <c r="F13" s="63">
        <v>16988140</v>
      </c>
      <c r="G13" s="76">
        <v>761.82121076233182</v>
      </c>
      <c r="H13" s="4">
        <v>22300</v>
      </c>
      <c r="I13" s="63">
        <v>16988140</v>
      </c>
      <c r="J13" s="76">
        <v>761.82121076233182</v>
      </c>
      <c r="K13" s="4">
        <v>22300</v>
      </c>
      <c r="L13" s="94">
        <v>16988140</v>
      </c>
    </row>
    <row r="14" spans="1:12" ht="16.5" customHeight="1">
      <c r="A14" s="25" t="s">
        <v>20</v>
      </c>
      <c r="B14" s="29" t="s">
        <v>61</v>
      </c>
      <c r="C14" s="39">
        <v>156.1</v>
      </c>
      <c r="D14" s="4">
        <v>320000</v>
      </c>
      <c r="E14" s="38">
        <f>C14*D14</f>
        <v>49952000</v>
      </c>
      <c r="F14" s="63">
        <v>50112000</v>
      </c>
      <c r="G14" s="76">
        <v>156.1</v>
      </c>
      <c r="H14" s="4">
        <v>320000</v>
      </c>
      <c r="I14" s="63">
        <v>50112000</v>
      </c>
      <c r="J14" s="76">
        <v>156.1</v>
      </c>
      <c r="K14" s="4">
        <v>320000</v>
      </c>
      <c r="L14" s="94">
        <v>50112000</v>
      </c>
    </row>
    <row r="15" spans="1:12" ht="16.5" customHeight="1">
      <c r="A15" s="25" t="s">
        <v>21</v>
      </c>
      <c r="B15" s="40" t="s">
        <v>62</v>
      </c>
      <c r="C15" s="39">
        <v>55007</v>
      </c>
      <c r="D15" s="4">
        <v>69</v>
      </c>
      <c r="E15" s="38">
        <f>C15*D15</f>
        <v>3795483</v>
      </c>
      <c r="F15" s="63">
        <v>3795483</v>
      </c>
      <c r="G15" s="76">
        <v>55007</v>
      </c>
      <c r="H15" s="4">
        <v>69</v>
      </c>
      <c r="I15" s="63">
        <v>3795483</v>
      </c>
      <c r="J15" s="76">
        <v>55007</v>
      </c>
      <c r="K15" s="4">
        <v>69</v>
      </c>
      <c r="L15" s="94">
        <v>3795483</v>
      </c>
    </row>
    <row r="16" spans="1:12" ht="16.5" customHeight="1">
      <c r="A16" s="25" t="s">
        <v>22</v>
      </c>
      <c r="B16" s="29" t="s">
        <v>63</v>
      </c>
      <c r="C16" s="39">
        <v>118.92</v>
      </c>
      <c r="D16" s="4">
        <v>227000</v>
      </c>
      <c r="E16" s="38">
        <f>C16*D16</f>
        <v>26994840</v>
      </c>
      <c r="F16" s="63">
        <v>26994840</v>
      </c>
      <c r="G16" s="76">
        <v>118.92</v>
      </c>
      <c r="H16" s="4">
        <v>227000</v>
      </c>
      <c r="I16" s="63">
        <v>26994840</v>
      </c>
      <c r="J16" s="76">
        <v>118.92</v>
      </c>
      <c r="K16" s="4">
        <v>227000</v>
      </c>
      <c r="L16" s="94">
        <v>26994840</v>
      </c>
    </row>
    <row r="17" spans="1:13" ht="16.5" customHeight="1">
      <c r="A17" s="25"/>
      <c r="B17" s="29" t="s">
        <v>83</v>
      </c>
      <c r="C17" s="38"/>
      <c r="D17" s="4"/>
      <c r="E17" s="38">
        <f>C17*D17</f>
        <v>0</v>
      </c>
      <c r="F17" s="63"/>
      <c r="G17" s="13"/>
      <c r="H17" s="4"/>
      <c r="I17" s="63"/>
      <c r="J17" s="13"/>
      <c r="K17" s="4"/>
      <c r="L17" s="94"/>
    </row>
    <row r="18" spans="1:13" ht="16.5" customHeight="1">
      <c r="A18" s="25" t="s">
        <v>72</v>
      </c>
      <c r="B18" s="29" t="s">
        <v>84</v>
      </c>
      <c r="C18" s="38">
        <v>9568</v>
      </c>
      <c r="D18" s="4">
        <v>2700</v>
      </c>
      <c r="E18" s="38">
        <f>C18*D18-15257964</f>
        <v>10575636</v>
      </c>
      <c r="F18" s="63">
        <v>10575636</v>
      </c>
      <c r="G18" s="13">
        <v>9568</v>
      </c>
      <c r="H18" s="4">
        <v>2700</v>
      </c>
      <c r="I18" s="63">
        <v>10575636</v>
      </c>
      <c r="J18" s="13">
        <v>9568</v>
      </c>
      <c r="K18" s="4">
        <v>2700</v>
      </c>
      <c r="L18" s="94">
        <v>10575636</v>
      </c>
    </row>
    <row r="19" spans="1:13" ht="16.5" customHeight="1">
      <c r="A19" s="25" t="s">
        <v>41</v>
      </c>
      <c r="B19" s="29" t="s">
        <v>12</v>
      </c>
      <c r="C19" s="38">
        <v>180</v>
      </c>
      <c r="D19" s="4">
        <v>2550</v>
      </c>
      <c r="E19" s="38">
        <f>C19*D19</f>
        <v>459000</v>
      </c>
      <c r="F19" s="63">
        <v>459000</v>
      </c>
      <c r="G19" s="13">
        <v>180</v>
      </c>
      <c r="H19" s="4">
        <v>2550</v>
      </c>
      <c r="I19" s="63">
        <v>459000</v>
      </c>
      <c r="J19" s="13">
        <v>180</v>
      </c>
      <c r="K19" s="4">
        <v>2550</v>
      </c>
      <c r="L19" s="94">
        <v>459000</v>
      </c>
    </row>
    <row r="20" spans="1:13" s="17" customFormat="1" ht="16.5" customHeight="1">
      <c r="A20" s="25" t="s">
        <v>73</v>
      </c>
      <c r="B20" s="29" t="s">
        <v>43</v>
      </c>
      <c r="C20" s="38">
        <v>51081000</v>
      </c>
      <c r="D20" s="41">
        <v>1.55</v>
      </c>
      <c r="E20" s="38">
        <f>C20*D20</f>
        <v>79175550</v>
      </c>
      <c r="F20" s="64">
        <v>79175550</v>
      </c>
      <c r="G20" s="13">
        <v>51081000</v>
      </c>
      <c r="H20" s="41">
        <v>1.55</v>
      </c>
      <c r="I20" s="64">
        <v>79175550</v>
      </c>
      <c r="J20" s="13">
        <v>51081000</v>
      </c>
      <c r="K20" s="41">
        <v>1.55</v>
      </c>
      <c r="L20" s="94">
        <v>79175550</v>
      </c>
    </row>
    <row r="21" spans="1:13" s="17" customFormat="1" ht="16.5" customHeight="1">
      <c r="A21" s="25"/>
      <c r="B21" s="29" t="s">
        <v>90</v>
      </c>
      <c r="C21" s="38"/>
      <c r="D21" s="41"/>
      <c r="E21" s="38"/>
      <c r="F21" s="64">
        <v>992752</v>
      </c>
      <c r="G21" s="13"/>
      <c r="H21" s="70"/>
      <c r="I21" s="64">
        <v>992752</v>
      </c>
      <c r="J21" s="13"/>
      <c r="K21" s="70"/>
      <c r="L21" s="94">
        <v>992752</v>
      </c>
    </row>
    <row r="22" spans="1:13" ht="16.5" customHeight="1">
      <c r="A22" s="26" t="s">
        <v>13</v>
      </c>
      <c r="B22" s="30" t="s">
        <v>23</v>
      </c>
      <c r="C22" s="38"/>
      <c r="D22" s="4"/>
      <c r="E22" s="38"/>
      <c r="F22" s="63"/>
      <c r="G22" s="69"/>
      <c r="H22" s="69"/>
      <c r="I22" s="89"/>
      <c r="J22" s="69"/>
      <c r="K22" s="69"/>
      <c r="L22" s="70"/>
    </row>
    <row r="23" spans="1:13" ht="16.5" customHeight="1">
      <c r="A23" s="25" t="s">
        <v>24</v>
      </c>
      <c r="B23" s="29" t="s">
        <v>25</v>
      </c>
      <c r="C23" s="38"/>
      <c r="D23" s="4"/>
      <c r="E23" s="38"/>
      <c r="F23" s="63"/>
      <c r="G23" s="69"/>
      <c r="H23" s="69"/>
      <c r="I23" s="89"/>
      <c r="J23" s="70"/>
      <c r="K23" s="69"/>
      <c r="L23" s="70"/>
    </row>
    <row r="24" spans="1:13" ht="16.5" customHeight="1">
      <c r="A24" s="25"/>
      <c r="B24" s="29" t="s">
        <v>46</v>
      </c>
      <c r="C24" s="52">
        <v>19</v>
      </c>
      <c r="D24" s="4">
        <v>4308000</v>
      </c>
      <c r="E24" s="38">
        <f>C24*D24*8/12</f>
        <v>54568000</v>
      </c>
      <c r="F24" s="63">
        <v>54568000</v>
      </c>
      <c r="G24" s="77">
        <v>19.600000000000001</v>
      </c>
      <c r="H24" s="4">
        <v>4308000</v>
      </c>
      <c r="I24" s="63">
        <v>56291200</v>
      </c>
      <c r="J24" s="77">
        <v>19.600000000000001</v>
      </c>
      <c r="K24" s="4">
        <v>4308000</v>
      </c>
      <c r="L24" s="94">
        <v>56291200</v>
      </c>
    </row>
    <row r="25" spans="1:13" ht="16.5" customHeight="1">
      <c r="A25" s="25"/>
      <c r="B25" s="29" t="s">
        <v>47</v>
      </c>
      <c r="C25" s="52">
        <v>18.100000000000001</v>
      </c>
      <c r="D25" s="4">
        <v>4308000</v>
      </c>
      <c r="E25" s="38">
        <f>C25*D25*4/12</f>
        <v>25991600</v>
      </c>
      <c r="F25" s="63">
        <v>25991600</v>
      </c>
      <c r="G25" s="77">
        <v>18.100000000000001</v>
      </c>
      <c r="H25" s="4">
        <v>4308000</v>
      </c>
      <c r="I25" s="63">
        <v>25991600</v>
      </c>
      <c r="J25" s="77">
        <v>17.899999999999999</v>
      </c>
      <c r="K25" s="4">
        <v>4308000</v>
      </c>
      <c r="L25" s="94">
        <v>25704400</v>
      </c>
      <c r="M25" s="7"/>
    </row>
    <row r="26" spans="1:13" s="17" customFormat="1" ht="16.5" customHeight="1">
      <c r="A26" s="25"/>
      <c r="B26" s="29" t="s">
        <v>64</v>
      </c>
      <c r="C26" s="52">
        <v>18.100000000000001</v>
      </c>
      <c r="D26" s="4">
        <v>35000</v>
      </c>
      <c r="E26" s="38">
        <f>C26*D26</f>
        <v>633500</v>
      </c>
      <c r="F26" s="64">
        <v>633500</v>
      </c>
      <c r="G26" s="77">
        <v>18.100000000000001</v>
      </c>
      <c r="H26" s="4">
        <v>35000</v>
      </c>
      <c r="I26" s="64">
        <v>633500</v>
      </c>
      <c r="J26" s="77">
        <v>17.899999999999999</v>
      </c>
      <c r="K26" s="4">
        <v>35000</v>
      </c>
      <c r="L26" s="94">
        <v>626500</v>
      </c>
      <c r="M26" s="7"/>
    </row>
    <row r="27" spans="1:13" ht="16.5" customHeight="1">
      <c r="A27" s="25"/>
      <c r="B27" s="40" t="s">
        <v>49</v>
      </c>
      <c r="C27" s="38">
        <v>13</v>
      </c>
      <c r="D27" s="4">
        <v>1800000</v>
      </c>
      <c r="E27" s="38">
        <f>C27*D27*8/12</f>
        <v>15600000</v>
      </c>
      <c r="F27" s="63">
        <v>15600000</v>
      </c>
      <c r="G27" s="13">
        <v>13</v>
      </c>
      <c r="H27" s="4">
        <v>1800000</v>
      </c>
      <c r="I27" s="63">
        <v>15600000</v>
      </c>
      <c r="J27" s="13">
        <v>13</v>
      </c>
      <c r="K27" s="4">
        <v>1800000</v>
      </c>
      <c r="L27" s="94">
        <v>15600000</v>
      </c>
    </row>
    <row r="28" spans="1:13" ht="16.5" customHeight="1">
      <c r="A28" s="25"/>
      <c r="B28" s="40" t="s">
        <v>48</v>
      </c>
      <c r="C28" s="38">
        <v>13</v>
      </c>
      <c r="D28" s="4">
        <v>1800000</v>
      </c>
      <c r="E28" s="38">
        <f>C28*D28*4/12</f>
        <v>7800000</v>
      </c>
      <c r="F28" s="63">
        <v>7800000</v>
      </c>
      <c r="G28" s="13">
        <v>13</v>
      </c>
      <c r="H28" s="4">
        <v>1800000</v>
      </c>
      <c r="I28" s="63">
        <v>7800000</v>
      </c>
      <c r="J28" s="13">
        <v>13</v>
      </c>
      <c r="K28" s="4">
        <v>1800000</v>
      </c>
      <c r="L28" s="94">
        <v>7800000</v>
      </c>
    </row>
    <row r="29" spans="1:13" s="17" customFormat="1" ht="15.75" customHeight="1">
      <c r="A29" s="25" t="s">
        <v>26</v>
      </c>
      <c r="B29" s="29" t="s">
        <v>27</v>
      </c>
      <c r="C29" s="38">
        <f>219-4</f>
        <v>215</v>
      </c>
      <c r="D29" s="4">
        <f>70000+10000</f>
        <v>80000</v>
      </c>
      <c r="E29" s="38">
        <f>ROUND(C29*D29*8/12,0)</f>
        <v>11466667</v>
      </c>
      <c r="F29" s="64">
        <v>11466667</v>
      </c>
      <c r="G29" s="13">
        <v>225</v>
      </c>
      <c r="H29" s="4">
        <f>70000+10000</f>
        <v>80000</v>
      </c>
      <c r="I29" s="64">
        <v>12000000</v>
      </c>
      <c r="J29" s="13">
        <v>225</v>
      </c>
      <c r="K29" s="4">
        <f>70000+10000</f>
        <v>80000</v>
      </c>
      <c r="L29" s="94">
        <v>12000000</v>
      </c>
    </row>
    <row r="30" spans="1:13" s="17" customFormat="1" ht="15.75" customHeight="1">
      <c r="A30" s="25"/>
      <c r="B30" s="29" t="s">
        <v>85</v>
      </c>
      <c r="C30" s="38">
        <v>4</v>
      </c>
      <c r="D30" s="4">
        <f>70000+10000</f>
        <v>80000</v>
      </c>
      <c r="E30" s="38"/>
      <c r="F30" s="64">
        <v>213333</v>
      </c>
      <c r="G30" s="13">
        <v>0</v>
      </c>
      <c r="H30" s="4">
        <f>70000+10000</f>
        <v>80000</v>
      </c>
      <c r="I30" s="64">
        <v>0</v>
      </c>
      <c r="J30" s="13">
        <v>0</v>
      </c>
      <c r="K30" s="4">
        <f>70000+10000</f>
        <v>80000</v>
      </c>
      <c r="L30" s="94">
        <v>0</v>
      </c>
    </row>
    <row r="31" spans="1:13">
      <c r="A31" s="25" t="s">
        <v>26</v>
      </c>
      <c r="B31" s="29" t="s">
        <v>28</v>
      </c>
      <c r="C31" s="38">
        <f>208-3</f>
        <v>205</v>
      </c>
      <c r="D31" s="4">
        <f>70000+10000</f>
        <v>80000</v>
      </c>
      <c r="E31" s="38">
        <f>ROUND(C31*D31*4/12,0)</f>
        <v>5466667</v>
      </c>
      <c r="F31" s="64">
        <v>5466667</v>
      </c>
      <c r="G31" s="13">
        <f>208-3</f>
        <v>205</v>
      </c>
      <c r="H31" s="4">
        <f>70000+10000</f>
        <v>80000</v>
      </c>
      <c r="I31" s="64">
        <v>5466667</v>
      </c>
      <c r="J31" s="13">
        <v>200</v>
      </c>
      <c r="K31" s="4">
        <f>70000+10000</f>
        <v>80000</v>
      </c>
      <c r="L31" s="94">
        <v>5333333</v>
      </c>
      <c r="M31" s="7"/>
    </row>
    <row r="32" spans="1:13">
      <c r="A32" s="25"/>
      <c r="B32" s="29" t="s">
        <v>86</v>
      </c>
      <c r="C32" s="38">
        <v>3</v>
      </c>
      <c r="D32" s="4">
        <f>70000+10000</f>
        <v>80000</v>
      </c>
      <c r="E32" s="38"/>
      <c r="F32" s="64">
        <v>80000</v>
      </c>
      <c r="G32" s="13">
        <v>3</v>
      </c>
      <c r="H32" s="4">
        <f>70000+10000</f>
        <v>80000</v>
      </c>
      <c r="I32" s="64">
        <v>80000</v>
      </c>
      <c r="J32" s="13">
        <v>3</v>
      </c>
      <c r="K32" s="4">
        <f>70000+10000</f>
        <v>80000</v>
      </c>
      <c r="L32" s="94">
        <v>80000</v>
      </c>
    </row>
    <row r="33" spans="1:13">
      <c r="A33" s="25"/>
      <c r="B33" s="29" t="s">
        <v>76</v>
      </c>
      <c r="C33" s="38"/>
      <c r="D33" s="4"/>
      <c r="E33" s="38"/>
      <c r="F33" s="64"/>
      <c r="G33" s="13"/>
      <c r="H33" s="4"/>
      <c r="I33" s="64"/>
      <c r="J33" s="13"/>
      <c r="K33" s="4"/>
      <c r="L33" s="94"/>
    </row>
    <row r="34" spans="1:13">
      <c r="A34" s="25"/>
      <c r="B34" s="29" t="s">
        <v>87</v>
      </c>
      <c r="C34" s="38"/>
      <c r="D34" s="4"/>
      <c r="E34" s="38"/>
      <c r="F34" s="64">
        <v>7884500</v>
      </c>
      <c r="G34" s="13"/>
      <c r="H34" s="4"/>
      <c r="I34" s="64">
        <v>7884500</v>
      </c>
      <c r="J34" s="13"/>
      <c r="K34" s="4"/>
      <c r="L34" s="94">
        <v>7884500</v>
      </c>
    </row>
    <row r="35" spans="1:13" ht="16.5" customHeight="1">
      <c r="A35" s="25" t="s">
        <v>56</v>
      </c>
      <c r="B35" s="29" t="s">
        <v>89</v>
      </c>
      <c r="C35" s="38">
        <v>2</v>
      </c>
      <c r="D35" s="13">
        <v>384000</v>
      </c>
      <c r="E35" s="38">
        <f>C35*D35</f>
        <v>768000</v>
      </c>
      <c r="F35" s="64">
        <v>768000</v>
      </c>
      <c r="G35" s="13">
        <v>2</v>
      </c>
      <c r="H35" s="13">
        <v>384000</v>
      </c>
      <c r="I35" s="64">
        <v>768000</v>
      </c>
      <c r="J35" s="77">
        <v>2.5</v>
      </c>
      <c r="K35" s="13">
        <v>384000</v>
      </c>
      <c r="L35" s="94">
        <v>960000</v>
      </c>
      <c r="M35" s="7"/>
    </row>
    <row r="36" spans="1:13" ht="16.5" customHeight="1">
      <c r="A36" s="25"/>
      <c r="B36" s="29" t="s">
        <v>88</v>
      </c>
      <c r="C36" s="38">
        <v>1</v>
      </c>
      <c r="D36" s="13">
        <v>352000</v>
      </c>
      <c r="E36" s="38">
        <f>C36*D36</f>
        <v>352000</v>
      </c>
      <c r="F36" s="64">
        <v>352000</v>
      </c>
      <c r="G36" s="13">
        <v>1</v>
      </c>
      <c r="H36" s="13">
        <v>352000</v>
      </c>
      <c r="I36" s="64">
        <v>352000</v>
      </c>
      <c r="J36" s="13">
        <v>1</v>
      </c>
      <c r="K36" s="13">
        <v>352000</v>
      </c>
      <c r="L36" s="94">
        <v>352000</v>
      </c>
    </row>
    <row r="37" spans="1:13" ht="16.5" customHeight="1">
      <c r="A37" s="26" t="s">
        <v>30</v>
      </c>
      <c r="B37" s="30" t="s">
        <v>31</v>
      </c>
      <c r="C37" s="38"/>
      <c r="D37" s="13"/>
      <c r="E37" s="38"/>
      <c r="F37" s="64"/>
      <c r="G37" s="13"/>
      <c r="H37" s="69"/>
      <c r="I37" s="89"/>
      <c r="J37" s="13"/>
      <c r="K37" s="69"/>
      <c r="L37" s="70"/>
      <c r="M37" s="101"/>
    </row>
    <row r="38" spans="1:13" ht="16.5" customHeight="1">
      <c r="A38" s="25" t="s">
        <v>24</v>
      </c>
      <c r="B38" s="29" t="s">
        <v>74</v>
      </c>
      <c r="C38" s="38"/>
      <c r="D38" s="13"/>
      <c r="E38" s="38"/>
      <c r="F38" s="64"/>
      <c r="G38" s="69"/>
      <c r="H38" s="69"/>
      <c r="I38" s="64"/>
      <c r="J38" s="70"/>
      <c r="K38" s="69"/>
      <c r="L38" s="94"/>
    </row>
    <row r="39" spans="1:13" ht="16.5" customHeight="1">
      <c r="A39" s="25" t="s">
        <v>26</v>
      </c>
      <c r="B39" s="29" t="s">
        <v>75</v>
      </c>
      <c r="C39" s="38"/>
      <c r="D39" s="13"/>
      <c r="E39" s="38">
        <v>32893700</v>
      </c>
      <c r="F39" s="64">
        <v>55993421</v>
      </c>
      <c r="G39" s="69"/>
      <c r="H39" s="69"/>
      <c r="I39" s="64">
        <v>55993421</v>
      </c>
      <c r="J39" s="70"/>
      <c r="K39" s="69"/>
      <c r="L39" s="94">
        <v>55993421</v>
      </c>
    </row>
    <row r="40" spans="1:13" ht="16.5" customHeight="1">
      <c r="A40" s="25" t="s">
        <v>29</v>
      </c>
      <c r="B40" s="29" t="s">
        <v>32</v>
      </c>
      <c r="C40" s="38"/>
      <c r="D40" s="13"/>
      <c r="E40" s="38"/>
      <c r="F40" s="63"/>
      <c r="G40" s="69"/>
      <c r="H40" s="69"/>
      <c r="I40" s="63"/>
      <c r="J40" s="70"/>
      <c r="K40" s="69"/>
      <c r="L40" s="94"/>
    </row>
    <row r="41" spans="1:13" s="17" customFormat="1" ht="16.5" customHeight="1">
      <c r="A41" s="25" t="s">
        <v>33</v>
      </c>
      <c r="B41" s="29" t="s">
        <v>78</v>
      </c>
      <c r="C41" s="38">
        <f>9568+1728</f>
        <v>11296</v>
      </c>
      <c r="D41" s="4">
        <v>3000000</v>
      </c>
      <c r="E41" s="38">
        <f>ROUND(C41/8000,1)*D41</f>
        <v>4200000</v>
      </c>
      <c r="F41" s="64">
        <f t="shared" ref="F41:F48" si="0">E41</f>
        <v>4200000</v>
      </c>
      <c r="G41" s="13">
        <f>9568+1728</f>
        <v>11296</v>
      </c>
      <c r="H41" s="4">
        <v>3000000</v>
      </c>
      <c r="I41" s="64">
        <f>F41</f>
        <v>4200000</v>
      </c>
      <c r="J41" s="13">
        <f>9568+1728</f>
        <v>11296</v>
      </c>
      <c r="K41" s="4">
        <v>3000000</v>
      </c>
      <c r="L41" s="94">
        <f>I41</f>
        <v>4200000</v>
      </c>
    </row>
    <row r="42" spans="1:13" s="17" customFormat="1" ht="16.5" customHeight="1">
      <c r="A42" s="25" t="s">
        <v>33</v>
      </c>
      <c r="B42" s="29" t="s">
        <v>80</v>
      </c>
      <c r="C42" s="38">
        <f>4484+1640</f>
        <v>6124</v>
      </c>
      <c r="D42" s="4">
        <v>3000000</v>
      </c>
      <c r="E42" s="38">
        <f>ROUND(C42/5000,1)*D42</f>
        <v>3600000</v>
      </c>
      <c r="F42" s="64">
        <f t="shared" si="0"/>
        <v>3600000</v>
      </c>
      <c r="G42" s="13">
        <f>4484+1640</f>
        <v>6124</v>
      </c>
      <c r="H42" s="4">
        <v>3000000</v>
      </c>
      <c r="I42" s="64">
        <f>F42</f>
        <v>3600000</v>
      </c>
      <c r="J42" s="13">
        <f>4484+1640</f>
        <v>6124</v>
      </c>
      <c r="K42" s="4">
        <v>3000000</v>
      </c>
      <c r="L42" s="94">
        <f>I42</f>
        <v>3600000</v>
      </c>
    </row>
    <row r="43" spans="1:13" s="17" customFormat="1" ht="16.5" customHeight="1">
      <c r="A43" s="25" t="s">
        <v>33</v>
      </c>
      <c r="B43" s="29" t="s">
        <v>79</v>
      </c>
      <c r="C43" s="38">
        <f>1707+462</f>
        <v>2169</v>
      </c>
      <c r="D43" s="4">
        <v>3000000</v>
      </c>
      <c r="E43" s="38">
        <f>1*D43</f>
        <v>3000000</v>
      </c>
      <c r="F43" s="64">
        <f t="shared" si="0"/>
        <v>3000000</v>
      </c>
      <c r="G43" s="13">
        <f>1707+462</f>
        <v>2169</v>
      </c>
      <c r="H43" s="4">
        <v>3000000</v>
      </c>
      <c r="I43" s="64">
        <f>F43</f>
        <v>3000000</v>
      </c>
      <c r="J43" s="13">
        <f>1707+462</f>
        <v>2169</v>
      </c>
      <c r="K43" s="4">
        <v>3000000</v>
      </c>
      <c r="L43" s="94">
        <f>I43</f>
        <v>3000000</v>
      </c>
    </row>
    <row r="44" spans="1:13" ht="16.5" customHeight="1">
      <c r="A44" s="25" t="s">
        <v>33</v>
      </c>
      <c r="B44" s="29" t="s">
        <v>77</v>
      </c>
      <c r="C44" s="38">
        <v>2111</v>
      </c>
      <c r="D44" s="4">
        <v>3000000</v>
      </c>
      <c r="E44" s="38">
        <f>1*D44</f>
        <v>3000000</v>
      </c>
      <c r="F44" s="64">
        <f t="shared" si="0"/>
        <v>3000000</v>
      </c>
      <c r="G44" s="13">
        <v>2111</v>
      </c>
      <c r="H44" s="4">
        <v>3000000</v>
      </c>
      <c r="I44" s="64">
        <f>F44</f>
        <v>3000000</v>
      </c>
      <c r="J44" s="13">
        <v>2111</v>
      </c>
      <c r="K44" s="4">
        <v>3000000</v>
      </c>
      <c r="L44" s="94">
        <f>I44</f>
        <v>3000000</v>
      </c>
    </row>
    <row r="45" spans="1:13" ht="16.5" customHeight="1">
      <c r="A45" s="25" t="s">
        <v>81</v>
      </c>
      <c r="B45" s="29" t="s">
        <v>82</v>
      </c>
      <c r="C45" s="38">
        <v>26374</v>
      </c>
      <c r="D45" s="4">
        <v>3000000</v>
      </c>
      <c r="E45" s="38">
        <f>ROUND(C45/9000*(1+11/84),1)*D45</f>
        <v>9900000</v>
      </c>
      <c r="F45" s="64">
        <f t="shared" si="0"/>
        <v>9900000</v>
      </c>
      <c r="G45" s="13">
        <v>26374</v>
      </c>
      <c r="H45" s="4">
        <v>3000000</v>
      </c>
      <c r="I45" s="64">
        <f>F45</f>
        <v>9900000</v>
      </c>
      <c r="J45" s="13">
        <v>26374</v>
      </c>
      <c r="K45" s="4">
        <v>3000000</v>
      </c>
      <c r="L45" s="94">
        <f>I45</f>
        <v>9900000</v>
      </c>
    </row>
    <row r="46" spans="1:13" s="17" customFormat="1" ht="16.5" customHeight="1">
      <c r="A46" s="25" t="s">
        <v>34</v>
      </c>
      <c r="B46" s="29" t="s">
        <v>65</v>
      </c>
      <c r="C46" s="38">
        <f>124+17</f>
        <v>141</v>
      </c>
      <c r="D46" s="4">
        <f>55360*1.1</f>
        <v>60896.000000000007</v>
      </c>
      <c r="E46" s="38">
        <f>C46*D46</f>
        <v>8586336.0000000019</v>
      </c>
      <c r="F46" s="64">
        <f t="shared" si="0"/>
        <v>8586336.0000000019</v>
      </c>
      <c r="G46" s="13">
        <v>139</v>
      </c>
      <c r="H46" s="4">
        <f>55360*1.1</f>
        <v>60896.000000000007</v>
      </c>
      <c r="I46" s="64">
        <v>8464544</v>
      </c>
      <c r="J46" s="13">
        <v>136</v>
      </c>
      <c r="K46" s="4">
        <f>55360*1.1</f>
        <v>60896.000000000007</v>
      </c>
      <c r="L46" s="94">
        <v>8281856</v>
      </c>
      <c r="M46" s="7"/>
    </row>
    <row r="47" spans="1:13" ht="16.5" customHeight="1">
      <c r="A47" s="25" t="s">
        <v>35</v>
      </c>
      <c r="B47" s="29" t="s">
        <v>38</v>
      </c>
      <c r="C47" s="38">
        <v>153</v>
      </c>
      <c r="D47" s="4">
        <f>145000*1.3</f>
        <v>188500</v>
      </c>
      <c r="E47" s="38">
        <f>C47*D47</f>
        <v>28840500</v>
      </c>
      <c r="F47" s="63">
        <f t="shared" si="0"/>
        <v>28840500</v>
      </c>
      <c r="G47" s="13">
        <v>151</v>
      </c>
      <c r="H47" s="4">
        <f>145000*1.3</f>
        <v>188500</v>
      </c>
      <c r="I47" s="64">
        <v>28463500</v>
      </c>
      <c r="J47" s="13">
        <v>151</v>
      </c>
      <c r="K47" s="4">
        <f>145000*1.3</f>
        <v>188500</v>
      </c>
      <c r="L47" s="94">
        <v>28463500</v>
      </c>
    </row>
    <row r="48" spans="1:13" ht="16.5" customHeight="1">
      <c r="A48" s="25" t="s">
        <v>36</v>
      </c>
      <c r="B48" s="29" t="s">
        <v>37</v>
      </c>
      <c r="C48" s="38">
        <v>115</v>
      </c>
      <c r="D48" s="4">
        <f>109000*1.5</f>
        <v>163500</v>
      </c>
      <c r="E48" s="38">
        <f>C48*D48</f>
        <v>18802500</v>
      </c>
      <c r="F48" s="63">
        <f t="shared" si="0"/>
        <v>18802500</v>
      </c>
      <c r="G48" s="13">
        <v>116</v>
      </c>
      <c r="H48" s="4">
        <f>109000*1.5</f>
        <v>163500</v>
      </c>
      <c r="I48" s="64">
        <v>18966000</v>
      </c>
      <c r="J48" s="13">
        <v>118</v>
      </c>
      <c r="K48" s="4">
        <f>109000*1.5</f>
        <v>163500</v>
      </c>
      <c r="L48" s="94">
        <v>19293000</v>
      </c>
      <c r="M48" s="7"/>
    </row>
    <row r="49" spans="1:13" ht="15.75" customHeight="1">
      <c r="A49" s="25" t="s">
        <v>56</v>
      </c>
      <c r="B49" s="29" t="s">
        <v>66</v>
      </c>
      <c r="C49" s="38"/>
      <c r="D49" s="4"/>
      <c r="E49" s="38"/>
      <c r="F49" s="63"/>
      <c r="G49" s="13"/>
      <c r="H49" s="4"/>
      <c r="I49" s="63"/>
      <c r="J49" s="13"/>
      <c r="K49" s="4"/>
      <c r="L49" s="94"/>
      <c r="M49" s="7"/>
    </row>
    <row r="50" spans="1:13" ht="15.75" customHeight="1">
      <c r="A50" s="25" t="s">
        <v>67</v>
      </c>
      <c r="B50" s="29" t="s">
        <v>68</v>
      </c>
      <c r="C50" s="37">
        <v>21.52</v>
      </c>
      <c r="D50" s="4">
        <v>1632000</v>
      </c>
      <c r="E50" s="38">
        <f>C50*D50</f>
        <v>35120640</v>
      </c>
      <c r="F50" s="63">
        <f>E50</f>
        <v>35120640</v>
      </c>
      <c r="G50" s="75">
        <v>20.51</v>
      </c>
      <c r="H50" s="4">
        <v>1632000</v>
      </c>
      <c r="I50" s="63">
        <v>33472320</v>
      </c>
      <c r="J50" s="75">
        <v>20.079999999999998</v>
      </c>
      <c r="K50" s="4">
        <v>1632000</v>
      </c>
      <c r="L50" s="94">
        <v>32770560</v>
      </c>
      <c r="M50" s="7"/>
    </row>
    <row r="51" spans="1:13" ht="15.75" customHeight="1">
      <c r="A51" s="25" t="s">
        <v>69</v>
      </c>
      <c r="B51" s="29" t="s">
        <v>70</v>
      </c>
      <c r="C51" s="38"/>
      <c r="D51" s="4"/>
      <c r="E51" s="38">
        <v>19831640</v>
      </c>
      <c r="F51" s="63">
        <v>35521675</v>
      </c>
      <c r="G51" s="13"/>
      <c r="H51" s="4"/>
      <c r="I51" s="63">
        <v>35053268</v>
      </c>
      <c r="J51" s="13"/>
      <c r="K51" s="4"/>
      <c r="L51" s="94">
        <v>35053268</v>
      </c>
    </row>
    <row r="52" spans="1:13" ht="15.75" customHeight="1">
      <c r="A52" s="25" t="s">
        <v>104</v>
      </c>
      <c r="B52" s="29" t="s">
        <v>106</v>
      </c>
      <c r="C52" s="38"/>
      <c r="D52" s="4"/>
      <c r="E52" s="38"/>
      <c r="F52" s="63"/>
      <c r="G52" s="13"/>
      <c r="H52" s="4"/>
      <c r="I52" s="63">
        <v>5505499</v>
      </c>
      <c r="J52" s="13"/>
      <c r="K52" s="4"/>
      <c r="L52" s="93">
        <f>4086458+1419041-568</f>
        <v>5504931</v>
      </c>
      <c r="M52" s="101"/>
    </row>
    <row r="53" spans="1:13" ht="15.75" customHeight="1">
      <c r="A53" s="25" t="s">
        <v>105</v>
      </c>
      <c r="B53" s="29" t="s">
        <v>107</v>
      </c>
      <c r="C53" s="38"/>
      <c r="D53" s="4"/>
      <c r="E53" s="38"/>
      <c r="F53" s="63"/>
      <c r="G53" s="13"/>
      <c r="H53" s="4"/>
      <c r="I53" s="63">
        <v>7003899</v>
      </c>
      <c r="J53" s="13"/>
      <c r="K53" s="4"/>
      <c r="L53" s="93">
        <f>4507089+2496810+1659631+800065</f>
        <v>9463595</v>
      </c>
      <c r="M53" s="7"/>
    </row>
    <row r="54" spans="1:13" s="17" customFormat="1" ht="25.5" customHeight="1">
      <c r="A54" s="26" t="s">
        <v>39</v>
      </c>
      <c r="B54" s="30" t="s">
        <v>40</v>
      </c>
      <c r="C54" s="38"/>
      <c r="D54" s="4"/>
      <c r="E54" s="38"/>
      <c r="F54" s="64"/>
      <c r="G54" s="13"/>
      <c r="H54" s="4"/>
      <c r="I54" s="64"/>
      <c r="J54" s="13"/>
      <c r="K54" s="4"/>
      <c r="L54" s="94"/>
    </row>
    <row r="55" spans="1:13" ht="15.75" customHeight="1">
      <c r="A55" s="25" t="s">
        <v>41</v>
      </c>
      <c r="B55" s="29" t="s">
        <v>42</v>
      </c>
      <c r="C55" s="38">
        <v>9568</v>
      </c>
      <c r="D55" s="4">
        <v>1140</v>
      </c>
      <c r="E55" s="38">
        <f>C55*D55</f>
        <v>10907520</v>
      </c>
      <c r="F55" s="63">
        <f>E55</f>
        <v>10907520</v>
      </c>
      <c r="G55" s="13">
        <v>9568</v>
      </c>
      <c r="H55" s="4">
        <v>1140</v>
      </c>
      <c r="I55" s="63">
        <f>F55</f>
        <v>10907520</v>
      </c>
      <c r="J55" s="13">
        <v>9568</v>
      </c>
      <c r="K55" s="4">
        <v>1140</v>
      </c>
      <c r="L55" s="93">
        <f>I55</f>
        <v>10907520</v>
      </c>
    </row>
    <row r="56" spans="1:13" ht="15.75" customHeight="1">
      <c r="A56" s="25" t="s">
        <v>108</v>
      </c>
      <c r="B56" s="29" t="s">
        <v>109</v>
      </c>
      <c r="C56" s="38"/>
      <c r="D56" s="4"/>
      <c r="E56" s="38"/>
      <c r="F56" s="63"/>
      <c r="G56" s="13"/>
      <c r="H56" s="4"/>
      <c r="I56" s="63">
        <v>819084</v>
      </c>
      <c r="J56" s="13"/>
      <c r="K56" s="4"/>
      <c r="L56" s="93">
        <v>819084</v>
      </c>
    </row>
    <row r="57" spans="1:13" ht="15.75" customHeight="1">
      <c r="A57" s="25"/>
      <c r="B57" s="29"/>
      <c r="C57" s="38"/>
      <c r="D57" s="4"/>
      <c r="E57" s="38"/>
      <c r="F57" s="63"/>
      <c r="G57" s="13"/>
      <c r="H57" s="4"/>
      <c r="I57" s="63"/>
      <c r="J57" s="13"/>
      <c r="K57" s="4"/>
      <c r="L57" s="93"/>
    </row>
    <row r="58" spans="1:13" ht="15.75" customHeight="1">
      <c r="A58" s="25"/>
      <c r="B58" s="78" t="s">
        <v>100</v>
      </c>
      <c r="C58" s="38"/>
      <c r="D58" s="4"/>
      <c r="E58" s="38"/>
      <c r="F58" s="63"/>
      <c r="G58" s="13"/>
      <c r="H58" s="4"/>
      <c r="I58" s="63"/>
      <c r="J58" s="13"/>
      <c r="K58" s="4"/>
      <c r="L58" s="93"/>
    </row>
    <row r="59" spans="1:13" ht="15.75" customHeight="1">
      <c r="A59" s="25"/>
      <c r="B59" s="29" t="s">
        <v>101</v>
      </c>
      <c r="C59" s="38"/>
      <c r="D59" s="4"/>
      <c r="E59" s="38"/>
      <c r="F59" s="63"/>
      <c r="G59" s="13"/>
      <c r="H59" s="4"/>
      <c r="I59" s="63">
        <v>8098374</v>
      </c>
      <c r="J59" s="13"/>
      <c r="K59" s="4"/>
      <c r="L59" s="93">
        <f>5319613+2778761+2143435</f>
        <v>10241809</v>
      </c>
    </row>
    <row r="60" spans="1:13" ht="15.75" customHeight="1">
      <c r="A60" s="25"/>
      <c r="B60" s="29" t="s">
        <v>102</v>
      </c>
      <c r="C60" s="38"/>
      <c r="D60" s="11"/>
      <c r="E60" s="38"/>
      <c r="F60" s="63"/>
      <c r="G60" s="69"/>
      <c r="H60" s="69"/>
      <c r="I60" s="63">
        <v>11403000</v>
      </c>
      <c r="J60" s="69"/>
      <c r="K60" s="69"/>
      <c r="L60" s="93">
        <v>11403000</v>
      </c>
    </row>
    <row r="61" spans="1:13" ht="15.75" customHeight="1">
      <c r="A61" s="79"/>
      <c r="B61" s="80" t="s">
        <v>113</v>
      </c>
      <c r="C61" s="81"/>
      <c r="D61" s="82"/>
      <c r="E61" s="81"/>
      <c r="F61" s="83"/>
      <c r="G61" s="69"/>
      <c r="H61" s="69"/>
      <c r="I61" s="63">
        <v>48198900</v>
      </c>
      <c r="J61" s="69"/>
      <c r="K61" s="69"/>
      <c r="L61" s="93">
        <v>48198900</v>
      </c>
    </row>
    <row r="62" spans="1:13" ht="15.75" customHeight="1">
      <c r="A62" s="79"/>
      <c r="B62" s="80" t="s">
        <v>116</v>
      </c>
      <c r="C62" s="81"/>
      <c r="D62" s="82"/>
      <c r="E62" s="81"/>
      <c r="F62" s="83"/>
      <c r="G62" s="69"/>
      <c r="H62" s="69"/>
      <c r="I62" s="63"/>
      <c r="J62" s="69"/>
      <c r="K62" s="69"/>
      <c r="L62" s="100">
        <v>600000</v>
      </c>
    </row>
    <row r="63" spans="1:13" ht="15.75" customHeight="1">
      <c r="A63" s="79"/>
      <c r="B63" s="80" t="s">
        <v>117</v>
      </c>
      <c r="C63" s="81"/>
      <c r="D63" s="82"/>
      <c r="E63" s="81"/>
      <c r="F63" s="83"/>
      <c r="G63" s="69"/>
      <c r="H63" s="69"/>
      <c r="I63" s="63"/>
      <c r="J63" s="69"/>
      <c r="K63" s="69"/>
      <c r="L63" s="100">
        <v>1259000</v>
      </c>
    </row>
    <row r="64" spans="1:13" ht="15.75" customHeight="1">
      <c r="A64" s="79"/>
      <c r="B64" s="80" t="s">
        <v>118</v>
      </c>
      <c r="C64" s="81"/>
      <c r="D64" s="82"/>
      <c r="E64" s="81"/>
      <c r="F64" s="83"/>
      <c r="G64" s="69"/>
      <c r="H64" s="69"/>
      <c r="I64" s="63"/>
      <c r="J64" s="69"/>
      <c r="K64" s="69"/>
      <c r="L64" s="100">
        <v>181000000</v>
      </c>
    </row>
    <row r="65" spans="1:12" ht="15.75" customHeight="1">
      <c r="A65" s="79"/>
      <c r="B65" s="80"/>
      <c r="C65" s="81"/>
      <c r="D65" s="82"/>
      <c r="E65" s="81"/>
      <c r="F65" s="83"/>
      <c r="G65" s="69"/>
      <c r="H65" s="69"/>
      <c r="I65" s="63"/>
      <c r="J65" s="69"/>
      <c r="K65" s="69"/>
      <c r="L65" s="100"/>
    </row>
    <row r="66" spans="1:12" ht="15.75" customHeight="1">
      <c r="A66" s="79"/>
      <c r="B66" s="84" t="s">
        <v>103</v>
      </c>
      <c r="C66" s="81"/>
      <c r="D66" s="82"/>
      <c r="E66" s="81"/>
      <c r="F66" s="83"/>
      <c r="G66" s="69"/>
      <c r="H66" s="69"/>
      <c r="I66" s="63">
        <v>3617303</v>
      </c>
      <c r="J66" s="69"/>
      <c r="K66" s="69"/>
      <c r="L66" s="100">
        <v>3617303</v>
      </c>
    </row>
    <row r="67" spans="1:12" s="17" customFormat="1" ht="15.75" customHeight="1" thickBot="1">
      <c r="A67" s="27"/>
      <c r="B67" s="31"/>
      <c r="C67" s="42"/>
      <c r="D67" s="12"/>
      <c r="E67" s="42"/>
      <c r="F67" s="65"/>
      <c r="G67" s="85"/>
      <c r="H67" s="85"/>
      <c r="I67" s="90"/>
      <c r="J67" s="85"/>
      <c r="K67" s="85"/>
      <c r="L67" s="95"/>
    </row>
    <row r="68" spans="1:12" s="17" customFormat="1" ht="15.75" customHeight="1" thickBot="1">
      <c r="A68" s="43"/>
      <c r="B68" s="18" t="s">
        <v>1</v>
      </c>
      <c r="C68" s="44"/>
      <c r="D68" s="19"/>
      <c r="E68" s="54">
        <f>SUM(E10:E67)</f>
        <v>630883992</v>
      </c>
      <c r="F68" s="68">
        <f>SUM(F10:F67)</f>
        <v>679003860</v>
      </c>
      <c r="G68" s="71"/>
      <c r="H68" s="71"/>
      <c r="I68" s="68">
        <f>SUM(I10:I67)</f>
        <v>763241100</v>
      </c>
      <c r="J68" s="71"/>
      <c r="K68" s="71"/>
      <c r="L68" s="96">
        <f>SUM(L10:L67)</f>
        <v>949909681</v>
      </c>
    </row>
    <row r="69" spans="1:12" s="17" customFormat="1" ht="15.75" customHeight="1">
      <c r="A69" s="20"/>
      <c r="B69" s="14" t="s">
        <v>50</v>
      </c>
      <c r="C69" s="15" t="s">
        <v>14</v>
      </c>
      <c r="D69" s="15"/>
      <c r="E69" s="55">
        <f>E68</f>
        <v>630883992</v>
      </c>
      <c r="F69" s="66">
        <f>F68</f>
        <v>679003860</v>
      </c>
      <c r="G69" s="72" t="s">
        <v>14</v>
      </c>
      <c r="H69" s="15"/>
      <c r="I69" s="55">
        <f>I68</f>
        <v>763241100</v>
      </c>
      <c r="J69" s="72" t="s">
        <v>14</v>
      </c>
      <c r="K69" s="15"/>
      <c r="L69" s="97">
        <f>L68</f>
        <v>949909681</v>
      </c>
    </row>
    <row r="70" spans="1:12" s="17" customFormat="1" ht="15.75" customHeight="1">
      <c r="A70" s="32"/>
      <c r="B70" s="5" t="s">
        <v>53</v>
      </c>
      <c r="C70" s="45" t="s">
        <v>51</v>
      </c>
      <c r="D70" s="21"/>
      <c r="E70" s="56">
        <f>E69</f>
        <v>630883992</v>
      </c>
      <c r="F70" s="66">
        <f>F69</f>
        <v>679003860</v>
      </c>
      <c r="G70" s="73" t="s">
        <v>51</v>
      </c>
      <c r="H70" s="21"/>
      <c r="I70" s="56">
        <f>I69-I71</f>
        <v>691923523</v>
      </c>
      <c r="J70" s="73" t="s">
        <v>51</v>
      </c>
      <c r="K70" s="21"/>
      <c r="L70" s="98">
        <f>L69-L71</f>
        <v>876448669</v>
      </c>
    </row>
    <row r="71" spans="1:12" s="17" customFormat="1" ht="15.75" customHeight="1" thickBot="1">
      <c r="A71" s="46"/>
      <c r="B71" s="47"/>
      <c r="C71" s="48" t="s">
        <v>52</v>
      </c>
      <c r="D71" s="22"/>
      <c r="E71" s="57"/>
      <c r="F71" s="67">
        <v>0</v>
      </c>
      <c r="G71" s="74" t="s">
        <v>52</v>
      </c>
      <c r="H71" s="22"/>
      <c r="I71" s="99">
        <f>I59+I60+I61+I66</f>
        <v>71317577</v>
      </c>
      <c r="J71" s="74" t="s">
        <v>52</v>
      </c>
      <c r="K71" s="22"/>
      <c r="L71" s="99">
        <f>L59+L60+L61+L66</f>
        <v>73461012</v>
      </c>
    </row>
    <row r="72" spans="1:12" ht="15.75" customHeight="1">
      <c r="B72" s="23"/>
      <c r="C72" s="7"/>
    </row>
    <row r="73" spans="1:12" ht="15.75" customHeight="1">
      <c r="A73" s="6" t="s">
        <v>44</v>
      </c>
      <c r="D73" s="17"/>
      <c r="E73" s="8"/>
      <c r="I73" s="7"/>
    </row>
    <row r="74" spans="1:12">
      <c r="A74" s="6" t="s">
        <v>45</v>
      </c>
      <c r="B74" s="1" t="s">
        <v>71</v>
      </c>
      <c r="C74" s="7"/>
      <c r="D74" s="17"/>
      <c r="E74" s="8"/>
      <c r="I74" s="7"/>
    </row>
    <row r="75" spans="1:12">
      <c r="F75" s="7">
        <f>(C10-2)*4580000*16.5%</f>
        <v>21854844.000000004</v>
      </c>
    </row>
    <row r="76" spans="1:12">
      <c r="B76" s="9"/>
      <c r="D76" s="7"/>
    </row>
    <row r="77" spans="1:12">
      <c r="D77" s="7"/>
    </row>
    <row r="78" spans="1:12">
      <c r="D78" s="7"/>
    </row>
    <row r="79" spans="1:12">
      <c r="D79" s="7"/>
    </row>
    <row r="80" spans="1:12">
      <c r="D80" s="7"/>
    </row>
    <row r="81" spans="4:4">
      <c r="D81" s="7"/>
    </row>
    <row r="82" spans="4:4">
      <c r="D82" s="7"/>
    </row>
    <row r="83" spans="4:4">
      <c r="D83" s="7"/>
    </row>
    <row r="84" spans="4:4">
      <c r="D84" s="7"/>
    </row>
  </sheetData>
  <mergeCells count="8">
    <mergeCell ref="J4:L4"/>
    <mergeCell ref="A1:L2"/>
    <mergeCell ref="A3:L3"/>
    <mergeCell ref="A5:B5"/>
    <mergeCell ref="A6:A7"/>
    <mergeCell ref="B6:B7"/>
    <mergeCell ref="G4:I4"/>
    <mergeCell ref="C4:F4"/>
  </mergeCells>
  <phoneticPr fontId="2" type="noConversion"/>
  <printOptions verticalCentered="1"/>
  <pageMargins left="0.23622047244094491" right="0.23622047244094491" top="0.74803149606299213" bottom="0.74803149606299213" header="0.31496062992125984" footer="0.31496062992125984"/>
  <pageSetup paperSize="8" scale="90" orientation="portrait" r:id="rId1"/>
  <headerFooter alignWithMargins="0">
    <oddHeader xml:space="preserve">&amp;C&amp;"Arial,Félkövér"24. melléklet a 8/2016. (II.25.) önkormányzati rendelethez
Balatonalmádi Város Önkormányzata
&amp;R&amp;"Arial,Félkövér"21. melléklet a 23/2016.(XII.16.)
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Állami támogatások 2016</vt:lpstr>
      <vt:lpstr>'Állami támogatások 2016'!Nyomtatási_terület</vt:lpstr>
    </vt:vector>
  </TitlesOfParts>
  <Company>Balmadi Polghiv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Olah Ildi</dc:creator>
  <cp:lastModifiedBy>ildi</cp:lastModifiedBy>
  <cp:lastPrinted>2016-12-19T09:36:49Z</cp:lastPrinted>
  <dcterms:created xsi:type="dcterms:W3CDTF">2008-02-05T12:07:02Z</dcterms:created>
  <dcterms:modified xsi:type="dcterms:W3CDTF">2016-12-21T14:35:36Z</dcterms:modified>
</cp:coreProperties>
</file>