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120" windowHeight="8190"/>
  </bookViews>
  <sheets>
    <sheet name="kiadások részletes" sheetId="1" r:id="rId1"/>
    <sheet name="összesítő" sheetId="2" r:id="rId2"/>
    <sheet name="Illetmények" sheetId="3" r:id="rId3"/>
    <sheet name="személyi közös hiv." sheetId="5" r:id="rId4"/>
  </sheets>
  <calcPr calcId="124519"/>
</workbook>
</file>

<file path=xl/calcChain.xml><?xml version="1.0" encoding="utf-8"?>
<calcChain xmlns="http://schemas.openxmlformats.org/spreadsheetml/2006/main">
  <c r="M41" i="3"/>
  <c r="D41"/>
  <c r="E41"/>
  <c r="F41"/>
  <c r="G41"/>
  <c r="H41"/>
  <c r="I41"/>
  <c r="J41"/>
  <c r="K41"/>
  <c r="L41"/>
  <c r="C41"/>
  <c r="D35"/>
  <c r="E35"/>
  <c r="F35"/>
  <c r="G35"/>
  <c r="H35"/>
  <c r="I35"/>
  <c r="J35"/>
  <c r="K35"/>
  <c r="L35"/>
  <c r="M35"/>
  <c r="C35"/>
  <c r="D34"/>
  <c r="E34"/>
  <c r="F34"/>
  <c r="G34"/>
  <c r="H34"/>
  <c r="I34"/>
  <c r="J34"/>
  <c r="K34"/>
  <c r="L34"/>
  <c r="M34"/>
  <c r="J28"/>
  <c r="K28"/>
  <c r="L28"/>
  <c r="M28"/>
  <c r="D24"/>
  <c r="E24"/>
  <c r="F24"/>
  <c r="G24"/>
  <c r="H24"/>
  <c r="I24"/>
  <c r="J24"/>
  <c r="K24"/>
  <c r="L24"/>
  <c r="M24"/>
  <c r="K25" i="1"/>
  <c r="K26"/>
  <c r="K24"/>
  <c r="K9"/>
  <c r="K10"/>
  <c r="K11"/>
  <c r="K12"/>
  <c r="K13"/>
  <c r="K14"/>
  <c r="K15"/>
  <c r="K16"/>
  <c r="K17"/>
  <c r="K18"/>
  <c r="K19"/>
  <c r="K20"/>
  <c r="K21"/>
  <c r="K22"/>
  <c r="K8"/>
  <c r="I23"/>
  <c r="I47" s="1"/>
  <c r="J23"/>
  <c r="J47" s="1"/>
  <c r="I27"/>
  <c r="J27"/>
  <c r="K27"/>
  <c r="H27"/>
  <c r="H23"/>
  <c r="H47" s="1"/>
  <c r="I46"/>
  <c r="J46"/>
  <c r="H46"/>
  <c r="K44"/>
  <c r="K45"/>
  <c r="H43"/>
  <c r="K39"/>
  <c r="K40"/>
  <c r="K41"/>
  <c r="K42"/>
  <c r="K33"/>
  <c r="K34"/>
  <c r="K35"/>
  <c r="K36"/>
  <c r="K37"/>
  <c r="K38"/>
  <c r="K29"/>
  <c r="K30"/>
  <c r="K31"/>
  <c r="K32"/>
  <c r="K28"/>
  <c r="I43"/>
  <c r="J43"/>
  <c r="C23" i="5"/>
  <c r="M38" i="3"/>
  <c r="M36"/>
  <c r="M33"/>
  <c r="M32"/>
  <c r="M31"/>
  <c r="M30"/>
  <c r="M29"/>
  <c r="M26"/>
  <c r="M23"/>
  <c r="M22"/>
  <c r="M21"/>
  <c r="M19"/>
  <c r="M18"/>
  <c r="AC42"/>
  <c r="AC40"/>
  <c r="AC39"/>
  <c r="AC38"/>
  <c r="AC35"/>
  <c r="AB34"/>
  <c r="AB43" s="1"/>
  <c r="AA34"/>
  <c r="AA43" s="1"/>
  <c r="Z34"/>
  <c r="Z43" s="1"/>
  <c r="Y34"/>
  <c r="Y43" s="1"/>
  <c r="X34"/>
  <c r="X43" s="1"/>
  <c r="W34"/>
  <c r="W43" s="1"/>
  <c r="V34"/>
  <c r="V43" s="1"/>
  <c r="U34"/>
  <c r="U43" s="1"/>
  <c r="T34"/>
  <c r="T43" s="1"/>
  <c r="S34"/>
  <c r="S43" s="1"/>
  <c r="AC33"/>
  <c r="AC32"/>
  <c r="AC29"/>
  <c r="AC28"/>
  <c r="AC27"/>
  <c r="AC26"/>
  <c r="AC25"/>
  <c r="AC24"/>
  <c r="AC34" s="1"/>
  <c r="AC43" s="1"/>
  <c r="AB23"/>
  <c r="AB41" s="1"/>
  <c r="AB44" s="1"/>
  <c r="AA23"/>
  <c r="AA41" s="1"/>
  <c r="AA44" s="1"/>
  <c r="Z23"/>
  <c r="Z41" s="1"/>
  <c r="Z44" s="1"/>
  <c r="Y23"/>
  <c r="Y41" s="1"/>
  <c r="Y44" s="1"/>
  <c r="X23"/>
  <c r="X41" s="1"/>
  <c r="X44" s="1"/>
  <c r="W23"/>
  <c r="W41" s="1"/>
  <c r="W44" s="1"/>
  <c r="V23"/>
  <c r="V41" s="1"/>
  <c r="V44" s="1"/>
  <c r="U23"/>
  <c r="U41" s="1"/>
  <c r="U44" s="1"/>
  <c r="T23"/>
  <c r="T41" s="1"/>
  <c r="T44" s="1"/>
  <c r="S23"/>
  <c r="S41" s="1"/>
  <c r="S44" s="1"/>
  <c r="AC21"/>
  <c r="AC20"/>
  <c r="AC19"/>
  <c r="AC17"/>
  <c r="AC16"/>
  <c r="AC15"/>
  <c r="AC14"/>
  <c r="AC13"/>
  <c r="AC11"/>
  <c r="AC23" s="1"/>
  <c r="L46" i="1"/>
  <c r="L43"/>
  <c r="L27"/>
  <c r="L23"/>
  <c r="K23" l="1"/>
  <c r="K46"/>
  <c r="K43"/>
  <c r="L47"/>
  <c r="AC41" i="3"/>
  <c r="AC44" s="1"/>
  <c r="AC37"/>
  <c r="T37"/>
  <c r="V37"/>
  <c r="X37"/>
  <c r="Z37"/>
  <c r="AB37"/>
  <c r="S37"/>
  <c r="U37"/>
  <c r="W37"/>
  <c r="Y37"/>
  <c r="AA37"/>
  <c r="D31" i="5"/>
  <c r="E31"/>
  <c r="G31"/>
  <c r="H31"/>
  <c r="C31"/>
  <c r="C30"/>
  <c r="M37" i="3"/>
  <c r="M25"/>
  <c r="M27"/>
  <c r="M20"/>
  <c r="M11"/>
  <c r="M12"/>
  <c r="M13"/>
  <c r="M14"/>
  <c r="M15"/>
  <c r="C24"/>
  <c r="D28"/>
  <c r="E28"/>
  <c r="F28"/>
  <c r="G28"/>
  <c r="H28"/>
  <c r="I28"/>
  <c r="C28"/>
  <c r="C34"/>
  <c r="D16"/>
  <c r="E16"/>
  <c r="C16"/>
  <c r="C21" i="2"/>
  <c r="C29" s="1"/>
  <c r="C30" s="1"/>
  <c r="B21"/>
  <c r="B29" s="1"/>
  <c r="B30" s="1"/>
  <c r="G30" i="5"/>
  <c r="F102" i="3"/>
  <c r="D104" s="1"/>
  <c r="D18" i="2"/>
  <c r="D21" s="1"/>
  <c r="E30" i="5"/>
  <c r="E32"/>
  <c r="E34"/>
  <c r="E23"/>
  <c r="F30"/>
  <c r="F32"/>
  <c r="F23"/>
  <c r="G32"/>
  <c r="G23"/>
  <c r="H30"/>
  <c r="H32"/>
  <c r="H23"/>
  <c r="H28"/>
  <c r="D30"/>
  <c r="D32"/>
  <c r="D23"/>
  <c r="D29" s="1"/>
  <c r="C32"/>
  <c r="C29"/>
  <c r="E25" i="2"/>
  <c r="E13"/>
  <c r="E14"/>
  <c r="E12"/>
  <c r="D20"/>
  <c r="E20" s="1"/>
  <c r="D19"/>
  <c r="E19" s="1"/>
  <c r="E18"/>
  <c r="E17"/>
  <c r="E16"/>
  <c r="E15"/>
  <c r="B26"/>
  <c r="I32" i="5"/>
  <c r="J32"/>
  <c r="I33"/>
  <c r="J33"/>
  <c r="K35"/>
  <c r="I30"/>
  <c r="I9"/>
  <c r="J9"/>
  <c r="K9" s="1"/>
  <c r="I10"/>
  <c r="J10"/>
  <c r="I11"/>
  <c r="J11"/>
  <c r="K11" s="1"/>
  <c r="I12"/>
  <c r="J12"/>
  <c r="I13"/>
  <c r="J13"/>
  <c r="I14"/>
  <c r="J14"/>
  <c r="K14" s="1"/>
  <c r="I15"/>
  <c r="J15"/>
  <c r="K15" s="1"/>
  <c r="I16"/>
  <c r="J16"/>
  <c r="I17"/>
  <c r="J17"/>
  <c r="K17" s="1"/>
  <c r="I18"/>
  <c r="J18"/>
  <c r="K18" s="1"/>
  <c r="I19"/>
  <c r="J19"/>
  <c r="I20"/>
  <c r="I31" s="1"/>
  <c r="J20"/>
  <c r="J31" s="1"/>
  <c r="I21"/>
  <c r="J21"/>
  <c r="K21" s="1"/>
  <c r="I22"/>
  <c r="J22"/>
  <c r="I8"/>
  <c r="J8"/>
  <c r="K37"/>
  <c r="J37"/>
  <c r="E29"/>
  <c r="F29"/>
  <c r="G29"/>
  <c r="H29"/>
  <c r="K28"/>
  <c r="K27"/>
  <c r="K26"/>
  <c r="K25"/>
  <c r="K24"/>
  <c r="K7"/>
  <c r="F54" i="3"/>
  <c r="D56" s="1"/>
  <c r="G16"/>
  <c r="H16"/>
  <c r="I16"/>
  <c r="J16"/>
  <c r="K16"/>
  <c r="L16"/>
  <c r="F16"/>
  <c r="M10"/>
  <c r="K12" i="5"/>
  <c r="E36"/>
  <c r="E38" s="1"/>
  <c r="K16"/>
  <c r="K10"/>
  <c r="H34"/>
  <c r="H36" s="1"/>
  <c r="H38" s="1"/>
  <c r="C104" i="3"/>
  <c r="C56"/>
  <c r="C57" s="1"/>
  <c r="E104"/>
  <c r="E56"/>
  <c r="E69" s="1"/>
  <c r="C61"/>
  <c r="C58"/>
  <c r="C105"/>
  <c r="C106"/>
  <c r="C108"/>
  <c r="C110"/>
  <c r="C115"/>
  <c r="C107"/>
  <c r="C109"/>
  <c r="C111"/>
  <c r="C114" s="1"/>
  <c r="E105"/>
  <c r="E106"/>
  <c r="E108"/>
  <c r="E110"/>
  <c r="E111"/>
  <c r="E114" s="1"/>
  <c r="E115"/>
  <c r="E107"/>
  <c r="E109"/>
  <c r="C113"/>
  <c r="E113"/>
  <c r="E112"/>
  <c r="K47" i="1" l="1"/>
  <c r="E62" i="3"/>
  <c r="C60"/>
  <c r="C66"/>
  <c r="J30" i="5"/>
  <c r="K30" s="1"/>
  <c r="F34"/>
  <c r="F36" s="1"/>
  <c r="F38" s="1"/>
  <c r="K20"/>
  <c r="J23"/>
  <c r="J29" s="1"/>
  <c r="K8"/>
  <c r="K22"/>
  <c r="I23"/>
  <c r="I29" s="1"/>
  <c r="C34"/>
  <c r="E116" i="3"/>
  <c r="E59"/>
  <c r="E21" i="2"/>
  <c r="E26" s="1"/>
  <c r="D29"/>
  <c r="D30" s="1"/>
  <c r="D26"/>
  <c r="D69" i="3"/>
  <c r="D59"/>
  <c r="D58"/>
  <c r="D62"/>
  <c r="D57"/>
  <c r="D61"/>
  <c r="D60"/>
  <c r="D66"/>
  <c r="D106"/>
  <c r="F105" s="1"/>
  <c r="D110"/>
  <c r="F109" s="1"/>
  <c r="D105"/>
  <c r="D109"/>
  <c r="F108" s="1"/>
  <c r="D108"/>
  <c r="F107" s="1"/>
  <c r="D115"/>
  <c r="F114" s="1"/>
  <c r="D107"/>
  <c r="D111"/>
  <c r="F110"/>
  <c r="C112"/>
  <c r="F106"/>
  <c r="E60"/>
  <c r="E66"/>
  <c r="C59"/>
  <c r="F58" s="1"/>
  <c r="C62"/>
  <c r="E57"/>
  <c r="E61"/>
  <c r="E58"/>
  <c r="F57" s="1"/>
  <c r="M40"/>
  <c r="K19" i="5"/>
  <c r="K13"/>
  <c r="K33"/>
  <c r="D34"/>
  <c r="G34"/>
  <c r="G36" s="1"/>
  <c r="G38" s="1"/>
  <c r="K32"/>
  <c r="K31"/>
  <c r="M39" i="3"/>
  <c r="M16"/>
  <c r="C26" i="2"/>
  <c r="C63" i="3"/>
  <c r="F56"/>
  <c r="C36" i="5"/>
  <c r="D36"/>
  <c r="J34"/>
  <c r="C69" i="3"/>
  <c r="I34" i="5" l="1"/>
  <c r="E64" i="3"/>
  <c r="E65"/>
  <c r="K23" i="5"/>
  <c r="K29" s="1"/>
  <c r="F59" i="3"/>
  <c r="F60"/>
  <c r="C64"/>
  <c r="F61"/>
  <c r="C65"/>
  <c r="F104"/>
  <c r="D112"/>
  <c r="D63"/>
  <c r="F68"/>
  <c r="C67"/>
  <c r="E63"/>
  <c r="E67" s="1"/>
  <c r="C116"/>
  <c r="F111"/>
  <c r="D113"/>
  <c r="F112" s="1"/>
  <c r="D114"/>
  <c r="F113" s="1"/>
  <c r="F65"/>
  <c r="D65"/>
  <c r="D67" s="1"/>
  <c r="D64"/>
  <c r="K34" i="5"/>
  <c r="D38"/>
  <c r="J36"/>
  <c r="J38" s="1"/>
  <c r="C38"/>
  <c r="I36"/>
  <c r="F115" i="3" l="1"/>
  <c r="F63"/>
  <c r="D116"/>
  <c r="F64"/>
  <c r="F62"/>
  <c r="F66" s="1"/>
  <c r="K36" i="5"/>
  <c r="K38" s="1"/>
  <c r="I38"/>
</calcChain>
</file>

<file path=xl/comments1.xml><?xml version="1.0" encoding="utf-8"?>
<comments xmlns="http://schemas.openxmlformats.org/spreadsheetml/2006/main">
  <authors>
    <author>User</author>
  </authors>
  <commentList>
    <comment ref="AB28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247700*5</t>
        </r>
      </text>
    </comment>
    <comment ref="L30" authorId="0">
      <text>
        <r>
          <rPr>
            <b/>
            <sz val="8"/>
            <color indexed="81"/>
            <rFont val="Tahoma"/>
            <charset val="1"/>
          </rPr>
          <t>User:</t>
        </r>
        <r>
          <rPr>
            <sz val="8"/>
            <color indexed="81"/>
            <rFont val="Tahoma"/>
            <charset val="1"/>
          </rPr>
          <t xml:space="preserve">
247700*5</t>
        </r>
      </text>
    </comment>
  </commentList>
</comments>
</file>

<file path=xl/comments2.xml><?xml version="1.0" encoding="utf-8"?>
<comments xmlns="http://schemas.openxmlformats.org/spreadsheetml/2006/main">
  <authors>
    <author>Sárközi Ferenc</author>
  </authors>
  <commentList>
    <comment ref="C19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Horváth lné, Futó Lné ruházati ktgtér.
</t>
        </r>
      </text>
    </comment>
    <comment ref="C20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ktv: 590
egyéb: 147
</t>
        </r>
      </text>
    </comment>
    <comment ref="E20" authorId="0">
      <text>
        <r>
          <rPr>
            <b/>
            <sz val="8"/>
            <color indexed="81"/>
            <rFont val="Tahoma"/>
            <family val="2"/>
            <charset val="238"/>
          </rPr>
          <t>Sárközi Ferenc:</t>
        </r>
        <r>
          <rPr>
            <sz val="8"/>
            <color indexed="81"/>
            <rFont val="Tahoma"/>
            <family val="2"/>
            <charset val="238"/>
          </rPr>
          <t xml:space="preserve">
ktv:   246
egyéb: 123
</t>
        </r>
      </text>
    </comment>
  </commentList>
</comments>
</file>

<file path=xl/sharedStrings.xml><?xml version="1.0" encoding="utf-8"?>
<sst xmlns="http://schemas.openxmlformats.org/spreadsheetml/2006/main" count="315" uniqueCount="227">
  <si>
    <t>Megnevezés</t>
  </si>
  <si>
    <t>Kiadásnem</t>
  </si>
  <si>
    <t>Tárkány</t>
  </si>
  <si>
    <t>Ete</t>
  </si>
  <si>
    <t>Összesen</t>
  </si>
  <si>
    <t>Kiadás összesen</t>
  </si>
  <si>
    <t>Előirányzat</t>
  </si>
  <si>
    <t>összesen</t>
  </si>
  <si>
    <t>Személyi jellegű  juttatások</t>
  </si>
  <si>
    <t>Munkaadót terhelő járulékok</t>
  </si>
  <si>
    <t>Dologi és folyó kiadások</t>
  </si>
  <si>
    <t>Fejlesztési kiadások</t>
  </si>
  <si>
    <t>Fejl.c.pénzeszk.átadás, hiteltörlesztés</t>
  </si>
  <si>
    <t>Pénzeszköz átadás</t>
  </si>
  <si>
    <t>Ellátottak juttatásai</t>
  </si>
  <si>
    <t>Kiadások összesen</t>
  </si>
  <si>
    <t xml:space="preserve">Bevételek </t>
  </si>
  <si>
    <t>Önkormányzatok hozzájárulása</t>
  </si>
  <si>
    <t>Név</t>
  </si>
  <si>
    <t>alapilletm.</t>
  </si>
  <si>
    <t>illetménykieg.</t>
  </si>
  <si>
    <t>pótlék</t>
  </si>
  <si>
    <t>Körjegyzőség</t>
  </si>
  <si>
    <t xml:space="preserve">                                vezetöi</t>
  </si>
  <si>
    <t xml:space="preserve">                                nyelvp.</t>
  </si>
  <si>
    <t>Horváth Lászlóné</t>
  </si>
  <si>
    <t>Rabiné Hadnagy Bernadett</t>
  </si>
  <si>
    <t>Sárközi Ferencné</t>
  </si>
  <si>
    <t>Köztisztviselők Tárkány összesen</t>
  </si>
  <si>
    <t>Asztalos Józsefné</t>
  </si>
  <si>
    <t>Pongrácz Ferencné</t>
  </si>
  <si>
    <t>Köztisztviselők  Ete összesen</t>
  </si>
  <si>
    <t>Köztisztviselők összesen</t>
  </si>
  <si>
    <t>511211*</t>
  </si>
  <si>
    <t>511215*</t>
  </si>
  <si>
    <t>Tusorné Vajda Krisztina  Ete</t>
  </si>
  <si>
    <t>Megnevez</t>
  </si>
  <si>
    <t>Létszám</t>
  </si>
  <si>
    <t>Ailletm ktv.</t>
  </si>
  <si>
    <t>Ailletm.egy</t>
  </si>
  <si>
    <t>illetm.pótl Vezetői,körj.</t>
  </si>
  <si>
    <r>
      <t>511241</t>
    </r>
    <r>
      <rPr>
        <b/>
        <sz val="10"/>
        <rFont val="Arial"/>
        <family val="2"/>
        <charset val="238"/>
      </rPr>
      <t>"</t>
    </r>
  </si>
  <si>
    <t>nyelvpótlék</t>
  </si>
  <si>
    <t>egyéb pótl juttatás</t>
  </si>
  <si>
    <t>511252"</t>
  </si>
  <si>
    <t>Egyéb mvégz jutt kjt</t>
  </si>
  <si>
    <t>512292*</t>
  </si>
  <si>
    <t>514291*</t>
  </si>
  <si>
    <t>Jub jut ktv</t>
  </si>
  <si>
    <t>Tisztdíj alpolgármester</t>
  </si>
  <si>
    <t>Áll.kív.egyéb jutt.</t>
  </si>
  <si>
    <t>52225*</t>
  </si>
  <si>
    <t>Áll.kív.ö.</t>
  </si>
  <si>
    <t>Személyi jell.jutt ö.</t>
  </si>
  <si>
    <t>Táppénzhj</t>
  </si>
  <si>
    <t>Szemj.össz.</t>
  </si>
  <si>
    <t>Rendsz. és nem rendsz juttatások</t>
  </si>
  <si>
    <t>Járulék összesen</t>
  </si>
  <si>
    <t>Önkormányzat módosított hozzájárulása</t>
  </si>
  <si>
    <t>egyéb ktgt cafetéria része</t>
  </si>
  <si>
    <t>16 % adó cafetéria után</t>
  </si>
  <si>
    <t>adatok forintban</t>
  </si>
  <si>
    <t>Cafetéria,étk. hozzájárulás</t>
  </si>
  <si>
    <t>Számlsvezetési költségtér.</t>
  </si>
  <si>
    <t>841126 Szakfeladat összesen</t>
  </si>
  <si>
    <t>Keresetkiegézítés</t>
  </si>
  <si>
    <t>Jutalom, nem rendsz.jutt. (választás díjazása)</t>
  </si>
  <si>
    <t>Tisztdíj választás</t>
  </si>
  <si>
    <t xml:space="preserve">Ruházati </t>
  </si>
  <si>
    <t xml:space="preserve">Üdülési </t>
  </si>
  <si>
    <t>költségtérítés</t>
  </si>
  <si>
    <t>hozzájárulás</t>
  </si>
  <si>
    <t xml:space="preserve">Róth Istvánné  </t>
  </si>
  <si>
    <t xml:space="preserve">Szociális hozzájárulási adó 27%          </t>
  </si>
  <si>
    <t>ill.kieg. Ktv.</t>
  </si>
  <si>
    <t>ill.kieg. Egyéb</t>
  </si>
  <si>
    <t>közl.ktgt., egyéb ktg.térítés</t>
  </si>
  <si>
    <t>Megb.díj választás, népszámlálás</t>
  </si>
  <si>
    <t>Előző évi pénzmaradvány</t>
  </si>
  <si>
    <t>ezer Ft</t>
  </si>
  <si>
    <t xml:space="preserve">                                   adó:</t>
  </si>
  <si>
    <t xml:space="preserve">                                  EHO</t>
  </si>
  <si>
    <t>cafetéria keret bruttó 200.000 Ft, nettó 147.400</t>
  </si>
  <si>
    <t>12283 Ft/hó</t>
  </si>
  <si>
    <t xml:space="preserve">Dr Szallerbeck Zsolt  </t>
  </si>
  <si>
    <t xml:space="preserve">Szabó Mihály   . </t>
  </si>
  <si>
    <t>Közösen viselt költségek össz.</t>
  </si>
  <si>
    <t>841126</t>
  </si>
  <si>
    <t>Közösen viselt költségek megosztása lakosságszám szerint</t>
  </si>
  <si>
    <t>bérek járuléka</t>
  </si>
  <si>
    <t>cafetéria után fizetendő adó</t>
  </si>
  <si>
    <t>cafetéria után fizetendő EHO</t>
  </si>
  <si>
    <t>Megoszlás %</t>
  </si>
  <si>
    <t>Lakosságszám</t>
  </si>
  <si>
    <t>Csép</t>
  </si>
  <si>
    <t>Vezetői pótlék</t>
  </si>
  <si>
    <t>körjegyzői pótlék</t>
  </si>
  <si>
    <t>Kiküldetés, gépkocsi használat</t>
  </si>
  <si>
    <t>Közös Hivatal összesen</t>
  </si>
  <si>
    <t>saját</t>
  </si>
  <si>
    <t>közös</t>
  </si>
  <si>
    <t>kiküldetés, gépkocsi használat</t>
  </si>
  <si>
    <t>Eü.hjárulás 14 % cafetéria után</t>
  </si>
  <si>
    <t>Tárkány - Ete - Csép Közös Hivatal</t>
  </si>
  <si>
    <t>Asztalosné illkieg, pótlék</t>
  </si>
  <si>
    <t>egyéb pótlék</t>
  </si>
  <si>
    <t>köztisztviselők összes bérköltsége lakosságszám szerinti megosztással.</t>
  </si>
  <si>
    <t xml:space="preserve"> 2. verzió  Közösen viselt költségek megosztása lakosságszám szerint</t>
  </si>
  <si>
    <t>Ailletm ktv.Asztalosné</t>
  </si>
  <si>
    <t>Általános gazdálkodási tartalék .</t>
  </si>
  <si>
    <t>Tárkányi Közös Önkormányzati Hivatal</t>
  </si>
  <si>
    <t>KÖH jegyzője</t>
  </si>
  <si>
    <t>Köztisztviselők  Csép összesen</t>
  </si>
  <si>
    <t>Jegyző, aljegyző illetménye</t>
  </si>
  <si>
    <t>Kapott támogatás</t>
  </si>
  <si>
    <t>Közös Hivatal támogatása</t>
  </si>
  <si>
    <t>Havonta utalandó (12 hónap)</t>
  </si>
  <si>
    <t>9+2</t>
  </si>
  <si>
    <t>1/b melléklet</t>
  </si>
  <si>
    <t>1.b. melléklet folytatás</t>
  </si>
  <si>
    <t>.011130</t>
  </si>
  <si>
    <t>05110113</t>
  </si>
  <si>
    <t>Köztisztviselők,közalkalmazottak bére</t>
  </si>
  <si>
    <t>0511033</t>
  </si>
  <si>
    <t>Céljuttatás, projektprémium</t>
  </si>
  <si>
    <t>0511063</t>
  </si>
  <si>
    <t>Jubileumi jutalom</t>
  </si>
  <si>
    <t>05110713</t>
  </si>
  <si>
    <t>Erzsébet utalvány</t>
  </si>
  <si>
    <t>05110723</t>
  </si>
  <si>
    <t>SZÉP kártya - vendéglátás</t>
  </si>
  <si>
    <t>05110733</t>
  </si>
  <si>
    <t>SZÉP kártya - étkezés</t>
  </si>
  <si>
    <t>05110743</t>
  </si>
  <si>
    <t>SZÉP kártya - szabadidő</t>
  </si>
  <si>
    <t>05110763</t>
  </si>
  <si>
    <t>Önkéntes egészségpénztári befizetés</t>
  </si>
  <si>
    <t>05110773</t>
  </si>
  <si>
    <t>Béren kívüli juttatások</t>
  </si>
  <si>
    <t>0511083</t>
  </si>
  <si>
    <t>Ruházati költségtérítés</t>
  </si>
  <si>
    <t>0511093</t>
  </si>
  <si>
    <t>Közlekedési költségtérítés</t>
  </si>
  <si>
    <t>0511133</t>
  </si>
  <si>
    <t>Foglalkoztatottak egyéb személyi juttatásai</t>
  </si>
  <si>
    <t>051213</t>
  </si>
  <si>
    <t>Választott tisztségviselők juttatásai</t>
  </si>
  <si>
    <t>051223</t>
  </si>
  <si>
    <t>Munkavégzésre irányuló egyéb jogviszonyban nem saját foglalkoztatottnak fizetett juttatások</t>
  </si>
  <si>
    <t>0512363</t>
  </si>
  <si>
    <t>Reprezentáció, üzleti ajándék</t>
  </si>
  <si>
    <t>Össz: 051(3)</t>
  </si>
  <si>
    <t>Személyi juttatások</t>
  </si>
  <si>
    <t>05213</t>
  </si>
  <si>
    <t>Szociális hozzájárulási adó</t>
  </si>
  <si>
    <t>05243</t>
  </si>
  <si>
    <t>Egészségügyi hozzájárulás</t>
  </si>
  <si>
    <t>05273</t>
  </si>
  <si>
    <t>Személyi jövedelemadó</t>
  </si>
  <si>
    <t>Össz: 052(3)</t>
  </si>
  <si>
    <t>Munkaadókat terhelő járulékok és szociális hozzájárulási adó</t>
  </si>
  <si>
    <t>0531123</t>
  </si>
  <si>
    <t>Könyv, folyóirat</t>
  </si>
  <si>
    <t>0531223</t>
  </si>
  <si>
    <t>Irodaszer</t>
  </si>
  <si>
    <t>0531263</t>
  </si>
  <si>
    <t>Midazok, amelyek nem számolhatóakn el szakmai anyagnak</t>
  </si>
  <si>
    <t>0532113</t>
  </si>
  <si>
    <t>Internet díj</t>
  </si>
  <si>
    <t>053213</t>
  </si>
  <si>
    <t>Informatikai szolgáltatások igénybevétele</t>
  </si>
  <si>
    <t>0532143</t>
  </si>
  <si>
    <t>Informatikai eszközök, ATM, POS bérleti díja, lízingelése,karbantartása</t>
  </si>
  <si>
    <t>0532213</t>
  </si>
  <si>
    <t>Telefonszámla</t>
  </si>
  <si>
    <t>0533113</t>
  </si>
  <si>
    <t>Villamos energia</t>
  </si>
  <si>
    <t>0533123</t>
  </si>
  <si>
    <t>Gázdíj</t>
  </si>
  <si>
    <t>053363</t>
  </si>
  <si>
    <t>Szakmai tevékenységet segítő szolgáltatások</t>
  </si>
  <si>
    <t>0533713</t>
  </si>
  <si>
    <t>Postaköltség</t>
  </si>
  <si>
    <t>053373</t>
  </si>
  <si>
    <t>Egyéb szolgáltatások</t>
  </si>
  <si>
    <t>053413</t>
  </si>
  <si>
    <t>Kiküldetések kiadásai</t>
  </si>
  <si>
    <t>053513</t>
  </si>
  <si>
    <t>Működési célú előzetesen felszámított általános forgalmi adó</t>
  </si>
  <si>
    <t>053553</t>
  </si>
  <si>
    <t>Egyéb dologi kiadások</t>
  </si>
  <si>
    <t>Össz: 053(3)</t>
  </si>
  <si>
    <t>Dologi kiadások</t>
  </si>
  <si>
    <t>05613</t>
  </si>
  <si>
    <t>Immateriális javak beszerzése, létesítése</t>
  </si>
  <si>
    <t>05673</t>
  </si>
  <si>
    <t>Beruházási célú előzetesen felszámított általános forgalmi adó</t>
  </si>
  <si>
    <t>Össz: 056(3)</t>
  </si>
  <si>
    <t>Beruházások</t>
  </si>
  <si>
    <t>Össz: 05(3)</t>
  </si>
  <si>
    <t>2014. évi tényleges</t>
  </si>
  <si>
    <t>Személyi jellegű kiadások 2015. év</t>
  </si>
  <si>
    <t xml:space="preserve">2015.évi illetmények </t>
  </si>
  <si>
    <t>Tárkány - Ete - Csép Közös Hivatal 2015. év</t>
  </si>
  <si>
    <t>2014. 1 hónap</t>
  </si>
  <si>
    <t>2015.évi  11 hónap</t>
  </si>
  <si>
    <t xml:space="preserve">                                körjegyzői</t>
  </si>
  <si>
    <t xml:space="preserve">Szabó Mihály    </t>
  </si>
  <si>
    <t>Jankovics Béla Gáborné</t>
  </si>
  <si>
    <t xml:space="preserve">       -lépés 2015.02.07.</t>
  </si>
  <si>
    <t>Lépés 2015.06.08.</t>
  </si>
  <si>
    <t>5 havi jubileumi jutalom</t>
  </si>
  <si>
    <t>többletbér 6 havi (140000Ft/hó)</t>
  </si>
  <si>
    <t xml:space="preserve">       -lépés 2015.07.01. többlet ktg</t>
  </si>
  <si>
    <t>Csép Somogyiné Soós Katalin</t>
  </si>
  <si>
    <t xml:space="preserve">Tárkány Összesen </t>
  </si>
  <si>
    <t>Csép összesen</t>
  </si>
  <si>
    <t xml:space="preserve">Ete összesen </t>
  </si>
  <si>
    <t xml:space="preserve">841126 Szakfeladat összesen </t>
  </si>
  <si>
    <t>Költségvetés  összesítés  2015.évre</t>
  </si>
  <si>
    <t>2015. 01.01 - 2015.12.31.</t>
  </si>
  <si>
    <t>2015.év EI.</t>
  </si>
  <si>
    <t>Tárkány, 2015 február  27.</t>
  </si>
  <si>
    <t>a …./2015.(II. 27.) önkormányzati rendelethez</t>
  </si>
  <si>
    <t xml:space="preserve">2./2. melléklet </t>
  </si>
  <si>
    <t>a 3/2015.(II.27) önkormányzati rendelethez</t>
  </si>
  <si>
    <t>Tárkányi Közös Önkormányzati Hivatal költségvetése 2015.</t>
  </si>
</sst>
</file>

<file path=xl/styles.xml><?xml version="1.0" encoding="utf-8"?>
<styleSheet xmlns="http://schemas.openxmlformats.org/spreadsheetml/2006/main">
  <numFmts count="4">
    <numFmt numFmtId="6" formatCode="#,##0\ &quot;Ft&quot;;[Red]\-#,##0\ &quot;Ft&quot;"/>
    <numFmt numFmtId="164" formatCode="_-* #,##0.00\ _F_t_-;\-* #,##0.00\ _F_t_-;_-* \-??\ _F_t_-;_-@_-"/>
    <numFmt numFmtId="165" formatCode="_-* #,##0\ _F_t_-;\-* #,##0\ _F_t_-;_-* \-??\ _F_t_-;_-@_-"/>
    <numFmt numFmtId="166" formatCode="[$-1040E]#,##0;\-#,##0"/>
  </numFmts>
  <fonts count="29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u/>
      <sz val="8"/>
      <name val="Arial CE"/>
      <charset val="238"/>
    </font>
    <font>
      <i/>
      <sz val="8"/>
      <name val="Arial CE"/>
      <charset val="238"/>
    </font>
    <font>
      <sz val="8"/>
      <color indexed="81"/>
      <name val="Tahoma"/>
      <family val="2"/>
      <charset val="238"/>
    </font>
    <font>
      <b/>
      <i/>
      <sz val="8"/>
      <name val="Arial CE"/>
      <charset val="238"/>
    </font>
    <font>
      <b/>
      <sz val="8"/>
      <color indexed="81"/>
      <name val="Tahoma"/>
      <family val="2"/>
      <charset val="238"/>
    </font>
    <font>
      <b/>
      <u/>
      <sz val="12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i/>
      <sz val="10"/>
      <color rgb="FF00000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rgb="FFC0C0C0"/>
        <bgColor rgb="FFC0C0C0"/>
      </patternFill>
    </fill>
  </fills>
  <borders count="10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1" fillId="0" borderId="0" applyFill="0" applyBorder="0" applyAlignment="0" applyProtection="0"/>
    <xf numFmtId="0" fontId="20" fillId="0" borderId="0"/>
  </cellStyleXfs>
  <cellXfs count="285">
    <xf numFmtId="0" fontId="0" fillId="0" borderId="0" xfId="0"/>
    <xf numFmtId="0" fontId="0" fillId="0" borderId="3" xfId="0" applyBorder="1"/>
    <xf numFmtId="0" fontId="0" fillId="0" borderId="6" xfId="0" applyBorder="1"/>
    <xf numFmtId="3" fontId="0" fillId="0" borderId="6" xfId="0" applyNumberFormat="1" applyBorder="1"/>
    <xf numFmtId="0" fontId="0" fillId="0" borderId="10" xfId="0" applyBorder="1"/>
    <xf numFmtId="3" fontId="0" fillId="0" borderId="10" xfId="0" applyNumberForma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/>
    <xf numFmtId="165" fontId="0" fillId="0" borderId="6" xfId="1" applyNumberFormat="1" applyFont="1" applyFill="1" applyBorder="1" applyAlignment="1" applyProtection="1"/>
    <xf numFmtId="165" fontId="0" fillId="0" borderId="8" xfId="1" applyNumberFormat="1" applyFont="1" applyFill="1" applyBorder="1" applyAlignment="1" applyProtection="1"/>
    <xf numFmtId="0" fontId="0" fillId="0" borderId="9" xfId="0" applyFont="1" applyBorder="1"/>
    <xf numFmtId="165" fontId="0" fillId="0" borderId="10" xfId="1" applyNumberFormat="1" applyFont="1" applyFill="1" applyBorder="1" applyAlignment="1" applyProtection="1"/>
    <xf numFmtId="165" fontId="0" fillId="0" borderId="11" xfId="1" applyNumberFormat="1" applyFont="1" applyFill="1" applyBorder="1" applyAlignment="1" applyProtection="1"/>
    <xf numFmtId="0" fontId="0" fillId="0" borderId="15" xfId="0" applyFont="1" applyBorder="1"/>
    <xf numFmtId="165" fontId="0" fillId="0" borderId="16" xfId="1" applyNumberFormat="1" applyFont="1" applyFill="1" applyBorder="1" applyAlignment="1" applyProtection="1"/>
    <xf numFmtId="165" fontId="0" fillId="0" borderId="17" xfId="1" applyNumberFormat="1" applyFont="1" applyFill="1" applyBorder="1" applyAlignment="1" applyProtection="1"/>
    <xf numFmtId="0" fontId="5" fillId="0" borderId="15" xfId="0" applyFont="1" applyBorder="1"/>
    <xf numFmtId="165" fontId="5" fillId="0" borderId="16" xfId="1" applyNumberFormat="1" applyFont="1" applyFill="1" applyBorder="1" applyAlignment="1" applyProtection="1"/>
    <xf numFmtId="165" fontId="5" fillId="0" borderId="18" xfId="1" applyNumberFormat="1" applyFont="1" applyFill="1" applyBorder="1" applyAlignment="1" applyProtection="1"/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15" xfId="0" applyFont="1" applyBorder="1" applyAlignment="1">
      <alignment horizontal="center"/>
    </xf>
    <xf numFmtId="0" fontId="0" fillId="0" borderId="16" xfId="0" applyBorder="1"/>
    <xf numFmtId="0" fontId="5" fillId="0" borderId="9" xfId="0" applyFont="1" applyBorder="1"/>
    <xf numFmtId="0" fontId="5" fillId="0" borderId="10" xfId="0" applyFont="1" applyBorder="1"/>
    <xf numFmtId="165" fontId="5" fillId="0" borderId="10" xfId="1" applyNumberFormat="1" applyFont="1" applyFill="1" applyBorder="1" applyAlignment="1" applyProtection="1"/>
    <xf numFmtId="0" fontId="0" fillId="0" borderId="10" xfId="0" applyFont="1" applyBorder="1"/>
    <xf numFmtId="3" fontId="0" fillId="0" borderId="10" xfId="1" applyNumberFormat="1" applyFont="1" applyFill="1" applyBorder="1" applyAlignment="1" applyProtection="1"/>
    <xf numFmtId="3" fontId="5" fillId="0" borderId="10" xfId="0" applyNumberFormat="1" applyFont="1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21" xfId="0" applyBorder="1"/>
    <xf numFmtId="0" fontId="0" fillId="0" borderId="1" xfId="0" applyBorder="1"/>
    <xf numFmtId="0" fontId="5" fillId="0" borderId="10" xfId="0" applyNumberFormat="1" applyFont="1" applyBorder="1"/>
    <xf numFmtId="0" fontId="5" fillId="0" borderId="12" xfId="0" applyFont="1" applyBorder="1"/>
    <xf numFmtId="0" fontId="5" fillId="0" borderId="0" xfId="0" applyFont="1" applyFill="1" applyBorder="1"/>
    <xf numFmtId="0" fontId="5" fillId="0" borderId="0" xfId="0" applyFont="1"/>
    <xf numFmtId="3" fontId="0" fillId="0" borderId="6" xfId="1" applyNumberFormat="1" applyFont="1" applyFill="1" applyBorder="1" applyAlignment="1" applyProtection="1"/>
    <xf numFmtId="3" fontId="5" fillId="0" borderId="10" xfId="1" applyNumberFormat="1" applyFont="1" applyFill="1" applyBorder="1" applyAlignment="1" applyProtection="1"/>
    <xf numFmtId="0" fontId="0" fillId="0" borderId="9" xfId="0" applyBorder="1"/>
    <xf numFmtId="0" fontId="5" fillId="2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5" fillId="0" borderId="3" xfId="0" applyFont="1" applyBorder="1" applyAlignment="1">
      <alignment horizontal="center"/>
    </xf>
    <xf numFmtId="6" fontId="5" fillId="0" borderId="0" xfId="0" applyNumberFormat="1" applyFont="1"/>
    <xf numFmtId="0" fontId="9" fillId="0" borderId="9" xfId="0" applyFont="1" applyBorder="1"/>
    <xf numFmtId="0" fontId="9" fillId="0" borderId="0" xfId="0" applyFont="1"/>
    <xf numFmtId="0" fontId="5" fillId="0" borderId="3" xfId="0" applyFont="1" applyBorder="1"/>
    <xf numFmtId="3" fontId="5" fillId="0" borderId="3" xfId="0" applyNumberFormat="1" applyFont="1" applyBorder="1"/>
    <xf numFmtId="0" fontId="13" fillId="0" borderId="22" xfId="0" applyFont="1" applyBorder="1" applyAlignment="1">
      <alignment horizontal="center" wrapText="1"/>
    </xf>
    <xf numFmtId="0" fontId="13" fillId="0" borderId="23" xfId="0" applyFont="1" applyBorder="1"/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 wrapText="1"/>
    </xf>
    <xf numFmtId="0" fontId="13" fillId="0" borderId="24" xfId="0" applyFont="1" applyBorder="1"/>
    <xf numFmtId="0" fontId="1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3" fontId="13" fillId="0" borderId="31" xfId="0" applyNumberFormat="1" applyFont="1" applyBorder="1"/>
    <xf numFmtId="3" fontId="13" fillId="0" borderId="29" xfId="0" applyNumberFormat="1" applyFont="1" applyBorder="1"/>
    <xf numFmtId="3" fontId="13" fillId="0" borderId="32" xfId="0" applyNumberFormat="1" applyFont="1" applyBorder="1"/>
    <xf numFmtId="49" fontId="10" fillId="0" borderId="33" xfId="0" applyNumberFormat="1" applyFont="1" applyBorder="1"/>
    <xf numFmtId="0" fontId="13" fillId="0" borderId="34" xfId="0" applyFont="1" applyBorder="1"/>
    <xf numFmtId="3" fontId="13" fillId="0" borderId="34" xfId="1" applyNumberFormat="1" applyFont="1" applyBorder="1" applyAlignment="1"/>
    <xf numFmtId="3" fontId="13" fillId="0" borderId="35" xfId="1" applyNumberFormat="1" applyFont="1" applyBorder="1" applyAlignment="1"/>
    <xf numFmtId="3" fontId="13" fillId="0" borderId="36" xfId="1" applyNumberFormat="1" applyFont="1" applyBorder="1" applyAlignment="1">
      <alignment horizontal="right"/>
    </xf>
    <xf numFmtId="3" fontId="13" fillId="0" borderId="34" xfId="1" applyNumberFormat="1" applyFont="1" applyBorder="1" applyAlignment="1">
      <alignment horizontal="right"/>
    </xf>
    <xf numFmtId="3" fontId="13" fillId="0" borderId="37" xfId="0" applyNumberFormat="1" applyFont="1" applyBorder="1"/>
    <xf numFmtId="0" fontId="13" fillId="0" borderId="33" xfId="0" applyFont="1" applyBorder="1"/>
    <xf numFmtId="3" fontId="13" fillId="0" borderId="36" xfId="1" applyNumberFormat="1" applyFont="1" applyBorder="1" applyAlignment="1"/>
    <xf numFmtId="0" fontId="13" fillId="0" borderId="33" xfId="0" applyFont="1" applyBorder="1" applyAlignment="1">
      <alignment horizontal="left"/>
    </xf>
    <xf numFmtId="0" fontId="13" fillId="0" borderId="38" xfId="0" applyFont="1" applyBorder="1"/>
    <xf numFmtId="0" fontId="13" fillId="0" borderId="39" xfId="0" applyFont="1" applyBorder="1"/>
    <xf numFmtId="3" fontId="13" fillId="0" borderId="39" xfId="1" applyNumberFormat="1" applyFont="1" applyBorder="1" applyAlignment="1"/>
    <xf numFmtId="3" fontId="13" fillId="0" borderId="40" xfId="1" applyNumberFormat="1" applyFont="1" applyBorder="1" applyAlignment="1"/>
    <xf numFmtId="3" fontId="13" fillId="0" borderId="41" xfId="1" applyNumberFormat="1" applyFont="1" applyBorder="1" applyAlignment="1"/>
    <xf numFmtId="0" fontId="15" fillId="0" borderId="42" xfId="0" applyFont="1" applyBorder="1"/>
    <xf numFmtId="0" fontId="15" fillId="0" borderId="43" xfId="0" applyFont="1" applyBorder="1"/>
    <xf numFmtId="3" fontId="15" fillId="0" borderId="43" xfId="1" applyNumberFormat="1" applyFont="1" applyBorder="1" applyAlignment="1"/>
    <xf numFmtId="3" fontId="15" fillId="0" borderId="44" xfId="1" applyNumberFormat="1" applyFont="1" applyBorder="1" applyAlignment="1"/>
    <xf numFmtId="0" fontId="10" fillId="0" borderId="42" xfId="0" applyFont="1" applyBorder="1"/>
    <xf numFmtId="0" fontId="10" fillId="0" borderId="43" xfId="0" applyFont="1" applyBorder="1" applyAlignment="1">
      <alignment horizontal="left"/>
    </xf>
    <xf numFmtId="3" fontId="10" fillId="0" borderId="43" xfId="1" applyNumberFormat="1" applyFont="1" applyBorder="1" applyAlignment="1"/>
    <xf numFmtId="0" fontId="13" fillId="0" borderId="45" xfId="0" applyFont="1" applyBorder="1"/>
    <xf numFmtId="3" fontId="13" fillId="0" borderId="24" xfId="1" applyNumberFormat="1" applyFont="1" applyBorder="1" applyAlignment="1"/>
    <xf numFmtId="3" fontId="13" fillId="0" borderId="25" xfId="1" applyNumberFormat="1" applyFont="1" applyBorder="1" applyAlignment="1"/>
    <xf numFmtId="0" fontId="10" fillId="0" borderId="43" xfId="0" applyFont="1" applyBorder="1"/>
    <xf numFmtId="0" fontId="13" fillId="0" borderId="43" xfId="0" applyFont="1" applyBorder="1"/>
    <xf numFmtId="3" fontId="5" fillId="0" borderId="0" xfId="0" applyNumberFormat="1" applyFont="1"/>
    <xf numFmtId="165" fontId="5" fillId="0" borderId="7" xfId="1" applyNumberFormat="1" applyFont="1" applyFill="1" applyBorder="1" applyAlignment="1" applyProtection="1"/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0" fillId="0" borderId="0" xfId="0" applyFont="1" applyBorder="1"/>
    <xf numFmtId="3" fontId="10" fillId="0" borderId="0" xfId="1" applyNumberFormat="1" applyFont="1" applyBorder="1" applyAlignment="1"/>
    <xf numFmtId="3" fontId="10" fillId="0" borderId="44" xfId="1" applyNumberFormat="1" applyFont="1" applyBorder="1" applyAlignment="1"/>
    <xf numFmtId="0" fontId="12" fillId="0" borderId="0" xfId="0" applyFont="1" applyAlignment="1">
      <alignment horizontal="center"/>
    </xf>
    <xf numFmtId="0" fontId="13" fillId="0" borderId="28" xfId="0" applyFont="1" applyBorder="1"/>
    <xf numFmtId="0" fontId="13" fillId="0" borderId="29" xfId="0" applyFont="1" applyBorder="1"/>
    <xf numFmtId="3" fontId="13" fillId="0" borderId="29" xfId="1" applyNumberFormat="1" applyFont="1" applyBorder="1" applyAlignment="1"/>
    <xf numFmtId="3" fontId="13" fillId="0" borderId="30" xfId="1" applyNumberFormat="1" applyFont="1" applyBorder="1" applyAlignment="1"/>
    <xf numFmtId="3" fontId="13" fillId="0" borderId="31" xfId="1" applyNumberFormat="1" applyFont="1" applyBorder="1" applyAlignment="1"/>
    <xf numFmtId="3" fontId="13" fillId="0" borderId="39" xfId="1" applyNumberFormat="1" applyFont="1" applyBorder="1" applyAlignment="1">
      <alignment horizontal="right"/>
    </xf>
    <xf numFmtId="0" fontId="17" fillId="0" borderId="42" xfId="0" applyFont="1" applyBorder="1"/>
    <xf numFmtId="3" fontId="17" fillId="0" borderId="43" xfId="1" applyNumberFormat="1" applyFont="1" applyBorder="1" applyAlignment="1"/>
    <xf numFmtId="0" fontId="13" fillId="0" borderId="34" xfId="0" applyFont="1" applyFill="1" applyBorder="1" applyAlignment="1">
      <alignment horizontal="left"/>
    </xf>
    <xf numFmtId="0" fontId="0" fillId="0" borderId="34" xfId="0" applyBorder="1"/>
    <xf numFmtId="0" fontId="0" fillId="0" borderId="34" xfId="0" applyBorder="1" applyAlignment="1">
      <alignment horizontal="center"/>
    </xf>
    <xf numFmtId="2" fontId="0" fillId="0" borderId="34" xfId="0" applyNumberFormat="1" applyBorder="1"/>
    <xf numFmtId="0" fontId="13" fillId="0" borderId="34" xfId="0" applyFont="1" applyBorder="1" applyAlignment="1">
      <alignment horizontal="left"/>
    </xf>
    <xf numFmtId="3" fontId="0" fillId="0" borderId="34" xfId="0" applyNumberFormat="1" applyBorder="1"/>
    <xf numFmtId="3" fontId="0" fillId="0" borderId="34" xfId="0" applyNumberFormat="1" applyBorder="1" applyAlignment="1">
      <alignment horizontal="right"/>
    </xf>
    <xf numFmtId="0" fontId="13" fillId="0" borderId="34" xfId="0" applyFont="1" applyBorder="1" applyAlignment="1">
      <alignment horizontal="left" wrapText="1"/>
    </xf>
    <xf numFmtId="0" fontId="10" fillId="0" borderId="34" xfId="0" applyFont="1" applyFill="1" applyBorder="1" applyAlignment="1">
      <alignment horizontal="left"/>
    </xf>
    <xf numFmtId="0" fontId="5" fillId="0" borderId="34" xfId="0" applyFont="1" applyBorder="1"/>
    <xf numFmtId="3" fontId="5" fillId="0" borderId="34" xfId="0" applyNumberFormat="1" applyFont="1" applyBorder="1"/>
    <xf numFmtId="0" fontId="5" fillId="0" borderId="1" xfId="0" applyFont="1" applyBorder="1"/>
    <xf numFmtId="0" fontId="7" fillId="0" borderId="13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3" fontId="0" fillId="0" borderId="7" xfId="1" applyNumberFormat="1" applyFont="1" applyFill="1" applyBorder="1" applyAlignment="1" applyProtection="1"/>
    <xf numFmtId="165" fontId="0" fillId="0" borderId="7" xfId="1" applyNumberFormat="1" applyFont="1" applyFill="1" applyBorder="1" applyAlignment="1" applyProtection="1"/>
    <xf numFmtId="0" fontId="0" fillId="0" borderId="5" xfId="0" applyFont="1" applyFill="1" applyBorder="1"/>
    <xf numFmtId="3" fontId="5" fillId="0" borderId="8" xfId="1" applyNumberFormat="1" applyFont="1" applyFill="1" applyBorder="1" applyAlignment="1" applyProtection="1"/>
    <xf numFmtId="0" fontId="5" fillId="0" borderId="12" xfId="0" applyFont="1" applyFill="1" applyBorder="1"/>
    <xf numFmtId="3" fontId="0" fillId="0" borderId="3" xfId="0" applyNumberFormat="1" applyBorder="1"/>
    <xf numFmtId="3" fontId="0" fillId="0" borderId="17" xfId="0" applyNumberFormat="1" applyBorder="1"/>
    <xf numFmtId="3" fontId="0" fillId="0" borderId="52" xfId="1" applyNumberFormat="1" applyFont="1" applyFill="1" applyBorder="1" applyAlignment="1" applyProtection="1"/>
    <xf numFmtId="3" fontId="0" fillId="0" borderId="1" xfId="1" applyNumberFormat="1" applyFont="1" applyFill="1" applyBorder="1" applyAlignment="1" applyProtection="1"/>
    <xf numFmtId="0" fontId="5" fillId="0" borderId="18" xfId="0" applyFont="1" applyBorder="1" applyAlignment="1">
      <alignment horizontal="center" vertical="center" wrapText="1"/>
    </xf>
    <xf numFmtId="3" fontId="5" fillId="0" borderId="11" xfId="1" applyNumberFormat="1" applyFont="1" applyFill="1" applyBorder="1" applyAlignment="1" applyProtection="1"/>
    <xf numFmtId="165" fontId="5" fillId="0" borderId="8" xfId="1" applyNumberFormat="1" applyFont="1" applyFill="1" applyBorder="1" applyAlignment="1" applyProtection="1"/>
    <xf numFmtId="165" fontId="5" fillId="0" borderId="11" xfId="1" applyNumberFormat="1" applyFont="1" applyFill="1" applyBorder="1" applyAlignment="1" applyProtection="1"/>
    <xf numFmtId="0" fontId="0" fillId="0" borderId="4" xfId="0" applyBorder="1" applyAlignment="1">
      <alignment horizontal="center" vertical="center"/>
    </xf>
    <xf numFmtId="165" fontId="5" fillId="0" borderId="0" xfId="0" applyNumberFormat="1" applyFont="1"/>
    <xf numFmtId="3" fontId="5" fillId="0" borderId="0" xfId="0" applyNumberFormat="1" applyFont="1" applyAlignment="1">
      <alignment horizontal="right"/>
    </xf>
    <xf numFmtId="0" fontId="0" fillId="0" borderId="16" xfId="0" applyFont="1" applyBorder="1" applyAlignment="1">
      <alignment horizontal="center" vertical="center"/>
    </xf>
    <xf numFmtId="3" fontId="13" fillId="0" borderId="50" xfId="1" applyNumberFormat="1" applyFont="1" applyBorder="1" applyAlignment="1"/>
    <xf numFmtId="3" fontId="13" fillId="0" borderId="54" xfId="1" applyNumberFormat="1" applyFont="1" applyBorder="1" applyAlignment="1"/>
    <xf numFmtId="3" fontId="13" fillId="0" borderId="55" xfId="1" applyNumberFormat="1" applyFont="1" applyBorder="1" applyAlignment="1"/>
    <xf numFmtId="3" fontId="0" fillId="0" borderId="0" xfId="0" applyNumberFormat="1"/>
    <xf numFmtId="0" fontId="10" fillId="0" borderId="0" xfId="0" applyFont="1" applyFill="1" applyBorder="1" applyAlignment="1">
      <alignment horizontal="left"/>
    </xf>
    <xf numFmtId="3" fontId="13" fillId="0" borderId="75" xfId="0" applyNumberFormat="1" applyFont="1" applyBorder="1"/>
    <xf numFmtId="3" fontId="15" fillId="0" borderId="43" xfId="1" applyNumberFormat="1" applyFont="1" applyBorder="1" applyAlignment="1">
      <alignment horizontal="right"/>
    </xf>
    <xf numFmtId="3" fontId="10" fillId="0" borderId="76" xfId="0" applyNumberFormat="1" applyFont="1" applyBorder="1"/>
    <xf numFmtId="3" fontId="15" fillId="0" borderId="76" xfId="0" applyNumberFormat="1" applyFont="1" applyBorder="1"/>
    <xf numFmtId="3" fontId="15" fillId="0" borderId="77" xfId="0" applyNumberFormat="1" applyFont="1" applyBorder="1"/>
    <xf numFmtId="0" fontId="12" fillId="0" borderId="0" xfId="0" applyFont="1"/>
    <xf numFmtId="0" fontId="13" fillId="0" borderId="46" xfId="0" applyFont="1" applyBorder="1"/>
    <xf numFmtId="3" fontId="13" fillId="0" borderId="23" xfId="1" applyNumberFormat="1" applyFont="1" applyBorder="1" applyAlignment="1"/>
    <xf numFmtId="3" fontId="13" fillId="0" borderId="78" xfId="1" applyNumberFormat="1" applyFont="1" applyBorder="1" applyAlignment="1"/>
    <xf numFmtId="3" fontId="13" fillId="0" borderId="74" xfId="1" applyNumberFormat="1" applyFont="1" applyBorder="1" applyAlignment="1"/>
    <xf numFmtId="3" fontId="10" fillId="0" borderId="79" xfId="0" applyNumberFormat="1" applyFont="1" applyBorder="1"/>
    <xf numFmtId="3" fontId="10" fillId="0" borderId="80" xfId="0" applyNumberFormat="1" applyFont="1" applyBorder="1"/>
    <xf numFmtId="0" fontId="13" fillId="0" borderId="49" xfId="0" applyFont="1" applyBorder="1"/>
    <xf numFmtId="0" fontId="13" fillId="0" borderId="50" xfId="0" applyFont="1" applyBorder="1"/>
    <xf numFmtId="3" fontId="13" fillId="0" borderId="81" xfId="1" applyNumberFormat="1" applyFont="1" applyBorder="1" applyAlignment="1"/>
    <xf numFmtId="3" fontId="13" fillId="0" borderId="82" xfId="0" applyNumberFormat="1" applyFont="1" applyBorder="1"/>
    <xf numFmtId="0" fontId="7" fillId="0" borderId="70" xfId="0" applyFont="1" applyBorder="1" applyAlignment="1">
      <alignment horizontal="center"/>
    </xf>
    <xf numFmtId="0" fontId="22" fillId="0" borderId="70" xfId="2" applyNumberFormat="1" applyFont="1" applyFill="1" applyBorder="1" applyAlignment="1">
      <alignment vertical="top" wrapText="1"/>
    </xf>
    <xf numFmtId="0" fontId="27" fillId="0" borderId="89" xfId="2" applyNumberFormat="1" applyFont="1" applyFill="1" applyBorder="1" applyAlignment="1">
      <alignment vertical="top" wrapText="1"/>
    </xf>
    <xf numFmtId="0" fontId="27" fillId="0" borderId="70" xfId="2" applyNumberFormat="1" applyFont="1" applyFill="1" applyBorder="1" applyAlignment="1">
      <alignment vertical="top" wrapText="1"/>
    </xf>
    <xf numFmtId="9" fontId="0" fillId="0" borderId="0" xfId="0" applyNumberFormat="1"/>
    <xf numFmtId="0" fontId="0" fillId="0" borderId="9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/>
    <xf numFmtId="0" fontId="13" fillId="0" borderId="0" xfId="0" applyFont="1" applyBorder="1" applyAlignment="1">
      <alignment horizontal="left"/>
    </xf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/>
    <xf numFmtId="0" fontId="10" fillId="0" borderId="92" xfId="0" applyFont="1" applyBorder="1"/>
    <xf numFmtId="0" fontId="10" fillId="0" borderId="27" xfId="0" applyFont="1" applyBorder="1" applyAlignment="1">
      <alignment horizontal="left"/>
    </xf>
    <xf numFmtId="3" fontId="10" fillId="0" borderId="27" xfId="1" applyNumberFormat="1" applyFont="1" applyBorder="1" applyAlignment="1"/>
    <xf numFmtId="0" fontId="17" fillId="0" borderId="43" xfId="0" applyFont="1" applyBorder="1"/>
    <xf numFmtId="3" fontId="10" fillId="0" borderId="72" xfId="1" applyNumberFormat="1" applyFont="1" applyBorder="1" applyAlignment="1"/>
    <xf numFmtId="3" fontId="13" fillId="0" borderId="0" xfId="0" applyNumberFormat="1" applyFont="1" applyBorder="1"/>
    <xf numFmtId="0" fontId="13" fillId="0" borderId="0" xfId="0" applyFont="1" applyBorder="1"/>
    <xf numFmtId="0" fontId="7" fillId="0" borderId="94" xfId="0" applyFont="1" applyBorder="1" applyAlignment="1">
      <alignment horizontal="center"/>
    </xf>
    <xf numFmtId="0" fontId="22" fillId="0" borderId="94" xfId="2" applyNumberFormat="1" applyFont="1" applyFill="1" applyBorder="1" applyAlignment="1">
      <alignment vertical="top" wrapText="1"/>
    </xf>
    <xf numFmtId="0" fontId="27" fillId="0" borderId="94" xfId="2" applyNumberFormat="1" applyFont="1" applyFill="1" applyBorder="1" applyAlignment="1">
      <alignment vertical="top" wrapText="1"/>
    </xf>
    <xf numFmtId="0" fontId="27" fillId="0" borderId="95" xfId="2" applyNumberFormat="1" applyFont="1" applyFill="1" applyBorder="1" applyAlignment="1">
      <alignment vertical="top" wrapText="1"/>
    </xf>
    <xf numFmtId="0" fontId="1" fillId="0" borderId="98" xfId="0" applyFont="1" applyBorder="1" applyAlignment="1">
      <alignment horizontal="center"/>
    </xf>
    <xf numFmtId="0" fontId="22" fillId="0" borderId="98" xfId="2" applyNumberFormat="1" applyFont="1" applyFill="1" applyBorder="1" applyAlignment="1">
      <alignment vertical="top" wrapText="1"/>
    </xf>
    <xf numFmtId="0" fontId="27" fillId="0" borderId="98" xfId="2" applyNumberFormat="1" applyFont="1" applyFill="1" applyBorder="1" applyAlignment="1">
      <alignment vertical="top" wrapText="1"/>
    </xf>
    <xf numFmtId="0" fontId="27" fillId="0" borderId="93" xfId="2" applyNumberFormat="1" applyFont="1" applyFill="1" applyBorder="1" applyAlignment="1">
      <alignment vertical="top" wrapText="1"/>
    </xf>
    <xf numFmtId="0" fontId="22" fillId="0" borderId="100" xfId="2" applyNumberFormat="1" applyFont="1" applyFill="1" applyBorder="1" applyAlignment="1">
      <alignment vertical="top" wrapText="1"/>
    </xf>
    <xf numFmtId="0" fontId="22" fillId="0" borderId="101" xfId="2" applyNumberFormat="1" applyFont="1" applyFill="1" applyBorder="1" applyAlignment="1">
      <alignment vertical="top" wrapText="1"/>
    </xf>
    <xf numFmtId="0" fontId="22" fillId="0" borderId="102" xfId="2" applyNumberFormat="1" applyFont="1" applyFill="1" applyBorder="1" applyAlignment="1">
      <alignment vertical="top" wrapText="1"/>
    </xf>
    <xf numFmtId="0" fontId="22" fillId="0" borderId="89" xfId="2" applyNumberFormat="1" applyFont="1" applyFill="1" applyBorder="1" applyAlignment="1">
      <alignment vertical="top" wrapText="1"/>
    </xf>
    <xf numFmtId="0" fontId="22" fillId="0" borderId="95" xfId="2" applyNumberFormat="1" applyFont="1" applyFill="1" applyBorder="1" applyAlignment="1">
      <alignment vertical="top" wrapText="1"/>
    </xf>
    <xf numFmtId="0" fontId="22" fillId="0" borderId="93" xfId="2" applyNumberFormat="1" applyFont="1" applyFill="1" applyBorder="1" applyAlignment="1">
      <alignment vertical="top" wrapText="1"/>
    </xf>
    <xf numFmtId="166" fontId="21" fillId="0" borderId="97" xfId="2" applyNumberFormat="1" applyFont="1" applyFill="1" applyBorder="1" applyAlignment="1">
      <alignment vertical="center" wrapText="1" readingOrder="1"/>
    </xf>
    <xf numFmtId="0" fontId="22" fillId="0" borderId="89" xfId="0" applyFont="1" applyFill="1" applyBorder="1"/>
    <xf numFmtId="0" fontId="22" fillId="0" borderId="90" xfId="2" applyNumberFormat="1" applyFont="1" applyFill="1" applyBorder="1" applyAlignment="1">
      <alignment vertical="top" wrapText="1"/>
    </xf>
    <xf numFmtId="0" fontId="21" fillId="0" borderId="99" xfId="2" applyNumberFormat="1" applyFont="1" applyFill="1" applyBorder="1" applyAlignment="1">
      <alignment vertical="center" wrapText="1" readingOrder="1"/>
    </xf>
    <xf numFmtId="0" fontId="22" fillId="0" borderId="100" xfId="2" applyNumberFormat="1" applyFont="1" applyFill="1" applyBorder="1" applyAlignment="1">
      <alignment vertical="top" wrapText="1"/>
    </xf>
    <xf numFmtId="0" fontId="21" fillId="0" borderId="100" xfId="2" applyNumberFormat="1" applyFont="1" applyFill="1" applyBorder="1" applyAlignment="1">
      <alignment vertical="center" wrapText="1" readingOrder="1"/>
    </xf>
    <xf numFmtId="0" fontId="22" fillId="0" borderId="100" xfId="0" applyFont="1" applyFill="1" applyBorder="1"/>
    <xf numFmtId="166" fontId="21" fillId="0" borderId="103" xfId="2" applyNumberFormat="1" applyFont="1" applyFill="1" applyBorder="1" applyAlignment="1">
      <alignment vertical="center" wrapText="1" readingOrder="1"/>
    </xf>
    <xf numFmtId="0" fontId="22" fillId="0" borderId="104" xfId="2" applyNumberFormat="1" applyFont="1" applyFill="1" applyBorder="1" applyAlignment="1">
      <alignment vertical="top" wrapText="1"/>
    </xf>
    <xf numFmtId="0" fontId="21" fillId="0" borderId="88" xfId="2" applyNumberFormat="1" applyFont="1" applyFill="1" applyBorder="1" applyAlignment="1">
      <alignment vertical="center" wrapText="1" readingOrder="1"/>
    </xf>
    <xf numFmtId="0" fontId="22" fillId="0" borderId="89" xfId="2" applyNumberFormat="1" applyFont="1" applyFill="1" applyBorder="1" applyAlignment="1">
      <alignment vertical="top" wrapText="1"/>
    </xf>
    <xf numFmtId="0" fontId="21" fillId="0" borderId="89" xfId="2" applyNumberFormat="1" applyFont="1" applyFill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21" fillId="0" borderId="96" xfId="2" applyNumberFormat="1" applyFont="1" applyFill="1" applyBorder="1" applyAlignment="1">
      <alignment vertical="center" wrapText="1" readingOrder="1"/>
    </xf>
    <xf numFmtId="0" fontId="22" fillId="0" borderId="70" xfId="0" applyFont="1" applyFill="1" applyBorder="1"/>
    <xf numFmtId="0" fontId="22" fillId="0" borderId="87" xfId="2" applyNumberFormat="1" applyFont="1" applyFill="1" applyBorder="1" applyAlignment="1">
      <alignment vertical="top" wrapText="1"/>
    </xf>
    <xf numFmtId="0" fontId="21" fillId="0" borderId="86" xfId="2" applyNumberFormat="1" applyFont="1" applyFill="1" applyBorder="1" applyAlignment="1">
      <alignment vertical="center" wrapText="1" readingOrder="1"/>
    </xf>
    <xf numFmtId="0" fontId="22" fillId="0" borderId="70" xfId="2" applyNumberFormat="1" applyFont="1" applyFill="1" applyBorder="1" applyAlignment="1">
      <alignment vertical="top" wrapText="1"/>
    </xf>
    <xf numFmtId="0" fontId="21" fillId="0" borderId="70" xfId="2" applyNumberFormat="1" applyFont="1" applyFill="1" applyBorder="1" applyAlignment="1">
      <alignment vertical="center" wrapText="1" readingOrder="1"/>
    </xf>
    <xf numFmtId="166" fontId="26" fillId="3" borderId="96" xfId="2" applyNumberFormat="1" applyFont="1" applyFill="1" applyBorder="1" applyAlignment="1">
      <alignment vertical="center" wrapText="1" readingOrder="1"/>
    </xf>
    <xf numFmtId="0" fontId="27" fillId="0" borderId="70" xfId="2" applyNumberFormat="1" applyFont="1" applyFill="1" applyBorder="1" applyAlignment="1">
      <alignment vertical="top" wrapText="1"/>
    </xf>
    <xf numFmtId="0" fontId="27" fillId="0" borderId="87" xfId="2" applyNumberFormat="1" applyFont="1" applyFill="1" applyBorder="1" applyAlignment="1">
      <alignment vertical="top" wrapText="1"/>
    </xf>
    <xf numFmtId="0" fontId="26" fillId="3" borderId="86" xfId="2" applyNumberFormat="1" applyFont="1" applyFill="1" applyBorder="1" applyAlignment="1">
      <alignment vertical="center" wrapText="1" readingOrder="1"/>
    </xf>
    <xf numFmtId="0" fontId="26" fillId="3" borderId="70" xfId="2" applyNumberFormat="1" applyFont="1" applyFill="1" applyBorder="1" applyAlignment="1">
      <alignment vertical="center" wrapText="1" readingOrder="1"/>
    </xf>
    <xf numFmtId="166" fontId="26" fillId="4" borderId="97" xfId="2" applyNumberFormat="1" applyFont="1" applyFill="1" applyBorder="1" applyAlignment="1">
      <alignment vertical="center" wrapText="1" readingOrder="1"/>
    </xf>
    <xf numFmtId="0" fontId="27" fillId="0" borderId="89" xfId="2" applyNumberFormat="1" applyFont="1" applyFill="1" applyBorder="1" applyAlignment="1">
      <alignment vertical="top" wrapText="1"/>
    </xf>
    <xf numFmtId="0" fontId="27" fillId="0" borderId="90" xfId="2" applyNumberFormat="1" applyFont="1" applyFill="1" applyBorder="1" applyAlignment="1">
      <alignment vertical="top" wrapText="1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84" xfId="0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0" fillId="0" borderId="96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87" xfId="0" applyBorder="1" applyAlignment="1">
      <alignment horizontal="center" wrapText="1"/>
    </xf>
    <xf numFmtId="0" fontId="26" fillId="4" borderId="88" xfId="2" applyNumberFormat="1" applyFont="1" applyFill="1" applyBorder="1" applyAlignment="1">
      <alignment vertical="center" wrapText="1" readingOrder="1"/>
    </xf>
    <xf numFmtId="0" fontId="26" fillId="4" borderId="89" xfId="2" applyNumberFormat="1" applyFont="1" applyFill="1" applyBorder="1" applyAlignment="1">
      <alignment vertical="center" wrapText="1" readingOrder="1"/>
    </xf>
    <xf numFmtId="0" fontId="23" fillId="3" borderId="86" xfId="2" applyNumberFormat="1" applyFont="1" applyFill="1" applyBorder="1" applyAlignment="1">
      <alignment vertical="center" wrapText="1" readingOrder="1"/>
    </xf>
    <xf numFmtId="0" fontId="23" fillId="3" borderId="70" xfId="2" applyNumberFormat="1" applyFont="1" applyFill="1" applyBorder="1" applyAlignment="1">
      <alignment vertical="center" wrapText="1" readingOrder="1"/>
    </xf>
    <xf numFmtId="166" fontId="23" fillId="3" borderId="96" xfId="2" applyNumberFormat="1" applyFont="1" applyFill="1" applyBorder="1" applyAlignment="1">
      <alignment vertical="center" wrapText="1" readingOrder="1"/>
    </xf>
    <xf numFmtId="0" fontId="0" fillId="0" borderId="0" xfId="0" applyAlignment="1">
      <alignment horizontal="right"/>
    </xf>
    <xf numFmtId="0" fontId="0" fillId="0" borderId="5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64" xfId="0" applyBorder="1" applyAlignment="1">
      <alignment horizontal="right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zres" xfId="1" builtinId="3"/>
    <cellStyle name="Normal" xfId="2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activeCell="J14" sqref="J14"/>
    </sheetView>
  </sheetViews>
  <sheetFormatPr defaultRowHeight="12.75"/>
  <cols>
    <col min="2" max="2" width="1.42578125" customWidth="1"/>
    <col min="7" max="7" width="7.42578125" customWidth="1"/>
    <col min="8" max="8" width="9" customWidth="1"/>
    <col min="12" max="12" width="8.7109375" customWidth="1"/>
    <col min="13" max="13" width="0.85546875" customWidth="1"/>
    <col min="14" max="14" width="9.140625" hidden="1" customWidth="1"/>
  </cols>
  <sheetData>
    <row r="1" spans="1:15">
      <c r="K1" s="284" t="s">
        <v>224</v>
      </c>
      <c r="L1" s="284"/>
      <c r="M1" s="284"/>
    </row>
    <row r="2" spans="1:15" ht="15">
      <c r="A2" s="283" t="s">
        <v>225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5" ht="15.75">
      <c r="A3" s="216" t="s">
        <v>226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</row>
    <row r="4" spans="1:15" ht="13.5" thickBot="1"/>
    <row r="5" spans="1:15">
      <c r="A5" s="232" t="s">
        <v>1</v>
      </c>
      <c r="B5" s="233"/>
      <c r="C5" s="233" t="s">
        <v>0</v>
      </c>
      <c r="D5" s="233"/>
      <c r="E5" s="233"/>
      <c r="F5" s="233"/>
      <c r="G5" s="233"/>
      <c r="H5" s="233" t="s">
        <v>120</v>
      </c>
      <c r="I5" s="233"/>
      <c r="J5" s="233"/>
      <c r="K5" s="233"/>
      <c r="L5" s="236" t="s">
        <v>200</v>
      </c>
      <c r="M5" s="236"/>
      <c r="N5" s="237"/>
    </row>
    <row r="6" spans="1:15">
      <c r="A6" s="234"/>
      <c r="B6" s="235"/>
      <c r="C6" s="235"/>
      <c r="D6" s="235"/>
      <c r="E6" s="235"/>
      <c r="F6" s="235"/>
      <c r="G6" s="235"/>
      <c r="H6" s="167" t="s">
        <v>2</v>
      </c>
      <c r="I6" s="167" t="s">
        <v>3</v>
      </c>
      <c r="J6" s="190" t="s">
        <v>94</v>
      </c>
      <c r="K6" s="194" t="s">
        <v>4</v>
      </c>
      <c r="L6" s="238"/>
      <c r="M6" s="239"/>
      <c r="N6" s="240"/>
    </row>
    <row r="7" spans="1:15" ht="15.75" customHeight="1" thickBot="1">
      <c r="A7" s="213"/>
      <c r="B7" s="214"/>
      <c r="C7" s="215"/>
      <c r="D7" s="205"/>
      <c r="E7" s="205"/>
      <c r="F7" s="205"/>
      <c r="G7" s="214"/>
      <c r="H7" s="201"/>
      <c r="I7" s="201"/>
      <c r="J7" s="202"/>
      <c r="K7" s="203"/>
      <c r="L7" s="204">
        <v>0</v>
      </c>
      <c r="M7" s="205"/>
      <c r="N7" s="206"/>
    </row>
    <row r="8" spans="1:15" ht="15.75" customHeight="1">
      <c r="A8" s="207" t="s">
        <v>121</v>
      </c>
      <c r="B8" s="208"/>
      <c r="C8" s="209" t="s">
        <v>122</v>
      </c>
      <c r="D8" s="210"/>
      <c r="E8" s="210"/>
      <c r="F8" s="210"/>
      <c r="G8" s="208"/>
      <c r="H8" s="198">
        <v>16756</v>
      </c>
      <c r="I8" s="198">
        <v>9028</v>
      </c>
      <c r="J8" s="199">
        <v>4324</v>
      </c>
      <c r="K8" s="200">
        <f>SUM(H8:J8)</f>
        <v>30108</v>
      </c>
      <c r="L8" s="211">
        <v>30198</v>
      </c>
      <c r="M8" s="210"/>
      <c r="N8" s="212"/>
    </row>
    <row r="9" spans="1:15" ht="15" customHeight="1">
      <c r="A9" s="221" t="s">
        <v>123</v>
      </c>
      <c r="B9" s="222"/>
      <c r="C9" s="223" t="s">
        <v>124</v>
      </c>
      <c r="D9" s="219"/>
      <c r="E9" s="219"/>
      <c r="F9" s="219"/>
      <c r="G9" s="222"/>
      <c r="H9" s="168"/>
      <c r="I9" s="168"/>
      <c r="J9" s="191"/>
      <c r="K9" s="195">
        <f t="shared" ref="K9:K22" si="0">SUM(H9:J9)</f>
        <v>0</v>
      </c>
      <c r="L9" s="218">
        <v>535</v>
      </c>
      <c r="M9" s="219"/>
      <c r="N9" s="220"/>
    </row>
    <row r="10" spans="1:15">
      <c r="A10" s="221" t="s">
        <v>125</v>
      </c>
      <c r="B10" s="222"/>
      <c r="C10" s="223" t="s">
        <v>126</v>
      </c>
      <c r="D10" s="219"/>
      <c r="E10" s="219"/>
      <c r="F10" s="219"/>
      <c r="G10" s="222"/>
      <c r="H10" s="168"/>
      <c r="I10" s="168">
        <v>1239</v>
      </c>
      <c r="J10" s="191"/>
      <c r="K10" s="195">
        <f t="shared" si="0"/>
        <v>1239</v>
      </c>
      <c r="L10" s="218">
        <v>1239</v>
      </c>
      <c r="M10" s="219"/>
      <c r="N10" s="220"/>
    </row>
    <row r="11" spans="1:15">
      <c r="A11" s="221" t="s">
        <v>127</v>
      </c>
      <c r="B11" s="222"/>
      <c r="C11" s="223" t="s">
        <v>128</v>
      </c>
      <c r="D11" s="219"/>
      <c r="E11" s="219"/>
      <c r="F11" s="219"/>
      <c r="G11" s="222"/>
      <c r="H11" s="168"/>
      <c r="I11" s="168"/>
      <c r="J11" s="191"/>
      <c r="K11" s="195">
        <f t="shared" si="0"/>
        <v>0</v>
      </c>
      <c r="L11" s="218">
        <v>691</v>
      </c>
      <c r="M11" s="219"/>
      <c r="N11" s="220"/>
    </row>
    <row r="12" spans="1:15" ht="15" customHeight="1">
      <c r="A12" s="221" t="s">
        <v>129</v>
      </c>
      <c r="B12" s="222"/>
      <c r="C12" s="223" t="s">
        <v>130</v>
      </c>
      <c r="D12" s="219"/>
      <c r="E12" s="219"/>
      <c r="F12" s="219"/>
      <c r="G12" s="222"/>
      <c r="H12" s="168"/>
      <c r="I12" s="168"/>
      <c r="J12" s="191"/>
      <c r="K12" s="195">
        <f t="shared" si="0"/>
        <v>0</v>
      </c>
      <c r="L12" s="218">
        <v>433</v>
      </c>
      <c r="M12" s="219"/>
      <c r="N12" s="220"/>
    </row>
    <row r="13" spans="1:15" ht="15" customHeight="1">
      <c r="A13" s="221" t="s">
        <v>131</v>
      </c>
      <c r="B13" s="222"/>
      <c r="C13" s="223" t="s">
        <v>132</v>
      </c>
      <c r="D13" s="219"/>
      <c r="E13" s="219"/>
      <c r="F13" s="219"/>
      <c r="G13" s="222"/>
      <c r="H13" s="168"/>
      <c r="I13" s="168"/>
      <c r="J13" s="191"/>
      <c r="K13" s="195">
        <f t="shared" si="0"/>
        <v>0</v>
      </c>
      <c r="L13" s="218">
        <v>289</v>
      </c>
      <c r="M13" s="219"/>
      <c r="N13" s="220"/>
    </row>
    <row r="14" spans="1:15" ht="15" customHeight="1">
      <c r="A14" s="221" t="s">
        <v>133</v>
      </c>
      <c r="B14" s="222"/>
      <c r="C14" s="223" t="s">
        <v>134</v>
      </c>
      <c r="D14" s="219"/>
      <c r="E14" s="219"/>
      <c r="F14" s="219"/>
      <c r="G14" s="222"/>
      <c r="H14" s="168"/>
      <c r="I14" s="168"/>
      <c r="J14" s="191"/>
      <c r="K14" s="195">
        <f t="shared" si="0"/>
        <v>0</v>
      </c>
      <c r="L14" s="218">
        <v>47</v>
      </c>
      <c r="M14" s="219"/>
      <c r="N14" s="220"/>
    </row>
    <row r="15" spans="1:15" ht="15" customHeight="1">
      <c r="A15" s="221" t="s">
        <v>135</v>
      </c>
      <c r="B15" s="222"/>
      <c r="C15" s="223" t="s">
        <v>136</v>
      </c>
      <c r="D15" s="219"/>
      <c r="E15" s="219"/>
      <c r="F15" s="219"/>
      <c r="G15" s="222"/>
      <c r="H15" s="168"/>
      <c r="I15" s="168"/>
      <c r="J15" s="191"/>
      <c r="K15" s="195">
        <f t="shared" si="0"/>
        <v>0</v>
      </c>
      <c r="L15" s="218">
        <v>113</v>
      </c>
      <c r="M15" s="219"/>
      <c r="N15" s="220"/>
    </row>
    <row r="16" spans="1:15" ht="15" customHeight="1">
      <c r="A16" s="221" t="s">
        <v>137</v>
      </c>
      <c r="B16" s="222"/>
      <c r="C16" s="223" t="s">
        <v>138</v>
      </c>
      <c r="D16" s="219"/>
      <c r="E16" s="219"/>
      <c r="F16" s="219"/>
      <c r="G16" s="222"/>
      <c r="H16" s="168">
        <v>920</v>
      </c>
      <c r="I16" s="168">
        <v>366</v>
      </c>
      <c r="J16" s="191">
        <v>188</v>
      </c>
      <c r="K16" s="195">
        <f t="shared" si="0"/>
        <v>1474</v>
      </c>
      <c r="L16" s="218">
        <v>31</v>
      </c>
      <c r="M16" s="219"/>
      <c r="N16" s="220"/>
    </row>
    <row r="17" spans="1:14" ht="15" customHeight="1">
      <c r="A17" s="221" t="s">
        <v>139</v>
      </c>
      <c r="B17" s="222"/>
      <c r="C17" s="223" t="s">
        <v>140</v>
      </c>
      <c r="D17" s="219"/>
      <c r="E17" s="219"/>
      <c r="F17" s="219"/>
      <c r="G17" s="222"/>
      <c r="H17" s="168">
        <v>39</v>
      </c>
      <c r="I17" s="168">
        <v>0</v>
      </c>
      <c r="J17" s="191"/>
      <c r="K17" s="195">
        <f t="shared" si="0"/>
        <v>39</v>
      </c>
      <c r="L17" s="218">
        <v>77</v>
      </c>
      <c r="M17" s="219"/>
      <c r="N17" s="220"/>
    </row>
    <row r="18" spans="1:14" ht="15" customHeight="1">
      <c r="A18" s="221" t="s">
        <v>141</v>
      </c>
      <c r="B18" s="222"/>
      <c r="C18" s="223" t="s">
        <v>142</v>
      </c>
      <c r="D18" s="219"/>
      <c r="E18" s="219"/>
      <c r="F18" s="219"/>
      <c r="G18" s="222"/>
      <c r="H18" s="168"/>
      <c r="I18" s="168">
        <v>120</v>
      </c>
      <c r="J18" s="191"/>
      <c r="K18" s="195">
        <f t="shared" si="0"/>
        <v>120</v>
      </c>
      <c r="L18" s="218">
        <v>126</v>
      </c>
      <c r="M18" s="219"/>
      <c r="N18" s="220"/>
    </row>
    <row r="19" spans="1:14" ht="15" customHeight="1">
      <c r="A19" s="221" t="s">
        <v>143</v>
      </c>
      <c r="B19" s="222"/>
      <c r="C19" s="223" t="s">
        <v>144</v>
      </c>
      <c r="D19" s="219"/>
      <c r="E19" s="219"/>
      <c r="F19" s="219"/>
      <c r="G19" s="222"/>
      <c r="H19" s="168"/>
      <c r="I19" s="168"/>
      <c r="J19" s="191"/>
      <c r="K19" s="195">
        <f t="shared" si="0"/>
        <v>0</v>
      </c>
      <c r="L19" s="218">
        <v>101</v>
      </c>
      <c r="M19" s="219"/>
      <c r="N19" s="220"/>
    </row>
    <row r="20" spans="1:14" ht="15" customHeight="1">
      <c r="A20" s="221" t="s">
        <v>145</v>
      </c>
      <c r="B20" s="222"/>
      <c r="C20" s="223" t="s">
        <v>146</v>
      </c>
      <c r="D20" s="219"/>
      <c r="E20" s="219"/>
      <c r="F20" s="219"/>
      <c r="G20" s="222"/>
      <c r="H20" s="168"/>
      <c r="I20" s="168"/>
      <c r="J20" s="191"/>
      <c r="K20" s="195">
        <f t="shared" si="0"/>
        <v>0</v>
      </c>
      <c r="L20" s="218">
        <v>1675</v>
      </c>
      <c r="M20" s="219"/>
      <c r="N20" s="220"/>
    </row>
    <row r="21" spans="1:14" ht="27" customHeight="1">
      <c r="A21" s="221" t="s">
        <v>147</v>
      </c>
      <c r="B21" s="222"/>
      <c r="C21" s="223" t="s">
        <v>148</v>
      </c>
      <c r="D21" s="219"/>
      <c r="E21" s="219"/>
      <c r="F21" s="219"/>
      <c r="G21" s="222"/>
      <c r="H21" s="168"/>
      <c r="I21" s="168"/>
      <c r="J21" s="191"/>
      <c r="K21" s="195">
        <f t="shared" si="0"/>
        <v>0</v>
      </c>
      <c r="L21" s="218">
        <v>95</v>
      </c>
      <c r="M21" s="219"/>
      <c r="N21" s="220"/>
    </row>
    <row r="22" spans="1:14" ht="15" customHeight="1">
      <c r="A22" s="221" t="s">
        <v>149</v>
      </c>
      <c r="B22" s="222"/>
      <c r="C22" s="223" t="s">
        <v>150</v>
      </c>
      <c r="D22" s="219"/>
      <c r="E22" s="219"/>
      <c r="F22" s="219"/>
      <c r="G22" s="222"/>
      <c r="H22" s="168">
        <v>280</v>
      </c>
      <c r="I22" s="168"/>
      <c r="J22" s="191"/>
      <c r="K22" s="195">
        <f t="shared" si="0"/>
        <v>280</v>
      </c>
      <c r="L22" s="218">
        <v>278</v>
      </c>
      <c r="M22" s="219"/>
      <c r="N22" s="220"/>
    </row>
    <row r="23" spans="1:14" ht="15" customHeight="1">
      <c r="A23" s="227" t="s">
        <v>151</v>
      </c>
      <c r="B23" s="225"/>
      <c r="C23" s="228" t="s">
        <v>152</v>
      </c>
      <c r="D23" s="225"/>
      <c r="E23" s="225"/>
      <c r="F23" s="225"/>
      <c r="G23" s="225"/>
      <c r="H23" s="170">
        <f>SUM(H8:H22)</f>
        <v>17995</v>
      </c>
      <c r="I23" s="170">
        <f t="shared" ref="I23:K23" si="1">SUM(I8:I22)</f>
        <v>10753</v>
      </c>
      <c r="J23" s="192">
        <f t="shared" si="1"/>
        <v>4512</v>
      </c>
      <c r="K23" s="196">
        <f t="shared" si="1"/>
        <v>33260</v>
      </c>
      <c r="L23" s="224">
        <f>SUM(L7:N22)</f>
        <v>35928</v>
      </c>
      <c r="M23" s="225"/>
      <c r="N23" s="226"/>
    </row>
    <row r="24" spans="1:14" ht="15" customHeight="1">
      <c r="A24" s="221" t="s">
        <v>153</v>
      </c>
      <c r="B24" s="222"/>
      <c r="C24" s="223" t="s">
        <v>154</v>
      </c>
      <c r="D24" s="219"/>
      <c r="E24" s="219"/>
      <c r="F24" s="219"/>
      <c r="G24" s="222"/>
      <c r="H24" s="168">
        <v>4524</v>
      </c>
      <c r="I24" s="168">
        <v>2772</v>
      </c>
      <c r="J24" s="191">
        <v>1167</v>
      </c>
      <c r="K24" s="195">
        <f>SUM(H24:J24)</f>
        <v>8463</v>
      </c>
      <c r="L24" s="218">
        <v>9135</v>
      </c>
      <c r="M24" s="219"/>
      <c r="N24" s="220"/>
    </row>
    <row r="25" spans="1:14" ht="15" customHeight="1">
      <c r="A25" s="221" t="s">
        <v>155</v>
      </c>
      <c r="B25" s="222"/>
      <c r="C25" s="223" t="s">
        <v>156</v>
      </c>
      <c r="D25" s="219"/>
      <c r="E25" s="219"/>
      <c r="F25" s="219"/>
      <c r="G25" s="222"/>
      <c r="H25" s="168">
        <v>153</v>
      </c>
      <c r="I25" s="168">
        <v>61</v>
      </c>
      <c r="J25" s="191">
        <v>31</v>
      </c>
      <c r="K25" s="195">
        <f t="shared" ref="K25:K26" si="2">SUM(H25:J25)</f>
        <v>245</v>
      </c>
      <c r="L25" s="218">
        <v>382</v>
      </c>
      <c r="M25" s="219"/>
      <c r="N25" s="220"/>
    </row>
    <row r="26" spans="1:14" ht="15" customHeight="1">
      <c r="A26" s="221" t="s">
        <v>157</v>
      </c>
      <c r="B26" s="222"/>
      <c r="C26" s="223" t="s">
        <v>158</v>
      </c>
      <c r="D26" s="219"/>
      <c r="E26" s="219"/>
      <c r="F26" s="219"/>
      <c r="G26" s="222"/>
      <c r="H26" s="168">
        <v>175</v>
      </c>
      <c r="I26" s="168">
        <v>70</v>
      </c>
      <c r="J26" s="191">
        <v>36</v>
      </c>
      <c r="K26" s="195">
        <f t="shared" si="2"/>
        <v>281</v>
      </c>
      <c r="L26" s="218">
        <v>365</v>
      </c>
      <c r="M26" s="219"/>
      <c r="N26" s="220"/>
    </row>
    <row r="27" spans="1:14" ht="23.25" customHeight="1">
      <c r="A27" s="227" t="s">
        <v>159</v>
      </c>
      <c r="B27" s="225"/>
      <c r="C27" s="228" t="s">
        <v>160</v>
      </c>
      <c r="D27" s="225"/>
      <c r="E27" s="225"/>
      <c r="F27" s="225"/>
      <c r="G27" s="225"/>
      <c r="H27" s="170">
        <f>SUM(H24:H26)</f>
        <v>4852</v>
      </c>
      <c r="I27" s="170">
        <f t="shared" ref="I27:K27" si="3">SUM(I24:I26)</f>
        <v>2903</v>
      </c>
      <c r="J27" s="192">
        <f t="shared" si="3"/>
        <v>1234</v>
      </c>
      <c r="K27" s="196">
        <f t="shared" si="3"/>
        <v>8989</v>
      </c>
      <c r="L27" s="224">
        <f>SUM(L24:N26)</f>
        <v>9882</v>
      </c>
      <c r="M27" s="225"/>
      <c r="N27" s="226"/>
    </row>
    <row r="28" spans="1:14">
      <c r="A28" s="221" t="s">
        <v>161</v>
      </c>
      <c r="B28" s="222"/>
      <c r="C28" s="223" t="s">
        <v>162</v>
      </c>
      <c r="D28" s="219"/>
      <c r="E28" s="219"/>
      <c r="F28" s="219"/>
      <c r="G28" s="222"/>
      <c r="H28" s="168">
        <v>300</v>
      </c>
      <c r="I28" s="168"/>
      <c r="J28" s="191"/>
      <c r="K28" s="195">
        <f>SUM(H28:J28)</f>
        <v>300</v>
      </c>
      <c r="L28" s="218">
        <v>275</v>
      </c>
      <c r="M28" s="219"/>
      <c r="N28" s="220"/>
    </row>
    <row r="29" spans="1:14">
      <c r="A29" s="221" t="s">
        <v>163</v>
      </c>
      <c r="B29" s="222"/>
      <c r="C29" s="223" t="s">
        <v>164</v>
      </c>
      <c r="D29" s="219"/>
      <c r="E29" s="219"/>
      <c r="F29" s="219"/>
      <c r="G29" s="222"/>
      <c r="H29" s="168">
        <v>1000</v>
      </c>
      <c r="I29" s="168">
        <v>300</v>
      </c>
      <c r="J29" s="191">
        <v>200</v>
      </c>
      <c r="K29" s="195">
        <f t="shared" ref="K29:K45" si="4">SUM(H29:J29)</f>
        <v>1500</v>
      </c>
      <c r="L29" s="218">
        <v>1303</v>
      </c>
      <c r="M29" s="219"/>
      <c r="N29" s="220"/>
    </row>
    <row r="30" spans="1:14" ht="24" customHeight="1">
      <c r="A30" s="221" t="s">
        <v>165</v>
      </c>
      <c r="B30" s="222"/>
      <c r="C30" s="223" t="s">
        <v>166</v>
      </c>
      <c r="D30" s="219"/>
      <c r="E30" s="219"/>
      <c r="F30" s="219"/>
      <c r="G30" s="222"/>
      <c r="H30" s="168">
        <v>60</v>
      </c>
      <c r="I30" s="168"/>
      <c r="J30" s="191"/>
      <c r="K30" s="195">
        <f t="shared" si="4"/>
        <v>60</v>
      </c>
      <c r="L30" s="218">
        <v>53</v>
      </c>
      <c r="M30" s="219"/>
      <c r="N30" s="220"/>
    </row>
    <row r="31" spans="1:14">
      <c r="A31" s="221" t="s">
        <v>167</v>
      </c>
      <c r="B31" s="222"/>
      <c r="C31" s="223" t="s">
        <v>168</v>
      </c>
      <c r="D31" s="219"/>
      <c r="E31" s="219"/>
      <c r="F31" s="219"/>
      <c r="G31" s="222"/>
      <c r="H31" s="168">
        <v>76</v>
      </c>
      <c r="I31" s="168"/>
      <c r="J31" s="191"/>
      <c r="K31" s="195">
        <f t="shared" si="4"/>
        <v>76</v>
      </c>
      <c r="L31" s="218">
        <v>132</v>
      </c>
      <c r="M31" s="219"/>
      <c r="N31" s="220"/>
    </row>
    <row r="32" spans="1:14" ht="15" customHeight="1">
      <c r="A32" s="221" t="s">
        <v>169</v>
      </c>
      <c r="B32" s="222"/>
      <c r="C32" s="223" t="s">
        <v>170</v>
      </c>
      <c r="D32" s="219"/>
      <c r="E32" s="219"/>
      <c r="F32" s="219"/>
      <c r="G32" s="222"/>
      <c r="H32" s="168">
        <v>220</v>
      </c>
      <c r="I32" s="168">
        <v>0</v>
      </c>
      <c r="J32" s="191">
        <v>0</v>
      </c>
      <c r="K32" s="195">
        <f t="shared" si="4"/>
        <v>220</v>
      </c>
      <c r="L32" s="218">
        <v>201</v>
      </c>
      <c r="M32" s="219"/>
      <c r="N32" s="220"/>
    </row>
    <row r="33" spans="1:14" ht="24" customHeight="1">
      <c r="A33" s="221" t="s">
        <v>171</v>
      </c>
      <c r="B33" s="222"/>
      <c r="C33" s="223" t="s">
        <v>172</v>
      </c>
      <c r="D33" s="219"/>
      <c r="E33" s="219"/>
      <c r="F33" s="219"/>
      <c r="G33" s="222"/>
      <c r="H33" s="168">
        <v>400</v>
      </c>
      <c r="I33" s="168">
        <v>200</v>
      </c>
      <c r="J33" s="191">
        <v>255</v>
      </c>
      <c r="K33" s="195">
        <f t="shared" si="4"/>
        <v>855</v>
      </c>
      <c r="L33" s="218">
        <v>799</v>
      </c>
      <c r="M33" s="219"/>
      <c r="N33" s="220"/>
    </row>
    <row r="34" spans="1:14">
      <c r="A34" s="221" t="s">
        <v>173</v>
      </c>
      <c r="B34" s="222"/>
      <c r="C34" s="223" t="s">
        <v>174</v>
      </c>
      <c r="D34" s="219"/>
      <c r="E34" s="219"/>
      <c r="F34" s="219"/>
      <c r="G34" s="222"/>
      <c r="H34" s="168">
        <v>120</v>
      </c>
      <c r="I34" s="168"/>
      <c r="J34" s="191"/>
      <c r="K34" s="195">
        <f t="shared" si="4"/>
        <v>120</v>
      </c>
      <c r="L34" s="218">
        <v>108</v>
      </c>
      <c r="M34" s="219"/>
      <c r="N34" s="220"/>
    </row>
    <row r="35" spans="1:14">
      <c r="A35" s="221" t="s">
        <v>175</v>
      </c>
      <c r="B35" s="222"/>
      <c r="C35" s="223" t="s">
        <v>176</v>
      </c>
      <c r="D35" s="219"/>
      <c r="E35" s="219"/>
      <c r="F35" s="219"/>
      <c r="G35" s="222"/>
      <c r="H35" s="168">
        <v>150</v>
      </c>
      <c r="I35" s="168"/>
      <c r="J35" s="191"/>
      <c r="K35" s="195">
        <f t="shared" si="4"/>
        <v>150</v>
      </c>
      <c r="L35" s="218">
        <v>137</v>
      </c>
      <c r="M35" s="219"/>
      <c r="N35" s="220"/>
    </row>
    <row r="36" spans="1:14">
      <c r="A36" s="221" t="s">
        <v>177</v>
      </c>
      <c r="B36" s="222"/>
      <c r="C36" s="223" t="s">
        <v>178</v>
      </c>
      <c r="D36" s="219"/>
      <c r="E36" s="219"/>
      <c r="F36" s="219"/>
      <c r="G36" s="222"/>
      <c r="H36" s="168">
        <v>600</v>
      </c>
      <c r="I36" s="168"/>
      <c r="J36" s="191"/>
      <c r="K36" s="195">
        <f t="shared" si="4"/>
        <v>600</v>
      </c>
      <c r="L36" s="218">
        <v>449</v>
      </c>
      <c r="M36" s="219"/>
      <c r="N36" s="220"/>
    </row>
    <row r="37" spans="1:14" ht="15" customHeight="1">
      <c r="A37" s="221" t="s">
        <v>179</v>
      </c>
      <c r="B37" s="222"/>
      <c r="C37" s="223" t="s">
        <v>180</v>
      </c>
      <c r="D37" s="219"/>
      <c r="E37" s="219"/>
      <c r="F37" s="219"/>
      <c r="G37" s="222"/>
      <c r="H37" s="168">
        <v>700</v>
      </c>
      <c r="I37" s="168">
        <v>180</v>
      </c>
      <c r="J37" s="191">
        <v>120</v>
      </c>
      <c r="K37" s="195">
        <f t="shared" si="4"/>
        <v>1000</v>
      </c>
      <c r="L37" s="218">
        <v>982</v>
      </c>
      <c r="M37" s="219"/>
      <c r="N37" s="220"/>
    </row>
    <row r="38" spans="1:14">
      <c r="A38" s="221" t="s">
        <v>181</v>
      </c>
      <c r="B38" s="222"/>
      <c r="C38" s="223" t="s">
        <v>182</v>
      </c>
      <c r="D38" s="219"/>
      <c r="E38" s="219"/>
      <c r="F38" s="219"/>
      <c r="G38" s="222"/>
      <c r="H38" s="168">
        <v>280</v>
      </c>
      <c r="I38" s="168"/>
      <c r="J38" s="191"/>
      <c r="K38" s="195">
        <f t="shared" si="4"/>
        <v>280</v>
      </c>
      <c r="L38" s="218">
        <v>263</v>
      </c>
      <c r="M38" s="219"/>
      <c r="N38" s="220"/>
    </row>
    <row r="39" spans="1:14" ht="15" customHeight="1">
      <c r="A39" s="221" t="s">
        <v>183</v>
      </c>
      <c r="B39" s="222"/>
      <c r="C39" s="223" t="s">
        <v>184</v>
      </c>
      <c r="D39" s="219"/>
      <c r="E39" s="219"/>
      <c r="F39" s="219"/>
      <c r="G39" s="222"/>
      <c r="H39" s="168">
        <v>550</v>
      </c>
      <c r="I39" s="168">
        <v>90</v>
      </c>
      <c r="J39" s="191">
        <v>60</v>
      </c>
      <c r="K39" s="195">
        <f t="shared" si="4"/>
        <v>700</v>
      </c>
      <c r="L39" s="218">
        <v>672</v>
      </c>
      <c r="M39" s="219"/>
      <c r="N39" s="220"/>
    </row>
    <row r="40" spans="1:14" ht="16.5" customHeight="1">
      <c r="A40" s="221" t="s">
        <v>185</v>
      </c>
      <c r="B40" s="222"/>
      <c r="C40" s="223" t="s">
        <v>186</v>
      </c>
      <c r="D40" s="219"/>
      <c r="E40" s="219"/>
      <c r="F40" s="219"/>
      <c r="G40" s="222"/>
      <c r="H40" s="168">
        <v>620</v>
      </c>
      <c r="I40" s="168">
        <v>240</v>
      </c>
      <c r="J40" s="191">
        <v>140</v>
      </c>
      <c r="K40" s="195">
        <f t="shared" si="4"/>
        <v>1000</v>
      </c>
      <c r="L40" s="218">
        <v>1193</v>
      </c>
      <c r="M40" s="219"/>
      <c r="N40" s="220"/>
    </row>
    <row r="41" spans="1:14" ht="21" customHeight="1">
      <c r="A41" s="221" t="s">
        <v>187</v>
      </c>
      <c r="B41" s="222"/>
      <c r="C41" s="223" t="s">
        <v>188</v>
      </c>
      <c r="D41" s="219"/>
      <c r="E41" s="219"/>
      <c r="F41" s="219"/>
      <c r="G41" s="222"/>
      <c r="H41" s="168">
        <v>959</v>
      </c>
      <c r="I41" s="168">
        <v>170</v>
      </c>
      <c r="J41" s="191">
        <v>171</v>
      </c>
      <c r="K41" s="195">
        <f t="shared" si="4"/>
        <v>1300</v>
      </c>
      <c r="L41" s="218">
        <v>1231</v>
      </c>
      <c r="M41" s="219"/>
      <c r="N41" s="220"/>
    </row>
    <row r="42" spans="1:14" ht="15" customHeight="1">
      <c r="A42" s="221" t="s">
        <v>189</v>
      </c>
      <c r="B42" s="222"/>
      <c r="C42" s="223" t="s">
        <v>190</v>
      </c>
      <c r="D42" s="219"/>
      <c r="E42" s="219"/>
      <c r="F42" s="219"/>
      <c r="G42" s="222"/>
      <c r="H42" s="168">
        <v>160</v>
      </c>
      <c r="I42" s="168">
        <v>55</v>
      </c>
      <c r="J42" s="191">
        <v>85</v>
      </c>
      <c r="K42" s="195">
        <f t="shared" si="4"/>
        <v>300</v>
      </c>
      <c r="L42" s="218">
        <v>282</v>
      </c>
      <c r="M42" s="219"/>
      <c r="N42" s="220"/>
    </row>
    <row r="43" spans="1:14">
      <c r="A43" s="227" t="s">
        <v>191</v>
      </c>
      <c r="B43" s="225"/>
      <c r="C43" s="228" t="s">
        <v>192</v>
      </c>
      <c r="D43" s="225"/>
      <c r="E43" s="225"/>
      <c r="F43" s="225"/>
      <c r="G43" s="225"/>
      <c r="H43" s="170">
        <f>SUM(H28:H42)</f>
        <v>6195</v>
      </c>
      <c r="I43" s="170">
        <f>SUM(I28:I42)</f>
        <v>1235</v>
      </c>
      <c r="J43" s="192">
        <f>SUM(J28:J42)</f>
        <v>1031</v>
      </c>
      <c r="K43" s="196">
        <f t="shared" si="4"/>
        <v>8461</v>
      </c>
      <c r="L43" s="224">
        <f>SUM(L28:N42)</f>
        <v>8080</v>
      </c>
      <c r="M43" s="225"/>
      <c r="N43" s="226"/>
    </row>
    <row r="44" spans="1:14" ht="18.75" customHeight="1">
      <c r="A44" s="221" t="s">
        <v>193</v>
      </c>
      <c r="B44" s="222"/>
      <c r="C44" s="223" t="s">
        <v>194</v>
      </c>
      <c r="D44" s="219"/>
      <c r="E44" s="219"/>
      <c r="F44" s="219"/>
      <c r="G44" s="222"/>
      <c r="H44" s="168">
        <v>0</v>
      </c>
      <c r="I44" s="168"/>
      <c r="J44" s="191"/>
      <c r="K44" s="195">
        <f t="shared" si="4"/>
        <v>0</v>
      </c>
      <c r="L44" s="218">
        <v>230</v>
      </c>
      <c r="M44" s="219"/>
      <c r="N44" s="220"/>
    </row>
    <row r="45" spans="1:14" ht="24.75" customHeight="1">
      <c r="A45" s="221" t="s">
        <v>195</v>
      </c>
      <c r="B45" s="222"/>
      <c r="C45" s="223" t="s">
        <v>196</v>
      </c>
      <c r="D45" s="219"/>
      <c r="E45" s="219"/>
      <c r="F45" s="219"/>
      <c r="G45" s="222"/>
      <c r="H45" s="168">
        <v>0</v>
      </c>
      <c r="I45" s="168"/>
      <c r="J45" s="191"/>
      <c r="K45" s="195">
        <f t="shared" si="4"/>
        <v>0</v>
      </c>
      <c r="L45" s="218">
        <v>61</v>
      </c>
      <c r="M45" s="219"/>
      <c r="N45" s="220"/>
    </row>
    <row r="46" spans="1:14" ht="18" customHeight="1">
      <c r="A46" s="243" t="s">
        <v>197</v>
      </c>
      <c r="B46" s="222"/>
      <c r="C46" s="244" t="s">
        <v>198</v>
      </c>
      <c r="D46" s="222"/>
      <c r="E46" s="222"/>
      <c r="F46" s="222"/>
      <c r="G46" s="222"/>
      <c r="H46" s="168">
        <f>SUM(H44:H45)</f>
        <v>0</v>
      </c>
      <c r="I46" s="168">
        <f t="shared" ref="I46:K46" si="5">SUM(I44:I45)</f>
        <v>0</v>
      </c>
      <c r="J46" s="191">
        <f t="shared" si="5"/>
        <v>0</v>
      </c>
      <c r="K46" s="195">
        <f t="shared" si="5"/>
        <v>0</v>
      </c>
      <c r="L46" s="245">
        <f>SUM(L44:N45)</f>
        <v>291</v>
      </c>
      <c r="M46" s="222"/>
      <c r="N46" s="220"/>
    </row>
    <row r="47" spans="1:14" ht="13.5" thickBot="1">
      <c r="A47" s="241" t="s">
        <v>199</v>
      </c>
      <c r="B47" s="230"/>
      <c r="C47" s="242" t="s">
        <v>5</v>
      </c>
      <c r="D47" s="230"/>
      <c r="E47" s="230"/>
      <c r="F47" s="230"/>
      <c r="G47" s="230"/>
      <c r="H47" s="169">
        <f>H23+H27+H43+H46</f>
        <v>29042</v>
      </c>
      <c r="I47" s="169">
        <f t="shared" ref="I47:K47" si="6">I23+I27+I43+I46</f>
        <v>14891</v>
      </c>
      <c r="J47" s="193">
        <f t="shared" si="6"/>
        <v>6777</v>
      </c>
      <c r="K47" s="197">
        <f t="shared" si="6"/>
        <v>50710</v>
      </c>
      <c r="L47" s="229">
        <f>L23+L27+L43+L46</f>
        <v>54181</v>
      </c>
      <c r="M47" s="230"/>
      <c r="N47" s="231"/>
    </row>
  </sheetData>
  <mergeCells count="130">
    <mergeCell ref="L47:N47"/>
    <mergeCell ref="A5:B6"/>
    <mergeCell ref="C5:G6"/>
    <mergeCell ref="H5:K5"/>
    <mergeCell ref="L5:N6"/>
    <mergeCell ref="A47:B47"/>
    <mergeCell ref="C47:G47"/>
    <mergeCell ref="L45:N45"/>
    <mergeCell ref="A46:B46"/>
    <mergeCell ref="C46:G46"/>
    <mergeCell ref="L46:N46"/>
    <mergeCell ref="A45:B45"/>
    <mergeCell ref="C45:G45"/>
    <mergeCell ref="L43:N43"/>
    <mergeCell ref="A44:B44"/>
    <mergeCell ref="C44:G44"/>
    <mergeCell ref="L44:N44"/>
    <mergeCell ref="A43:B43"/>
    <mergeCell ref="C43:G43"/>
    <mergeCell ref="L41:N41"/>
    <mergeCell ref="A42:B42"/>
    <mergeCell ref="C42:G42"/>
    <mergeCell ref="L42:N42"/>
    <mergeCell ref="A41:B41"/>
    <mergeCell ref="C41:G41"/>
    <mergeCell ref="L39:N39"/>
    <mergeCell ref="A40:B40"/>
    <mergeCell ref="C40:G40"/>
    <mergeCell ref="L40:N40"/>
    <mergeCell ref="A39:B39"/>
    <mergeCell ref="C39:G39"/>
    <mergeCell ref="L37:N37"/>
    <mergeCell ref="A38:B38"/>
    <mergeCell ref="C38:G38"/>
    <mergeCell ref="L38:N38"/>
    <mergeCell ref="A37:B37"/>
    <mergeCell ref="C37:G37"/>
    <mergeCell ref="L35:N35"/>
    <mergeCell ref="A36:B36"/>
    <mergeCell ref="C36:G36"/>
    <mergeCell ref="L36:N36"/>
    <mergeCell ref="A35:B35"/>
    <mergeCell ref="C35:G35"/>
    <mergeCell ref="L33:N33"/>
    <mergeCell ref="A34:B34"/>
    <mergeCell ref="C34:G34"/>
    <mergeCell ref="L34:N34"/>
    <mergeCell ref="A33:B33"/>
    <mergeCell ref="C33:G33"/>
    <mergeCell ref="L31:N31"/>
    <mergeCell ref="A32:B32"/>
    <mergeCell ref="C32:G32"/>
    <mergeCell ref="L32:N32"/>
    <mergeCell ref="A31:B31"/>
    <mergeCell ref="C31:G31"/>
    <mergeCell ref="L29:N29"/>
    <mergeCell ref="A30:B30"/>
    <mergeCell ref="C30:G30"/>
    <mergeCell ref="L30:N30"/>
    <mergeCell ref="A29:B29"/>
    <mergeCell ref="C29:G29"/>
    <mergeCell ref="L27:N27"/>
    <mergeCell ref="A28:B28"/>
    <mergeCell ref="C28:G28"/>
    <mergeCell ref="L28:N28"/>
    <mergeCell ref="A27:B27"/>
    <mergeCell ref="C27:G27"/>
    <mergeCell ref="L25:N25"/>
    <mergeCell ref="A26:B26"/>
    <mergeCell ref="C26:G26"/>
    <mergeCell ref="L26:N26"/>
    <mergeCell ref="A25:B25"/>
    <mergeCell ref="C25:G25"/>
    <mergeCell ref="L23:N23"/>
    <mergeCell ref="A24:B24"/>
    <mergeCell ref="C24:G24"/>
    <mergeCell ref="L24:N24"/>
    <mergeCell ref="A23:B23"/>
    <mergeCell ref="C23:G23"/>
    <mergeCell ref="L21:N21"/>
    <mergeCell ref="A22:B22"/>
    <mergeCell ref="C22:G22"/>
    <mergeCell ref="L22:N22"/>
    <mergeCell ref="A21:B21"/>
    <mergeCell ref="C21:G21"/>
    <mergeCell ref="L19:N19"/>
    <mergeCell ref="A20:B20"/>
    <mergeCell ref="C20:G20"/>
    <mergeCell ref="L20:N20"/>
    <mergeCell ref="A19:B19"/>
    <mergeCell ref="C19:G19"/>
    <mergeCell ref="L17:N17"/>
    <mergeCell ref="A18:B18"/>
    <mergeCell ref="C18:G18"/>
    <mergeCell ref="L18:N18"/>
    <mergeCell ref="A17:B17"/>
    <mergeCell ref="C17:G17"/>
    <mergeCell ref="L15:N15"/>
    <mergeCell ref="A16:B16"/>
    <mergeCell ref="C16:G16"/>
    <mergeCell ref="L16:N16"/>
    <mergeCell ref="A15:B15"/>
    <mergeCell ref="C15:G15"/>
    <mergeCell ref="L13:N13"/>
    <mergeCell ref="A14:B14"/>
    <mergeCell ref="C14:G14"/>
    <mergeCell ref="L14:N14"/>
    <mergeCell ref="A13:B13"/>
    <mergeCell ref="C13:G13"/>
    <mergeCell ref="A12:B12"/>
    <mergeCell ref="C12:G12"/>
    <mergeCell ref="L12:N12"/>
    <mergeCell ref="A11:B11"/>
    <mergeCell ref="C11:G11"/>
    <mergeCell ref="L9:N9"/>
    <mergeCell ref="A10:B10"/>
    <mergeCell ref="C10:G10"/>
    <mergeCell ref="L10:N10"/>
    <mergeCell ref="A9:B9"/>
    <mergeCell ref="C9:G9"/>
    <mergeCell ref="L7:N7"/>
    <mergeCell ref="A8:B8"/>
    <mergeCell ref="C8:G8"/>
    <mergeCell ref="L8:N8"/>
    <mergeCell ref="A7:B7"/>
    <mergeCell ref="C7:G7"/>
    <mergeCell ref="A3:M3"/>
    <mergeCell ref="K1:M1"/>
    <mergeCell ref="L11:N11"/>
    <mergeCell ref="A2:O2"/>
  </mergeCells>
  <phoneticPr fontId="8" type="noConversion"/>
  <printOptions horizontalCentered="1"/>
  <pageMargins left="0" right="0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30" sqref="D30"/>
    </sheetView>
  </sheetViews>
  <sheetFormatPr defaultRowHeight="12.75"/>
  <cols>
    <col min="1" max="1" width="43.5703125" customWidth="1"/>
    <col min="2" max="2" width="11.28515625" bestFit="1" customWidth="1"/>
    <col min="3" max="3" width="12.7109375" customWidth="1"/>
    <col min="4" max="4" width="13.42578125" customWidth="1"/>
    <col min="5" max="5" width="11.42578125" customWidth="1"/>
    <col min="6" max="7" width="10" bestFit="1" customWidth="1"/>
  </cols>
  <sheetData>
    <row r="1" spans="1:5">
      <c r="D1" s="246" t="s">
        <v>118</v>
      </c>
      <c r="E1" s="246"/>
    </row>
    <row r="2" spans="1:5">
      <c r="A2" s="217"/>
      <c r="B2" s="217"/>
      <c r="C2" s="217"/>
      <c r="D2" s="217"/>
      <c r="E2" s="217"/>
    </row>
    <row r="3" spans="1:5" ht="15.75">
      <c r="A3" s="216" t="s">
        <v>223</v>
      </c>
      <c r="B3" s="216"/>
      <c r="C3" s="216"/>
      <c r="D3" s="216"/>
      <c r="E3" s="216"/>
    </row>
    <row r="5" spans="1:5" ht="15.75">
      <c r="A5" s="216" t="s">
        <v>110</v>
      </c>
      <c r="B5" s="216"/>
      <c r="C5" s="216"/>
      <c r="D5" s="216"/>
      <c r="E5" s="216"/>
    </row>
    <row r="6" spans="1:5" ht="15.75">
      <c r="A6" s="252" t="s">
        <v>219</v>
      </c>
      <c r="B6" s="252"/>
      <c r="C6" s="252"/>
      <c r="D6" s="252"/>
      <c r="E6" s="252"/>
    </row>
    <row r="7" spans="1:5" ht="15.75">
      <c r="A7" s="216" t="s">
        <v>220</v>
      </c>
      <c r="B7" s="216"/>
      <c r="C7" s="216"/>
      <c r="D7" s="216"/>
      <c r="E7" s="216"/>
    </row>
    <row r="8" spans="1:5" ht="15.75">
      <c r="A8" s="7"/>
      <c r="B8" s="7"/>
      <c r="C8" s="251"/>
      <c r="D8" s="251"/>
    </row>
    <row r="9" spans="1:5" ht="15.75" thickBot="1">
      <c r="A9" s="6"/>
      <c r="B9" s="6"/>
      <c r="C9" s="8"/>
      <c r="D9" s="102" t="s">
        <v>79</v>
      </c>
    </row>
    <row r="10" spans="1:5" ht="13.5" thickBot="1">
      <c r="A10" s="247" t="s">
        <v>0</v>
      </c>
      <c r="B10" s="248" t="s">
        <v>6</v>
      </c>
      <c r="C10" s="249"/>
      <c r="D10" s="250"/>
      <c r="E10" s="34" t="s">
        <v>221</v>
      </c>
    </row>
    <row r="11" spans="1:5" ht="13.5" thickBot="1">
      <c r="A11" s="247"/>
      <c r="B11" s="145" t="s">
        <v>2</v>
      </c>
      <c r="C11" s="145" t="s">
        <v>3</v>
      </c>
      <c r="D11" s="142" t="s">
        <v>94</v>
      </c>
      <c r="E11" s="9" t="s">
        <v>7</v>
      </c>
    </row>
    <row r="12" spans="1:5">
      <c r="A12" s="10" t="s">
        <v>8</v>
      </c>
      <c r="B12" s="11">
        <v>17715</v>
      </c>
      <c r="C12" s="11">
        <v>10060</v>
      </c>
      <c r="D12" s="12">
        <v>5205</v>
      </c>
      <c r="E12" s="12">
        <f>SUM(B12:D12)</f>
        <v>32980</v>
      </c>
    </row>
    <row r="13" spans="1:5">
      <c r="A13" s="13" t="s">
        <v>9</v>
      </c>
      <c r="B13" s="14">
        <v>4852</v>
      </c>
      <c r="C13" s="14">
        <v>2716</v>
      </c>
      <c r="D13" s="12">
        <v>1420</v>
      </c>
      <c r="E13" s="12">
        <f>SUM(B13:D13)</f>
        <v>8988</v>
      </c>
    </row>
    <row r="14" spans="1:5">
      <c r="A14" s="13" t="s">
        <v>10</v>
      </c>
      <c r="B14" s="14">
        <v>6195</v>
      </c>
      <c r="C14" s="14">
        <v>1235</v>
      </c>
      <c r="D14" s="12">
        <v>1031</v>
      </c>
      <c r="E14" s="12">
        <f>SUM(B14:D14)</f>
        <v>8461</v>
      </c>
    </row>
    <row r="15" spans="1:5">
      <c r="A15" s="13" t="s">
        <v>11</v>
      </c>
      <c r="B15" s="14"/>
      <c r="C15" s="14"/>
      <c r="D15" s="12"/>
      <c r="E15" s="12">
        <f t="shared" ref="D15:E20" si="0">SUM(C15:D15)</f>
        <v>0</v>
      </c>
    </row>
    <row r="16" spans="1:5">
      <c r="A16" s="13" t="s">
        <v>12</v>
      </c>
      <c r="B16" s="14"/>
      <c r="C16" s="14"/>
      <c r="D16" s="12"/>
      <c r="E16" s="12">
        <f t="shared" si="0"/>
        <v>0</v>
      </c>
    </row>
    <row r="17" spans="1:6">
      <c r="A17" s="13" t="s">
        <v>13</v>
      </c>
      <c r="B17" s="14"/>
      <c r="C17" s="14"/>
      <c r="D17" s="12"/>
      <c r="E17" s="12">
        <f t="shared" si="0"/>
        <v>0</v>
      </c>
    </row>
    <row r="18" spans="1:6">
      <c r="A18" s="13" t="s">
        <v>14</v>
      </c>
      <c r="B18" s="14"/>
      <c r="C18" s="14"/>
      <c r="D18" s="12">
        <f t="shared" si="0"/>
        <v>0</v>
      </c>
      <c r="E18" s="12">
        <f t="shared" si="0"/>
        <v>0</v>
      </c>
    </row>
    <row r="19" spans="1:6">
      <c r="A19" s="43" t="s">
        <v>109</v>
      </c>
      <c r="B19" s="14"/>
      <c r="C19" s="14"/>
      <c r="D19" s="15">
        <f t="shared" si="0"/>
        <v>0</v>
      </c>
      <c r="E19" s="15">
        <f t="shared" si="0"/>
        <v>0</v>
      </c>
    </row>
    <row r="20" spans="1:6" ht="13.5" thickBot="1">
      <c r="A20" s="16"/>
      <c r="B20" s="17"/>
      <c r="C20" s="17"/>
      <c r="D20" s="18">
        <f t="shared" si="0"/>
        <v>0</v>
      </c>
      <c r="E20" s="18">
        <f t="shared" si="0"/>
        <v>0</v>
      </c>
    </row>
    <row r="21" spans="1:6" ht="13.5" thickBot="1">
      <c r="A21" s="19" t="s">
        <v>15</v>
      </c>
      <c r="B21" s="20">
        <f>SUM(B12:B18)</f>
        <v>28762</v>
      </c>
      <c r="C21" s="20">
        <f>SUM(C12:C18)</f>
        <v>14011</v>
      </c>
      <c r="D21" s="20">
        <f>SUM(D12:D18)</f>
        <v>7656</v>
      </c>
      <c r="E21" s="21">
        <f>SUM(B21:D21)</f>
        <v>50429</v>
      </c>
    </row>
    <row r="22" spans="1:6">
      <c r="A22" s="35"/>
      <c r="B22" s="36">
        <v>57.3</v>
      </c>
      <c r="C22" s="36">
        <v>29.4</v>
      </c>
      <c r="D22" s="36">
        <v>13.3</v>
      </c>
      <c r="E22" s="36"/>
    </row>
    <row r="23" spans="1:6">
      <c r="A23" s="27" t="s">
        <v>16</v>
      </c>
      <c r="B23" s="4"/>
      <c r="C23" s="4"/>
      <c r="D23" s="4"/>
      <c r="E23" s="4"/>
    </row>
    <row r="24" spans="1:6">
      <c r="A24" s="27" t="s">
        <v>78</v>
      </c>
      <c r="B24" s="4">
        <v>11</v>
      </c>
      <c r="C24" s="4"/>
      <c r="D24" s="4"/>
      <c r="E24" s="4"/>
    </row>
    <row r="25" spans="1:6">
      <c r="A25" s="27" t="s">
        <v>115</v>
      </c>
      <c r="B25" s="28">
        <v>22332</v>
      </c>
      <c r="C25" s="28">
        <v>8654</v>
      </c>
      <c r="D25" s="37">
        <v>5025</v>
      </c>
      <c r="E25" s="37">
        <f>SUM(B25:D25)</f>
        <v>36011</v>
      </c>
      <c r="F25" s="171"/>
    </row>
    <row r="26" spans="1:6" ht="13.5" thickBot="1">
      <c r="A26" s="38" t="s">
        <v>17</v>
      </c>
      <c r="B26" s="101">
        <f>B21-B25-B24</f>
        <v>6419</v>
      </c>
      <c r="C26" s="101">
        <f>C21-C25-C24</f>
        <v>5357</v>
      </c>
      <c r="D26" s="101">
        <f>D21-D25-D24</f>
        <v>2631</v>
      </c>
      <c r="E26" s="101">
        <f>E21-E25-E24</f>
        <v>14418</v>
      </c>
    </row>
    <row r="27" spans="1:6">
      <c r="B27" s="172"/>
    </row>
    <row r="29" spans="1:6">
      <c r="A29" s="39" t="s">
        <v>58</v>
      </c>
      <c r="B29" s="143">
        <f>B21-B24-B25</f>
        <v>6419</v>
      </c>
      <c r="C29" s="143">
        <f>C21-C24-C25</f>
        <v>5357</v>
      </c>
      <c r="D29" s="143">
        <f>D21-D24-D25</f>
        <v>2631</v>
      </c>
    </row>
    <row r="30" spans="1:6">
      <c r="A30" s="39" t="s">
        <v>116</v>
      </c>
      <c r="B30" s="47">
        <f>B29*1000/12</f>
        <v>534916.66666666663</v>
      </c>
      <c r="C30" s="47">
        <f>C29*1000/12</f>
        <v>446416.66666666669</v>
      </c>
      <c r="D30" s="47">
        <f>D29*1000/12</f>
        <v>219250</v>
      </c>
    </row>
    <row r="31" spans="1:6">
      <c r="A31" s="39"/>
      <c r="B31" s="93"/>
      <c r="C31" s="144"/>
    </row>
    <row r="32" spans="1:6">
      <c r="A32" s="39"/>
      <c r="B32" s="47"/>
      <c r="C32" s="47"/>
    </row>
    <row r="36" spans="1:1">
      <c r="A36" s="39" t="s">
        <v>222</v>
      </c>
    </row>
  </sheetData>
  <mergeCells count="9">
    <mergeCell ref="D1:E1"/>
    <mergeCell ref="A2:E2"/>
    <mergeCell ref="A3:E3"/>
    <mergeCell ref="A10:A11"/>
    <mergeCell ref="B10:D10"/>
    <mergeCell ref="C8:D8"/>
    <mergeCell ref="A7:E7"/>
    <mergeCell ref="A6:E6"/>
    <mergeCell ref="A5:E5"/>
  </mergeCells>
  <phoneticPr fontId="8" type="noConversion"/>
  <pageMargins left="1.1811023622047245" right="0.78740157480314965" top="0.78740157480314965" bottom="0.78740157480314965" header="0.51181102362204722" footer="0.51181102362204722"/>
  <pageSetup paperSize="9" scale="8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16"/>
  <sheetViews>
    <sheetView workbookViewId="0">
      <selection activeCell="A4" sqref="A4:M4"/>
    </sheetView>
  </sheetViews>
  <sheetFormatPr defaultColWidth="11.7109375" defaultRowHeight="12.75"/>
  <cols>
    <col min="1" max="1" width="23.42578125" customWidth="1"/>
    <col min="2" max="6" width="11.7109375" customWidth="1"/>
    <col min="7" max="7" width="10.42578125" customWidth="1"/>
    <col min="8" max="8" width="10.7109375" customWidth="1"/>
    <col min="9" max="9" width="9.42578125" customWidth="1"/>
    <col min="10" max="10" width="9.140625" customWidth="1"/>
    <col min="11" max="11" width="5.85546875" customWidth="1"/>
    <col min="12" max="12" width="11.140625" customWidth="1"/>
  </cols>
  <sheetData>
    <row r="1" spans="1:31">
      <c r="F1" s="45"/>
    </row>
    <row r="2" spans="1:31">
      <c r="A2" s="255" t="s">
        <v>202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Q2" s="255" t="s">
        <v>202</v>
      </c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</row>
    <row r="3" spans="1:31" ht="13.5" thickBo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Q3" s="59" t="s">
        <v>22</v>
      </c>
      <c r="AC3" t="s">
        <v>61</v>
      </c>
    </row>
    <row r="4" spans="1:31" ht="22.5">
      <c r="A4" s="255" t="s">
        <v>203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Q4" s="262" t="s">
        <v>18</v>
      </c>
      <c r="R4" s="264" t="s">
        <v>1</v>
      </c>
      <c r="S4" s="257" t="s">
        <v>204</v>
      </c>
      <c r="T4" s="258"/>
      <c r="U4" s="259"/>
      <c r="V4" s="260" t="s">
        <v>205</v>
      </c>
      <c r="W4" s="261"/>
      <c r="X4" s="261"/>
      <c r="Y4" s="52" t="s">
        <v>62</v>
      </c>
      <c r="Z4" s="53" t="s">
        <v>68</v>
      </c>
      <c r="AA4" s="53" t="s">
        <v>69</v>
      </c>
      <c r="AB4" s="266"/>
      <c r="AC4" s="268" t="s">
        <v>7</v>
      </c>
    </row>
    <row r="5" spans="1:31" ht="13.5" thickBot="1">
      <c r="L5" s="256" t="s">
        <v>61</v>
      </c>
      <c r="M5" s="256"/>
      <c r="Q5" s="263"/>
      <c r="R5" s="265"/>
      <c r="S5" s="54" t="s">
        <v>19</v>
      </c>
      <c r="T5" s="54" t="s">
        <v>20</v>
      </c>
      <c r="U5" s="55" t="s">
        <v>21</v>
      </c>
      <c r="V5" s="56" t="s">
        <v>19</v>
      </c>
      <c r="W5" s="54" t="s">
        <v>20</v>
      </c>
      <c r="X5" s="54" t="s">
        <v>21</v>
      </c>
      <c r="Y5" s="57"/>
      <c r="Z5" s="58" t="s">
        <v>70</v>
      </c>
      <c r="AA5" s="58" t="s">
        <v>71</v>
      </c>
      <c r="AB5" s="267"/>
      <c r="AC5" s="269"/>
    </row>
    <row r="6" spans="1:31" ht="56.25" customHeight="1">
      <c r="A6" s="95" t="s">
        <v>18</v>
      </c>
      <c r="B6" s="97" t="s">
        <v>1</v>
      </c>
      <c r="C6" s="257" t="s">
        <v>204</v>
      </c>
      <c r="D6" s="258"/>
      <c r="E6" s="259"/>
      <c r="F6" s="260" t="s">
        <v>205</v>
      </c>
      <c r="G6" s="261"/>
      <c r="H6" s="261"/>
      <c r="I6" s="52" t="s">
        <v>62</v>
      </c>
      <c r="J6" s="53" t="s">
        <v>68</v>
      </c>
      <c r="K6" s="53" t="s">
        <v>69</v>
      </c>
      <c r="L6" s="52" t="s">
        <v>63</v>
      </c>
      <c r="M6" s="99" t="s">
        <v>7</v>
      </c>
      <c r="Q6" s="66">
        <v>751153</v>
      </c>
      <c r="R6" s="67"/>
      <c r="S6" s="68"/>
      <c r="T6" s="68"/>
      <c r="U6" s="69"/>
      <c r="V6" s="70"/>
      <c r="W6" s="71"/>
      <c r="X6" s="68"/>
      <c r="Y6" s="68"/>
      <c r="Z6" s="68"/>
      <c r="AA6" s="68"/>
      <c r="AB6" s="68"/>
      <c r="AC6" s="72"/>
    </row>
    <row r="7" spans="1:31" ht="13.5" thickBot="1">
      <c r="A7" s="96"/>
      <c r="B7" s="98"/>
      <c r="C7" s="54" t="s">
        <v>19</v>
      </c>
      <c r="D7" s="54" t="s">
        <v>20</v>
      </c>
      <c r="E7" s="55" t="s">
        <v>21</v>
      </c>
      <c r="F7" s="56" t="s">
        <v>19</v>
      </c>
      <c r="G7" s="54" t="s">
        <v>20</v>
      </c>
      <c r="H7" s="54" t="s">
        <v>21</v>
      </c>
      <c r="I7" s="57"/>
      <c r="J7" s="58" t="s">
        <v>70</v>
      </c>
      <c r="K7" s="58" t="s">
        <v>71</v>
      </c>
      <c r="L7" s="57"/>
      <c r="M7" s="100"/>
      <c r="Q7" s="73" t="s">
        <v>84</v>
      </c>
      <c r="R7" s="67"/>
      <c r="S7" s="68">
        <v>198890</v>
      </c>
      <c r="T7" s="68">
        <v>19890</v>
      </c>
      <c r="U7" s="69"/>
      <c r="V7" s="74">
        <v>2187790</v>
      </c>
      <c r="W7" s="68">
        <v>218790</v>
      </c>
      <c r="X7" s="71"/>
      <c r="Y7" s="68"/>
      <c r="Z7" s="68"/>
      <c r="AA7" s="68"/>
      <c r="AB7" s="68"/>
      <c r="AC7" s="72">
        <v>4085440</v>
      </c>
    </row>
    <row r="8" spans="1:31">
      <c r="A8" s="59" t="s">
        <v>22</v>
      </c>
      <c r="B8" s="60"/>
      <c r="C8" s="61"/>
      <c r="D8" s="61"/>
      <c r="E8" s="62"/>
      <c r="F8" s="63"/>
      <c r="G8" s="64"/>
      <c r="H8" s="64"/>
      <c r="I8" s="64"/>
      <c r="J8" s="64"/>
      <c r="K8" s="64"/>
      <c r="L8" s="64"/>
      <c r="M8" s="65"/>
      <c r="Q8" s="73" t="s">
        <v>23</v>
      </c>
      <c r="R8" s="67"/>
      <c r="S8" s="68"/>
      <c r="T8" s="68"/>
      <c r="U8" s="69">
        <v>19890</v>
      </c>
      <c r="V8" s="74"/>
      <c r="W8" s="68"/>
      <c r="X8" s="71">
        <v>218790</v>
      </c>
      <c r="Y8" s="68"/>
      <c r="Z8" s="68"/>
      <c r="AA8" s="68"/>
      <c r="AB8" s="68"/>
      <c r="AC8" s="72">
        <v>358020</v>
      </c>
    </row>
    <row r="9" spans="1:31">
      <c r="A9" s="66" t="s">
        <v>87</v>
      </c>
      <c r="B9" s="67"/>
      <c r="C9" s="68"/>
      <c r="D9" s="68"/>
      <c r="E9" s="69"/>
      <c r="F9" s="70"/>
      <c r="G9" s="71"/>
      <c r="H9" s="68"/>
      <c r="I9" s="68"/>
      <c r="J9" s="68"/>
      <c r="K9" s="68"/>
      <c r="L9" s="68"/>
      <c r="M9" s="72"/>
      <c r="Q9" s="73" t="s">
        <v>206</v>
      </c>
      <c r="R9" s="67"/>
      <c r="S9" s="68"/>
      <c r="T9" s="68"/>
      <c r="U9" s="69">
        <v>19890</v>
      </c>
      <c r="V9" s="74"/>
      <c r="W9" s="68"/>
      <c r="X9" s="71">
        <v>218790</v>
      </c>
      <c r="Y9" s="68"/>
      <c r="Z9" s="68"/>
      <c r="AA9" s="68"/>
      <c r="AB9" s="68"/>
      <c r="AC9" s="72">
        <v>358020</v>
      </c>
    </row>
    <row r="10" spans="1:31">
      <c r="A10" s="73" t="s">
        <v>84</v>
      </c>
      <c r="B10" s="67"/>
      <c r="C10" s="68">
        <v>298336</v>
      </c>
      <c r="D10" s="68">
        <v>29834</v>
      </c>
      <c r="E10" s="69"/>
      <c r="F10" s="74">
        <v>3281696</v>
      </c>
      <c r="G10" s="68">
        <v>328166</v>
      </c>
      <c r="H10" s="71"/>
      <c r="I10" s="68">
        <v>147400</v>
      </c>
      <c r="J10" s="68"/>
      <c r="K10" s="68"/>
      <c r="L10" s="68"/>
      <c r="M10" s="72">
        <f>SUM(C10:L10)</f>
        <v>4085432</v>
      </c>
      <c r="Q10" s="73" t="s">
        <v>24</v>
      </c>
      <c r="R10" s="67"/>
      <c r="S10" s="68"/>
      <c r="T10" s="68"/>
      <c r="U10" s="69">
        <v>25770</v>
      </c>
      <c r="V10" s="74"/>
      <c r="W10" s="68"/>
      <c r="X10" s="71">
        <v>283470</v>
      </c>
      <c r="Y10" s="68"/>
      <c r="Z10" s="68"/>
      <c r="AA10" s="68"/>
      <c r="AB10" s="68"/>
      <c r="AC10" s="72">
        <v>463800</v>
      </c>
      <c r="AE10">
        <v>5265280</v>
      </c>
    </row>
    <row r="11" spans="1:31">
      <c r="A11" s="73" t="s">
        <v>23</v>
      </c>
      <c r="B11" s="67"/>
      <c r="C11" s="68"/>
      <c r="D11" s="68"/>
      <c r="E11" s="69">
        <v>28834</v>
      </c>
      <c r="F11" s="74"/>
      <c r="G11" s="68"/>
      <c r="H11" s="71">
        <v>328166</v>
      </c>
      <c r="I11" s="68"/>
      <c r="J11" s="68"/>
      <c r="K11" s="68"/>
      <c r="L11" s="68"/>
      <c r="M11" s="72">
        <f t="shared" ref="M11:M16" si="0">SUM(C11:L11)</f>
        <v>357000</v>
      </c>
      <c r="Q11" s="73"/>
      <c r="R11" s="67"/>
      <c r="S11" s="68"/>
      <c r="T11" s="68"/>
      <c r="U11" s="69"/>
      <c r="V11" s="74"/>
      <c r="W11" s="68"/>
      <c r="X11" s="71"/>
      <c r="Y11" s="68">
        <v>147400</v>
      </c>
      <c r="Z11" s="68"/>
      <c r="AA11" s="68"/>
      <c r="AB11" s="68"/>
      <c r="AC11" s="72">
        <f>SUM(S11:AB11)</f>
        <v>147400</v>
      </c>
      <c r="AE11">
        <v>5412680</v>
      </c>
    </row>
    <row r="12" spans="1:31">
      <c r="A12" s="73" t="s">
        <v>111</v>
      </c>
      <c r="B12" s="67"/>
      <c r="C12" s="68"/>
      <c r="D12" s="68"/>
      <c r="E12" s="69">
        <v>44750</v>
      </c>
      <c r="F12" s="74"/>
      <c r="G12" s="68"/>
      <c r="H12" s="71">
        <v>492250</v>
      </c>
      <c r="I12" s="68"/>
      <c r="J12" s="68"/>
      <c r="K12" s="68"/>
      <c r="L12" s="68"/>
      <c r="M12" s="72">
        <f t="shared" si="0"/>
        <v>537000</v>
      </c>
      <c r="Q12" s="73"/>
      <c r="R12" s="67"/>
      <c r="S12" s="68"/>
      <c r="T12" s="68"/>
      <c r="U12" s="69"/>
      <c r="V12" s="74"/>
      <c r="W12" s="68"/>
      <c r="X12" s="71"/>
      <c r="Y12" s="68"/>
      <c r="Z12" s="68"/>
      <c r="AA12" s="68"/>
      <c r="AB12" s="68"/>
      <c r="AC12" s="72"/>
    </row>
    <row r="13" spans="1:31">
      <c r="A13" s="73" t="s">
        <v>24</v>
      </c>
      <c r="B13" s="67"/>
      <c r="C13" s="68"/>
      <c r="D13" s="68"/>
      <c r="E13" s="69">
        <v>38650</v>
      </c>
      <c r="F13" s="74"/>
      <c r="G13" s="68"/>
      <c r="H13" s="71">
        <v>425150</v>
      </c>
      <c r="I13" s="68"/>
      <c r="J13" s="68"/>
      <c r="K13" s="68"/>
      <c r="L13" s="68"/>
      <c r="M13" s="72">
        <f t="shared" si="0"/>
        <v>463800</v>
      </c>
      <c r="Q13" s="73" t="s">
        <v>207</v>
      </c>
      <c r="R13" s="67"/>
      <c r="S13" s="68">
        <v>373800</v>
      </c>
      <c r="T13" s="68"/>
      <c r="U13" s="69"/>
      <c r="V13" s="74">
        <v>4111800</v>
      </c>
      <c r="W13" s="68"/>
      <c r="X13" s="71"/>
      <c r="Y13" s="68">
        <v>147400</v>
      </c>
      <c r="Z13" s="68"/>
      <c r="AA13" s="68"/>
      <c r="AB13" s="68"/>
      <c r="AC13" s="72">
        <f>SUM(S13:AB13)</f>
        <v>4633000</v>
      </c>
    </row>
    <row r="14" spans="1:31">
      <c r="A14" s="73" t="s">
        <v>85</v>
      </c>
      <c r="B14" s="67"/>
      <c r="C14" s="68">
        <v>373800</v>
      </c>
      <c r="D14" s="68"/>
      <c r="E14" s="69"/>
      <c r="F14" s="74">
        <v>4111800</v>
      </c>
      <c r="G14" s="68"/>
      <c r="H14" s="71"/>
      <c r="I14" s="68">
        <v>147400</v>
      </c>
      <c r="J14" s="68"/>
      <c r="K14" s="68"/>
      <c r="L14" s="68"/>
      <c r="M14" s="72">
        <f t="shared" si="0"/>
        <v>4633000</v>
      </c>
      <c r="Q14" s="73"/>
      <c r="R14" s="67"/>
      <c r="S14" s="68"/>
      <c r="T14" s="68"/>
      <c r="U14" s="69"/>
      <c r="V14" s="74"/>
      <c r="W14" s="68"/>
      <c r="X14" s="71"/>
      <c r="Y14" s="68">
        <v>147400</v>
      </c>
      <c r="Z14" s="68"/>
      <c r="AA14" s="68"/>
      <c r="AB14" s="68"/>
      <c r="AC14" s="72">
        <f>SUM(R14:AB14)</f>
        <v>147400</v>
      </c>
    </row>
    <row r="15" spans="1:31" ht="13.5" thickBot="1">
      <c r="A15" s="76"/>
      <c r="B15" s="77"/>
      <c r="C15" s="78"/>
      <c r="D15" s="78"/>
      <c r="E15" s="79"/>
      <c r="F15" s="80"/>
      <c r="G15" s="78"/>
      <c r="H15" s="112"/>
      <c r="I15" s="78"/>
      <c r="J15" s="78"/>
      <c r="K15" s="78"/>
      <c r="L15" s="78"/>
      <c r="M15" s="72">
        <f t="shared" si="0"/>
        <v>0</v>
      </c>
      <c r="Q15" s="73" t="s">
        <v>208</v>
      </c>
      <c r="R15" s="67"/>
      <c r="S15" s="68">
        <v>125200</v>
      </c>
      <c r="T15" s="68"/>
      <c r="U15" s="69"/>
      <c r="V15" s="74">
        <v>1428900</v>
      </c>
      <c r="W15" s="68"/>
      <c r="X15" s="68"/>
      <c r="Y15" s="68">
        <v>147400</v>
      </c>
      <c r="Z15" s="68"/>
      <c r="AA15" s="68"/>
      <c r="AB15" s="68"/>
      <c r="AC15" s="72">
        <f t="shared" ref="AC15:AC21" si="1">SUM(S15:AB15)</f>
        <v>1701500</v>
      </c>
    </row>
    <row r="16" spans="1:31" ht="13.5" thickBot="1">
      <c r="A16" s="85" t="s">
        <v>86</v>
      </c>
      <c r="B16" s="91"/>
      <c r="C16" s="87">
        <f t="shared" ref="C16:L16" si="2">SUM(C10:C15)</f>
        <v>672136</v>
      </c>
      <c r="D16" s="87">
        <f t="shared" si="2"/>
        <v>29834</v>
      </c>
      <c r="E16" s="87">
        <f t="shared" si="2"/>
        <v>112234</v>
      </c>
      <c r="F16" s="105">
        <f t="shared" si="2"/>
        <v>7393496</v>
      </c>
      <c r="G16" s="105">
        <f t="shared" si="2"/>
        <v>328166</v>
      </c>
      <c r="H16" s="105">
        <f t="shared" si="2"/>
        <v>1245566</v>
      </c>
      <c r="I16" s="105">
        <f t="shared" si="2"/>
        <v>294800</v>
      </c>
      <c r="J16" s="105">
        <f t="shared" si="2"/>
        <v>0</v>
      </c>
      <c r="K16" s="105">
        <f t="shared" si="2"/>
        <v>0</v>
      </c>
      <c r="L16" s="105">
        <f t="shared" si="2"/>
        <v>0</v>
      </c>
      <c r="M16" s="72">
        <f t="shared" si="0"/>
        <v>10076232</v>
      </c>
      <c r="Q16" s="76" t="s">
        <v>209</v>
      </c>
      <c r="R16" s="67"/>
      <c r="S16" s="68"/>
      <c r="T16" s="68"/>
      <c r="U16" s="69"/>
      <c r="V16" s="74"/>
      <c r="W16" s="68"/>
      <c r="X16" s="68"/>
      <c r="Y16" s="68"/>
      <c r="Z16" s="68"/>
      <c r="AA16" s="68"/>
      <c r="AB16" s="68"/>
      <c r="AC16" s="72">
        <f t="shared" si="1"/>
        <v>0</v>
      </c>
    </row>
    <row r="17" spans="1:29">
      <c r="A17" s="107"/>
      <c r="B17" s="108"/>
      <c r="C17" s="109"/>
      <c r="D17" s="109"/>
      <c r="E17" s="110"/>
      <c r="F17" s="111"/>
      <c r="G17" s="109"/>
      <c r="H17" s="109"/>
      <c r="I17" s="109"/>
      <c r="J17" s="109"/>
      <c r="K17" s="109"/>
      <c r="L17" s="109"/>
      <c r="M17" s="65"/>
      <c r="Q17" s="75" t="s">
        <v>25</v>
      </c>
      <c r="R17" s="67"/>
      <c r="S17" s="68">
        <v>165300</v>
      </c>
      <c r="T17" s="68"/>
      <c r="U17" s="69"/>
      <c r="V17" s="74">
        <v>1818300</v>
      </c>
      <c r="W17" s="68"/>
      <c r="X17" s="68"/>
      <c r="Y17" s="68">
        <v>147400</v>
      </c>
      <c r="Z17" s="68"/>
      <c r="AA17" s="68"/>
      <c r="AB17" s="68"/>
      <c r="AC17" s="72">
        <f t="shared" si="1"/>
        <v>2131000</v>
      </c>
    </row>
    <row r="18" spans="1:29">
      <c r="A18" s="73" t="s">
        <v>208</v>
      </c>
      <c r="B18" s="67"/>
      <c r="C18" s="68">
        <v>104355</v>
      </c>
      <c r="D18" s="68">
        <v>20871</v>
      </c>
      <c r="E18" s="69"/>
      <c r="F18" s="74">
        <v>1190420</v>
      </c>
      <c r="G18" s="68">
        <v>238084</v>
      </c>
      <c r="H18" s="68"/>
      <c r="I18" s="68">
        <v>147400</v>
      </c>
      <c r="J18" s="68"/>
      <c r="K18" s="68"/>
      <c r="L18" s="68"/>
      <c r="M18" s="72">
        <f t="shared" ref="M18:M19" si="3">SUM(C18:L18)</f>
        <v>1701130</v>
      </c>
      <c r="Q18" s="75"/>
      <c r="R18" s="67"/>
      <c r="S18" s="68"/>
      <c r="T18" s="68"/>
      <c r="U18" s="69"/>
      <c r="V18" s="74"/>
      <c r="W18" s="68"/>
      <c r="X18" s="68"/>
      <c r="Y18" s="68"/>
      <c r="Z18" s="68"/>
      <c r="AA18" s="68"/>
      <c r="AB18" s="68"/>
      <c r="AC18" s="72"/>
    </row>
    <row r="19" spans="1:29">
      <c r="A19" s="76" t="s">
        <v>209</v>
      </c>
      <c r="B19" s="67"/>
      <c r="C19" s="68"/>
      <c r="D19" s="68"/>
      <c r="E19" s="69"/>
      <c r="F19" s="74"/>
      <c r="G19" s="68"/>
      <c r="H19" s="68"/>
      <c r="I19" s="68"/>
      <c r="J19" s="68"/>
      <c r="K19" s="68"/>
      <c r="L19" s="68"/>
      <c r="M19" s="72">
        <f t="shared" si="3"/>
        <v>0</v>
      </c>
      <c r="Q19" s="73" t="s">
        <v>26</v>
      </c>
      <c r="R19" s="67"/>
      <c r="S19" s="68">
        <v>133150</v>
      </c>
      <c r="T19" s="68">
        <v>13315</v>
      </c>
      <c r="U19" s="69"/>
      <c r="V19" s="74">
        <v>1464650</v>
      </c>
      <c r="W19" s="68">
        <v>146465</v>
      </c>
      <c r="X19" s="68"/>
      <c r="Y19" s="68">
        <v>147400</v>
      </c>
      <c r="Z19" s="68"/>
      <c r="AA19" s="68"/>
      <c r="AB19" s="68"/>
      <c r="AC19" s="72">
        <f t="shared" si="1"/>
        <v>1904980</v>
      </c>
    </row>
    <row r="20" spans="1:29">
      <c r="A20" s="75" t="s">
        <v>25</v>
      </c>
      <c r="B20" s="67"/>
      <c r="C20" s="68">
        <v>165300</v>
      </c>
      <c r="D20" s="68"/>
      <c r="E20" s="69"/>
      <c r="F20" s="74">
        <v>1983600</v>
      </c>
      <c r="G20" s="68"/>
      <c r="H20" s="68"/>
      <c r="I20" s="68">
        <v>147400</v>
      </c>
      <c r="J20" s="68">
        <v>38650</v>
      </c>
      <c r="K20" s="68"/>
      <c r="L20" s="68"/>
      <c r="M20" s="65">
        <f t="shared" ref="M20:M40" si="4">SUM(C20:L20)</f>
        <v>2334950</v>
      </c>
      <c r="Q20" s="76" t="s">
        <v>210</v>
      </c>
      <c r="R20" s="77"/>
      <c r="S20" s="78"/>
      <c r="T20" s="78"/>
      <c r="U20" s="79"/>
      <c r="V20" s="80">
        <v>15000</v>
      </c>
      <c r="W20" s="78">
        <v>1500</v>
      </c>
      <c r="X20" s="78"/>
      <c r="Y20" s="78"/>
      <c r="Z20" s="78"/>
      <c r="AA20" s="78"/>
      <c r="AB20" s="78"/>
      <c r="AC20" s="72">
        <f t="shared" si="1"/>
        <v>16500</v>
      </c>
    </row>
    <row r="21" spans="1:29">
      <c r="A21" s="73" t="s">
        <v>26</v>
      </c>
      <c r="B21" s="67"/>
      <c r="C21" s="68">
        <v>133150</v>
      </c>
      <c r="D21" s="68">
        <v>13315</v>
      </c>
      <c r="E21" s="69"/>
      <c r="F21" s="74">
        <v>1464650</v>
      </c>
      <c r="G21" s="68">
        <v>146465</v>
      </c>
      <c r="H21" s="68"/>
      <c r="I21" s="68">
        <v>147400</v>
      </c>
      <c r="J21" s="68"/>
      <c r="K21" s="68"/>
      <c r="L21" s="68"/>
      <c r="M21" s="72">
        <f t="shared" si="4"/>
        <v>1904980</v>
      </c>
      <c r="Q21" s="76" t="s">
        <v>27</v>
      </c>
      <c r="R21" s="77"/>
      <c r="S21" s="78">
        <v>279092</v>
      </c>
      <c r="T21" s="78">
        <v>27909</v>
      </c>
      <c r="U21" s="79"/>
      <c r="V21" s="80">
        <v>3070012</v>
      </c>
      <c r="W21" s="78">
        <v>307000</v>
      </c>
      <c r="X21" s="78"/>
      <c r="Y21" s="78">
        <v>147400</v>
      </c>
      <c r="Z21" s="78"/>
      <c r="AA21" s="78"/>
      <c r="AB21" s="78"/>
      <c r="AC21" s="151">
        <f t="shared" si="1"/>
        <v>3831413</v>
      </c>
    </row>
    <row r="22" spans="1:29" ht="13.5" thickBot="1">
      <c r="A22" s="76" t="s">
        <v>210</v>
      </c>
      <c r="B22" s="77"/>
      <c r="C22" s="78"/>
      <c r="D22" s="78"/>
      <c r="E22" s="79"/>
      <c r="F22" s="80">
        <v>15000</v>
      </c>
      <c r="G22" s="78">
        <v>1500</v>
      </c>
      <c r="H22" s="78"/>
      <c r="I22" s="78"/>
      <c r="J22" s="78"/>
      <c r="K22" s="78"/>
      <c r="L22" s="78"/>
      <c r="M22" s="72">
        <f t="shared" si="4"/>
        <v>16500</v>
      </c>
      <c r="Q22" s="163"/>
      <c r="R22" s="164"/>
      <c r="S22" s="146"/>
      <c r="T22" s="146"/>
      <c r="U22" s="165"/>
      <c r="V22" s="148"/>
      <c r="W22" s="146"/>
      <c r="X22" s="146"/>
      <c r="Y22" s="146"/>
      <c r="Z22" s="146"/>
      <c r="AA22" s="146"/>
      <c r="AB22" s="146"/>
      <c r="AC22" s="166"/>
    </row>
    <row r="23" spans="1:29" ht="13.5" thickBot="1">
      <c r="A23" s="88" t="s">
        <v>27</v>
      </c>
      <c r="B23" s="58"/>
      <c r="C23" s="78">
        <v>279092</v>
      </c>
      <c r="D23" s="78">
        <v>27909</v>
      </c>
      <c r="E23" s="79"/>
      <c r="F23" s="80">
        <v>3070012</v>
      </c>
      <c r="G23" s="78">
        <v>307000</v>
      </c>
      <c r="H23" s="78"/>
      <c r="I23" s="78">
        <v>147400</v>
      </c>
      <c r="J23" s="78"/>
      <c r="K23" s="78"/>
      <c r="L23" s="78"/>
      <c r="M23" s="151">
        <f t="shared" si="4"/>
        <v>3831413</v>
      </c>
      <c r="Q23" s="81" t="s">
        <v>28</v>
      </c>
      <c r="R23" s="82"/>
      <c r="S23" s="83">
        <f t="shared" ref="S23:AC23" si="5">SUM(S7:S21)</f>
        <v>1275432</v>
      </c>
      <c r="T23" s="83">
        <f t="shared" si="5"/>
        <v>61114</v>
      </c>
      <c r="U23" s="152">
        <f t="shared" si="5"/>
        <v>65550</v>
      </c>
      <c r="V23" s="84">
        <f t="shared" si="5"/>
        <v>14096452</v>
      </c>
      <c r="W23" s="83">
        <f t="shared" si="5"/>
        <v>673755</v>
      </c>
      <c r="X23" s="83">
        <f t="shared" si="5"/>
        <v>721050</v>
      </c>
      <c r="Y23" s="83">
        <f t="shared" si="5"/>
        <v>1031800</v>
      </c>
      <c r="Z23" s="83">
        <f t="shared" si="5"/>
        <v>0</v>
      </c>
      <c r="AA23" s="83">
        <f t="shared" si="5"/>
        <v>0</v>
      </c>
      <c r="AB23" s="83">
        <f t="shared" si="5"/>
        <v>0</v>
      </c>
      <c r="AC23" s="153">
        <f t="shared" si="5"/>
        <v>19778473</v>
      </c>
    </row>
    <row r="24" spans="1:29" ht="13.5" thickBot="1">
      <c r="A24" s="113" t="s">
        <v>28</v>
      </c>
      <c r="B24" s="82"/>
      <c r="C24" s="114">
        <f>SUM(C17:C23)</f>
        <v>681897</v>
      </c>
      <c r="D24" s="114">
        <f t="shared" ref="D24:M24" si="6">SUM(D17:D23)</f>
        <v>62095</v>
      </c>
      <c r="E24" s="114">
        <f t="shared" si="6"/>
        <v>0</v>
      </c>
      <c r="F24" s="114">
        <f t="shared" si="6"/>
        <v>7723682</v>
      </c>
      <c r="G24" s="114">
        <f t="shared" si="6"/>
        <v>693049</v>
      </c>
      <c r="H24" s="114">
        <f t="shared" si="6"/>
        <v>0</v>
      </c>
      <c r="I24" s="114">
        <f t="shared" si="6"/>
        <v>589600</v>
      </c>
      <c r="J24" s="114">
        <f t="shared" si="6"/>
        <v>38650</v>
      </c>
      <c r="K24" s="114">
        <f t="shared" si="6"/>
        <v>0</v>
      </c>
      <c r="L24" s="114">
        <f t="shared" si="6"/>
        <v>0</v>
      </c>
      <c r="M24" s="114">
        <f t="shared" si="6"/>
        <v>9788973</v>
      </c>
      <c r="Q24" s="73"/>
      <c r="R24" s="67"/>
      <c r="S24" s="68"/>
      <c r="T24" s="68"/>
      <c r="U24" s="69"/>
      <c r="V24" s="74"/>
      <c r="W24" s="68"/>
      <c r="X24" s="68"/>
      <c r="Y24" s="68"/>
      <c r="Z24" s="68"/>
      <c r="AA24" s="68"/>
      <c r="AB24" s="68"/>
      <c r="AC24" s="65">
        <f>SUM(S24:AB24)</f>
        <v>0</v>
      </c>
    </row>
    <row r="25" spans="1:29" ht="13.5" thickBot="1">
      <c r="A25" s="107"/>
      <c r="B25" s="108"/>
      <c r="C25" s="109"/>
      <c r="D25" s="109"/>
      <c r="E25" s="110"/>
      <c r="F25" s="111"/>
      <c r="G25" s="109"/>
      <c r="H25" s="109"/>
      <c r="I25" s="109"/>
      <c r="J25" s="109"/>
      <c r="K25" s="109"/>
      <c r="L25" s="109"/>
      <c r="M25" s="65">
        <f t="shared" si="4"/>
        <v>0</v>
      </c>
      <c r="Q25" s="73"/>
      <c r="R25" s="67"/>
      <c r="S25" s="68"/>
      <c r="T25" s="68"/>
      <c r="U25" s="68"/>
      <c r="V25" s="74"/>
      <c r="W25" s="68"/>
      <c r="X25" s="68"/>
      <c r="Y25" s="68"/>
      <c r="Z25" s="68"/>
      <c r="AA25" s="68"/>
      <c r="AB25" s="68"/>
      <c r="AC25" s="72">
        <f t="shared" ref="AC25:AC33" si="7">SUM(S25:AB25)</f>
        <v>0</v>
      </c>
    </row>
    <row r="26" spans="1:29" ht="13.5" thickBot="1">
      <c r="A26" s="81" t="s">
        <v>214</v>
      </c>
      <c r="B26" s="82"/>
      <c r="C26" s="83">
        <v>154600</v>
      </c>
      <c r="D26" s="83">
        <v>15460</v>
      </c>
      <c r="E26" s="83"/>
      <c r="F26" s="84">
        <v>1785580</v>
      </c>
      <c r="G26" s="83">
        <v>178560</v>
      </c>
      <c r="H26" s="83"/>
      <c r="I26" s="83">
        <v>147400</v>
      </c>
      <c r="J26" s="83"/>
      <c r="K26" s="83"/>
      <c r="L26" s="83"/>
      <c r="M26" s="155">
        <f>SUM(C26:L26)</f>
        <v>2281600</v>
      </c>
      <c r="Q26" s="73" t="s">
        <v>29</v>
      </c>
      <c r="R26" s="67"/>
      <c r="S26" s="68">
        <v>214616</v>
      </c>
      <c r="T26" s="68">
        <v>236082</v>
      </c>
      <c r="U26" s="69"/>
      <c r="V26" s="74">
        <v>2360776</v>
      </c>
      <c r="W26" s="68">
        <v>236082</v>
      </c>
      <c r="X26" s="68">
        <v>127545</v>
      </c>
      <c r="Y26" s="68">
        <v>147400</v>
      </c>
      <c r="Z26" s="68"/>
      <c r="AA26" s="68"/>
      <c r="AB26" s="68"/>
      <c r="AC26" s="72">
        <f t="shared" si="7"/>
        <v>3322501</v>
      </c>
    </row>
    <row r="27" spans="1:29" ht="13.5" thickBot="1">
      <c r="A27" s="76"/>
      <c r="B27" s="77"/>
      <c r="C27" s="146"/>
      <c r="D27" s="146"/>
      <c r="E27" s="147"/>
      <c r="F27" s="148"/>
      <c r="G27" s="146"/>
      <c r="H27" s="146"/>
      <c r="I27" s="146"/>
      <c r="J27" s="146"/>
      <c r="K27" s="78"/>
      <c r="L27" s="78"/>
      <c r="M27" s="65">
        <f t="shared" si="4"/>
        <v>0</v>
      </c>
      <c r="Q27" s="76"/>
      <c r="R27" s="77"/>
      <c r="S27" s="78"/>
      <c r="T27" s="78"/>
      <c r="U27" s="79"/>
      <c r="V27" s="80"/>
      <c r="W27" s="78"/>
      <c r="X27" s="78"/>
      <c r="Y27" s="78"/>
      <c r="Z27" s="78"/>
      <c r="AA27" s="78"/>
      <c r="AB27" s="78"/>
      <c r="AC27" s="72">
        <f t="shared" si="7"/>
        <v>0</v>
      </c>
    </row>
    <row r="28" spans="1:29" ht="13.5" thickBot="1">
      <c r="A28" s="113" t="s">
        <v>112</v>
      </c>
      <c r="B28" s="92"/>
      <c r="C28" s="114">
        <f>SUM(C26:C27)</f>
        <v>154600</v>
      </c>
      <c r="D28" s="114">
        <f t="shared" ref="D28:M28" si="8">SUM(D26:D27)</f>
        <v>15460</v>
      </c>
      <c r="E28" s="114">
        <f t="shared" si="8"/>
        <v>0</v>
      </c>
      <c r="F28" s="114">
        <f t="shared" si="8"/>
        <v>1785580</v>
      </c>
      <c r="G28" s="114">
        <f t="shared" si="8"/>
        <v>178560</v>
      </c>
      <c r="H28" s="114">
        <f t="shared" si="8"/>
        <v>0</v>
      </c>
      <c r="I28" s="114">
        <f t="shared" si="8"/>
        <v>147400</v>
      </c>
      <c r="J28" s="114">
        <f t="shared" si="8"/>
        <v>0</v>
      </c>
      <c r="K28" s="114">
        <f t="shared" si="8"/>
        <v>0</v>
      </c>
      <c r="L28" s="114">
        <f t="shared" si="8"/>
        <v>0</v>
      </c>
      <c r="M28" s="114">
        <f t="shared" si="8"/>
        <v>2281600</v>
      </c>
      <c r="Q28" s="76" t="s">
        <v>211</v>
      </c>
      <c r="R28" s="77"/>
      <c r="S28" s="78"/>
      <c r="T28" s="78"/>
      <c r="U28" s="79"/>
      <c r="V28" s="80"/>
      <c r="W28" s="78"/>
      <c r="X28" s="78"/>
      <c r="Y28" s="78"/>
      <c r="Z28" s="78"/>
      <c r="AA28" s="78"/>
      <c r="AB28" s="78">
        <v>1238500</v>
      </c>
      <c r="AC28" s="72">
        <f t="shared" si="7"/>
        <v>1238500</v>
      </c>
    </row>
    <row r="29" spans="1:29">
      <c r="A29" s="73" t="s">
        <v>29</v>
      </c>
      <c r="B29" s="67"/>
      <c r="C29" s="68">
        <v>214616</v>
      </c>
      <c r="D29" s="68">
        <v>21462</v>
      </c>
      <c r="E29" s="69"/>
      <c r="F29" s="74">
        <v>2360776</v>
      </c>
      <c r="G29" s="68">
        <v>236082</v>
      </c>
      <c r="H29" s="68">
        <v>127545</v>
      </c>
      <c r="I29" s="68">
        <v>147400</v>
      </c>
      <c r="J29" s="68"/>
      <c r="K29" s="68"/>
      <c r="L29" s="68"/>
      <c r="M29" s="72">
        <f t="shared" si="4"/>
        <v>3107881</v>
      </c>
      <c r="Q29" s="76" t="s">
        <v>212</v>
      </c>
      <c r="R29" s="77"/>
      <c r="S29" s="78"/>
      <c r="T29" s="78"/>
      <c r="U29" s="79"/>
      <c r="V29" s="80">
        <v>840000</v>
      </c>
      <c r="W29" s="78"/>
      <c r="X29" s="78"/>
      <c r="Y29" s="78"/>
      <c r="Z29" s="78"/>
      <c r="AA29" s="78"/>
      <c r="AB29" s="78"/>
      <c r="AC29" s="72">
        <f t="shared" si="7"/>
        <v>840000</v>
      </c>
    </row>
    <row r="30" spans="1:29">
      <c r="A30" s="76" t="s">
        <v>211</v>
      </c>
      <c r="B30" s="77"/>
      <c r="C30" s="78"/>
      <c r="D30" s="78"/>
      <c r="E30" s="79"/>
      <c r="F30" s="80"/>
      <c r="G30" s="78"/>
      <c r="H30" s="78"/>
      <c r="I30" s="78"/>
      <c r="J30" s="78"/>
      <c r="K30" s="78"/>
      <c r="L30" s="78">
        <v>1238500</v>
      </c>
      <c r="M30" s="72">
        <f t="shared" si="4"/>
        <v>1238500</v>
      </c>
      <c r="Q30" s="76"/>
      <c r="R30" s="77"/>
      <c r="S30" s="78"/>
      <c r="T30" s="78"/>
      <c r="U30" s="79"/>
      <c r="V30" s="80"/>
      <c r="W30" s="78"/>
      <c r="X30" s="78"/>
      <c r="Y30" s="78"/>
      <c r="Z30" s="78"/>
      <c r="AA30" s="78"/>
      <c r="AB30" s="78"/>
      <c r="AC30" s="72"/>
    </row>
    <row r="31" spans="1:29">
      <c r="A31" s="76" t="s">
        <v>212</v>
      </c>
      <c r="B31" s="77"/>
      <c r="C31" s="78"/>
      <c r="D31" s="78"/>
      <c r="E31" s="79"/>
      <c r="F31" s="80">
        <v>840000</v>
      </c>
      <c r="G31" s="78"/>
      <c r="H31" s="78"/>
      <c r="I31" s="78"/>
      <c r="J31" s="78"/>
      <c r="K31" s="78"/>
      <c r="L31" s="78"/>
      <c r="M31" s="72">
        <f t="shared" si="4"/>
        <v>840000</v>
      </c>
      <c r="Q31" s="76"/>
      <c r="R31" s="77"/>
      <c r="S31" s="78"/>
      <c r="T31" s="78"/>
      <c r="U31" s="79"/>
      <c r="V31" s="80"/>
      <c r="W31" s="78"/>
      <c r="X31" s="78"/>
      <c r="Y31" s="78"/>
      <c r="Z31" s="78"/>
      <c r="AA31" s="78"/>
      <c r="AB31" s="78"/>
      <c r="AC31" s="72"/>
    </row>
    <row r="32" spans="1:29">
      <c r="A32" s="76" t="s">
        <v>30</v>
      </c>
      <c r="B32" s="77"/>
      <c r="C32" s="78">
        <v>164661</v>
      </c>
      <c r="D32" s="78">
        <v>16466</v>
      </c>
      <c r="E32" s="79"/>
      <c r="F32" s="80">
        <v>1811271</v>
      </c>
      <c r="G32" s="78">
        <v>181126</v>
      </c>
      <c r="H32" s="78"/>
      <c r="I32" s="78">
        <v>147400</v>
      </c>
      <c r="J32" s="78"/>
      <c r="K32" s="78"/>
      <c r="L32" s="78"/>
      <c r="M32" s="72">
        <f t="shared" si="4"/>
        <v>2320924</v>
      </c>
      <c r="Q32" s="76" t="s">
        <v>30</v>
      </c>
      <c r="R32" s="77"/>
      <c r="S32" s="78">
        <v>164661</v>
      </c>
      <c r="T32" s="78">
        <v>16466</v>
      </c>
      <c r="U32" s="79"/>
      <c r="V32" s="80">
        <v>1811271</v>
      </c>
      <c r="W32" s="78">
        <v>181126</v>
      </c>
      <c r="X32" s="78"/>
      <c r="Y32" s="78">
        <v>147400</v>
      </c>
      <c r="Z32" s="78"/>
      <c r="AA32" s="78"/>
      <c r="AB32" s="78"/>
      <c r="AC32" s="72">
        <f t="shared" si="7"/>
        <v>2320924</v>
      </c>
    </row>
    <row r="33" spans="1:32" ht="13.5" thickBot="1">
      <c r="A33" s="76" t="s">
        <v>213</v>
      </c>
      <c r="B33" s="77"/>
      <c r="C33" s="78"/>
      <c r="D33" s="78"/>
      <c r="E33" s="79"/>
      <c r="F33" s="80">
        <v>15000</v>
      </c>
      <c r="G33" s="78">
        <v>1500</v>
      </c>
      <c r="H33" s="78"/>
      <c r="I33" s="78"/>
      <c r="J33" s="78"/>
      <c r="K33" s="78"/>
      <c r="L33" s="78"/>
      <c r="M33" s="151">
        <f t="shared" si="4"/>
        <v>16500</v>
      </c>
      <c r="Q33" s="76" t="s">
        <v>213</v>
      </c>
      <c r="R33" s="77"/>
      <c r="S33" s="78"/>
      <c r="T33" s="78"/>
      <c r="U33" s="79"/>
      <c r="V33" s="80">
        <v>15000</v>
      </c>
      <c r="W33" s="78">
        <v>1500</v>
      </c>
      <c r="X33" s="78"/>
      <c r="Y33" s="78"/>
      <c r="Z33" s="78"/>
      <c r="AA33" s="78"/>
      <c r="AB33" s="78"/>
      <c r="AC33" s="72">
        <f t="shared" si="7"/>
        <v>16500</v>
      </c>
    </row>
    <row r="34" spans="1:32" ht="13.5" thickBot="1">
      <c r="A34" s="113" t="s">
        <v>31</v>
      </c>
      <c r="B34" s="186"/>
      <c r="C34" s="114">
        <f>SUM(C29:C32)</f>
        <v>379277</v>
      </c>
      <c r="D34" s="114">
        <f t="shared" ref="D34:M34" si="9">SUM(D29:D32)</f>
        <v>37928</v>
      </c>
      <c r="E34" s="114">
        <f t="shared" si="9"/>
        <v>0</v>
      </c>
      <c r="F34" s="114">
        <f t="shared" si="9"/>
        <v>5012047</v>
      </c>
      <c r="G34" s="114">
        <f t="shared" si="9"/>
        <v>417208</v>
      </c>
      <c r="H34" s="114">
        <f t="shared" si="9"/>
        <v>127545</v>
      </c>
      <c r="I34" s="114">
        <f t="shared" si="9"/>
        <v>294800</v>
      </c>
      <c r="J34" s="114">
        <f t="shared" si="9"/>
        <v>0</v>
      </c>
      <c r="K34" s="114">
        <f t="shared" si="9"/>
        <v>0</v>
      </c>
      <c r="L34" s="114">
        <f t="shared" si="9"/>
        <v>1238500</v>
      </c>
      <c r="M34" s="114">
        <f t="shared" si="9"/>
        <v>7507305</v>
      </c>
      <c r="Q34" s="81" t="s">
        <v>31</v>
      </c>
      <c r="R34" s="82"/>
      <c r="S34" s="83">
        <f t="shared" ref="S34:AC34" si="10">SUM(S24:S33)</f>
        <v>379277</v>
      </c>
      <c r="T34" s="83">
        <f t="shared" si="10"/>
        <v>252548</v>
      </c>
      <c r="U34" s="83">
        <f t="shared" si="10"/>
        <v>0</v>
      </c>
      <c r="V34" s="84">
        <f t="shared" si="10"/>
        <v>5027047</v>
      </c>
      <c r="W34" s="83">
        <f t="shared" si="10"/>
        <v>418708</v>
      </c>
      <c r="X34" s="83">
        <f t="shared" si="10"/>
        <v>127545</v>
      </c>
      <c r="Y34" s="83">
        <f t="shared" si="10"/>
        <v>294800</v>
      </c>
      <c r="Z34" s="83">
        <f t="shared" si="10"/>
        <v>0</v>
      </c>
      <c r="AA34" s="83">
        <f t="shared" si="10"/>
        <v>0</v>
      </c>
      <c r="AB34" s="83">
        <f t="shared" si="10"/>
        <v>1238500</v>
      </c>
      <c r="AC34" s="154">
        <f t="shared" si="10"/>
        <v>7738425</v>
      </c>
    </row>
    <row r="35" spans="1:32" ht="13.5" thickBot="1">
      <c r="A35" s="183" t="s">
        <v>32</v>
      </c>
      <c r="B35" s="184" t="s">
        <v>33</v>
      </c>
      <c r="C35" s="185">
        <f>C24+C34+C28</f>
        <v>1215774</v>
      </c>
      <c r="D35" s="185">
        <f t="shared" ref="D35:M35" si="11">D24+D34+D28</f>
        <v>115483</v>
      </c>
      <c r="E35" s="185">
        <f t="shared" si="11"/>
        <v>0</v>
      </c>
      <c r="F35" s="185">
        <f t="shared" si="11"/>
        <v>14521309</v>
      </c>
      <c r="G35" s="185">
        <f t="shared" si="11"/>
        <v>1288817</v>
      </c>
      <c r="H35" s="185">
        <f t="shared" si="11"/>
        <v>127545</v>
      </c>
      <c r="I35" s="185">
        <f t="shared" si="11"/>
        <v>1031800</v>
      </c>
      <c r="J35" s="185">
        <f t="shared" si="11"/>
        <v>38650</v>
      </c>
      <c r="K35" s="185">
        <f t="shared" si="11"/>
        <v>0</v>
      </c>
      <c r="L35" s="185">
        <f t="shared" si="11"/>
        <v>1238500</v>
      </c>
      <c r="M35" s="185">
        <f t="shared" si="11"/>
        <v>19577878</v>
      </c>
      <c r="Q35" s="81" t="s">
        <v>214</v>
      </c>
      <c r="R35" s="82"/>
      <c r="S35" s="83">
        <v>154600</v>
      </c>
      <c r="T35" s="83">
        <v>15460</v>
      </c>
      <c r="U35" s="83"/>
      <c r="V35" s="84">
        <v>1785580</v>
      </c>
      <c r="W35" s="83">
        <v>17856</v>
      </c>
      <c r="X35" s="83"/>
      <c r="Y35" s="83">
        <v>147400</v>
      </c>
      <c r="Z35" s="83"/>
      <c r="AA35" s="83"/>
      <c r="AB35" s="83"/>
      <c r="AC35" s="155">
        <f>SUM(S35:AB35)</f>
        <v>2120896</v>
      </c>
    </row>
    <row r="36" spans="1:32" ht="13.5" thickBot="1">
      <c r="A36" s="73" t="s">
        <v>72</v>
      </c>
      <c r="B36" s="67" t="s">
        <v>34</v>
      </c>
      <c r="C36" s="68">
        <v>98000</v>
      </c>
      <c r="D36" s="68">
        <v>11000</v>
      </c>
      <c r="E36" s="69"/>
      <c r="F36" s="74">
        <v>1298000</v>
      </c>
      <c r="G36" s="68">
        <v>121000</v>
      </c>
      <c r="H36" s="68"/>
      <c r="I36" s="68">
        <v>147400</v>
      </c>
      <c r="J36" s="68"/>
      <c r="K36" s="68"/>
      <c r="L36" s="68"/>
      <c r="M36" s="72">
        <f>SUM(C36:L36)</f>
        <v>1675400</v>
      </c>
      <c r="Q36" s="81"/>
      <c r="R36" s="82"/>
      <c r="S36" s="83"/>
      <c r="T36" s="83"/>
      <c r="U36" s="83"/>
      <c r="V36" s="84"/>
      <c r="W36" s="83"/>
      <c r="X36" s="83"/>
      <c r="Y36" s="83"/>
      <c r="Z36" s="83"/>
      <c r="AA36" s="83"/>
      <c r="AB36" s="83"/>
      <c r="AC36" s="155"/>
    </row>
    <row r="37" spans="1:32" ht="13.5" thickBot="1">
      <c r="A37" s="73"/>
      <c r="B37" s="77"/>
      <c r="C37" s="78"/>
      <c r="D37" s="78"/>
      <c r="E37" s="79"/>
      <c r="F37" s="80"/>
      <c r="G37" s="78"/>
      <c r="H37" s="78"/>
      <c r="I37" s="78"/>
      <c r="J37" s="78"/>
      <c r="K37" s="78"/>
      <c r="L37" s="78"/>
      <c r="M37" s="65">
        <f t="shared" si="4"/>
        <v>0</v>
      </c>
      <c r="Q37" s="85" t="s">
        <v>32</v>
      </c>
      <c r="R37" s="86" t="s">
        <v>33</v>
      </c>
      <c r="S37" s="87">
        <f t="shared" ref="S37:AC37" si="12">S23+S34+S35</f>
        <v>1809309</v>
      </c>
      <c r="T37" s="87">
        <f t="shared" si="12"/>
        <v>329122</v>
      </c>
      <c r="U37" s="87">
        <f t="shared" si="12"/>
        <v>65550</v>
      </c>
      <c r="V37" s="87">
        <f t="shared" si="12"/>
        <v>20909079</v>
      </c>
      <c r="W37" s="87">
        <f t="shared" si="12"/>
        <v>1110319</v>
      </c>
      <c r="X37" s="87">
        <f t="shared" si="12"/>
        <v>848595</v>
      </c>
      <c r="Y37" s="87">
        <f t="shared" si="12"/>
        <v>1474000</v>
      </c>
      <c r="Z37" s="87">
        <f t="shared" si="12"/>
        <v>0</v>
      </c>
      <c r="AA37" s="87">
        <f t="shared" si="12"/>
        <v>0</v>
      </c>
      <c r="AB37" s="87">
        <f t="shared" si="12"/>
        <v>1238500</v>
      </c>
      <c r="AC37" s="87">
        <f t="shared" si="12"/>
        <v>29637794</v>
      </c>
      <c r="AD37" s="156"/>
      <c r="AE37" s="156"/>
      <c r="AF37" s="156"/>
    </row>
    <row r="38" spans="1:32" ht="13.5" thickBot="1">
      <c r="A38" s="88" t="s">
        <v>35</v>
      </c>
      <c r="B38" s="58">
        <v>511215</v>
      </c>
      <c r="C38" s="89">
        <v>98000</v>
      </c>
      <c r="D38" s="89">
        <v>11000</v>
      </c>
      <c r="E38" s="90"/>
      <c r="F38" s="74">
        <v>1298000</v>
      </c>
      <c r="G38" s="68">
        <v>121000</v>
      </c>
      <c r="H38" s="89"/>
      <c r="I38" s="89">
        <v>147400</v>
      </c>
      <c r="J38" s="89"/>
      <c r="K38" s="89"/>
      <c r="L38" s="89"/>
      <c r="M38" s="162">
        <f>SUM(C38:L38)</f>
        <v>1675400</v>
      </c>
      <c r="Q38" s="157"/>
      <c r="R38" s="53"/>
      <c r="S38" s="158"/>
      <c r="T38" s="158"/>
      <c r="U38" s="159"/>
      <c r="V38" s="160"/>
      <c r="W38" s="158"/>
      <c r="X38" s="158"/>
      <c r="Y38" s="158"/>
      <c r="Z38" s="158"/>
      <c r="AA38" s="158"/>
      <c r="AB38" s="158"/>
      <c r="AC38" s="161">
        <f>SUM(S38:AB38)</f>
        <v>0</v>
      </c>
    </row>
    <row r="39" spans="1:32" ht="13.5" thickBot="1">
      <c r="A39" s="81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65">
        <f t="shared" si="4"/>
        <v>0</v>
      </c>
      <c r="Q39" s="73" t="s">
        <v>72</v>
      </c>
      <c r="R39" s="67" t="s">
        <v>34</v>
      </c>
      <c r="S39" s="68">
        <v>98000</v>
      </c>
      <c r="T39" s="68">
        <v>11000</v>
      </c>
      <c r="U39" s="69"/>
      <c r="V39" s="74">
        <v>1298000</v>
      </c>
      <c r="W39" s="68">
        <v>121000</v>
      </c>
      <c r="X39" s="68"/>
      <c r="Y39" s="68">
        <v>147400</v>
      </c>
      <c r="Z39" s="68"/>
      <c r="AA39" s="68"/>
      <c r="AB39" s="68"/>
      <c r="AC39" s="72">
        <f>SUM(S39:AB39)</f>
        <v>1675400</v>
      </c>
    </row>
    <row r="40" spans="1:32" ht="13.5" thickBot="1">
      <c r="A40" s="81"/>
      <c r="B40" s="82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65">
        <f t="shared" si="4"/>
        <v>0</v>
      </c>
      <c r="Q40" s="88" t="s">
        <v>35</v>
      </c>
      <c r="R40" s="58">
        <v>511215</v>
      </c>
      <c r="S40" s="89">
        <v>98000</v>
      </c>
      <c r="T40" s="89">
        <v>11000</v>
      </c>
      <c r="U40" s="90"/>
      <c r="V40" s="74">
        <v>1298000</v>
      </c>
      <c r="W40" s="68">
        <v>121000</v>
      </c>
      <c r="X40" s="89"/>
      <c r="Y40" s="89">
        <v>147400</v>
      </c>
      <c r="Z40" s="89"/>
      <c r="AA40" s="89"/>
      <c r="AB40" s="89"/>
      <c r="AC40" s="162">
        <f>SUM(S40:AB40)</f>
        <v>1675400</v>
      </c>
    </row>
    <row r="41" spans="1:32" ht="13.5" thickBot="1">
      <c r="A41" s="85" t="s">
        <v>64</v>
      </c>
      <c r="B41" s="91"/>
      <c r="C41" s="87">
        <f>C16+C35+C36+C38</f>
        <v>2083910</v>
      </c>
      <c r="D41" s="87">
        <f t="shared" ref="D41:M41" si="13">D16+D35+D36+D38</f>
        <v>167317</v>
      </c>
      <c r="E41" s="87">
        <f t="shared" si="13"/>
        <v>112234</v>
      </c>
      <c r="F41" s="87">
        <f t="shared" si="13"/>
        <v>24510805</v>
      </c>
      <c r="G41" s="87">
        <f t="shared" si="13"/>
        <v>1858983</v>
      </c>
      <c r="H41" s="87">
        <f t="shared" si="13"/>
        <v>1373111</v>
      </c>
      <c r="I41" s="87">
        <f t="shared" si="13"/>
        <v>1621400</v>
      </c>
      <c r="J41" s="87">
        <f t="shared" si="13"/>
        <v>38650</v>
      </c>
      <c r="K41" s="87">
        <f t="shared" si="13"/>
        <v>0</v>
      </c>
      <c r="L41" s="87">
        <f t="shared" si="13"/>
        <v>1238500</v>
      </c>
      <c r="M41" s="87">
        <f t="shared" si="13"/>
        <v>33004910</v>
      </c>
      <c r="Q41" s="81" t="s">
        <v>215</v>
      </c>
      <c r="R41" s="82"/>
      <c r="S41" s="83">
        <f t="shared" ref="S41:AC41" si="14">S23+S39</f>
        <v>1373432</v>
      </c>
      <c r="T41" s="83">
        <f t="shared" si="14"/>
        <v>72114</v>
      </c>
      <c r="U41" s="83">
        <f t="shared" si="14"/>
        <v>65550</v>
      </c>
      <c r="V41" s="83">
        <f t="shared" si="14"/>
        <v>15394452</v>
      </c>
      <c r="W41" s="83">
        <f t="shared" si="14"/>
        <v>794755</v>
      </c>
      <c r="X41" s="83">
        <f t="shared" si="14"/>
        <v>721050</v>
      </c>
      <c r="Y41" s="83">
        <f t="shared" si="14"/>
        <v>1179200</v>
      </c>
      <c r="Z41" s="83">
        <f t="shared" si="14"/>
        <v>0</v>
      </c>
      <c r="AA41" s="83">
        <f t="shared" si="14"/>
        <v>0</v>
      </c>
      <c r="AB41" s="83">
        <f t="shared" si="14"/>
        <v>0</v>
      </c>
      <c r="AC41" s="83">
        <f t="shared" si="14"/>
        <v>21453873</v>
      </c>
    </row>
    <row r="42" spans="1:32" ht="13.5" thickBot="1">
      <c r="A42" s="76"/>
      <c r="B42" s="103"/>
      <c r="C42" s="104"/>
      <c r="D42" s="104"/>
      <c r="E42" s="104"/>
      <c r="F42" s="187"/>
      <c r="G42" s="187"/>
      <c r="H42" s="187"/>
      <c r="I42" s="187"/>
      <c r="J42" s="187"/>
      <c r="K42" s="187"/>
      <c r="L42" s="187"/>
      <c r="M42" s="188"/>
      <c r="Q42" s="81" t="s">
        <v>216</v>
      </c>
      <c r="R42" s="82"/>
      <c r="S42" s="83">
        <v>144000</v>
      </c>
      <c r="T42" s="83"/>
      <c r="U42" s="83"/>
      <c r="V42" s="84">
        <v>1584000</v>
      </c>
      <c r="W42" s="83"/>
      <c r="X42" s="83"/>
      <c r="Y42" s="83">
        <v>147400</v>
      </c>
      <c r="Z42" s="83"/>
      <c r="AA42" s="83"/>
      <c r="AB42" s="83"/>
      <c r="AC42" s="155">
        <f>SUM(S42:AB42)</f>
        <v>1875400</v>
      </c>
    </row>
    <row r="43" spans="1:32" ht="13.5" thickBot="1">
      <c r="F43" s="177"/>
      <c r="G43" s="189"/>
      <c r="H43" s="189"/>
      <c r="I43" s="189"/>
      <c r="J43" s="189"/>
      <c r="K43" s="189"/>
      <c r="L43" s="189"/>
      <c r="M43" s="188"/>
      <c r="Q43" s="81" t="s">
        <v>217</v>
      </c>
      <c r="R43" s="82"/>
      <c r="S43" s="83">
        <f t="shared" ref="S43:AC43" si="15">S34+S40</f>
        <v>477277</v>
      </c>
      <c r="T43" s="83">
        <f t="shared" si="15"/>
        <v>263548</v>
      </c>
      <c r="U43" s="83">
        <f t="shared" si="15"/>
        <v>0</v>
      </c>
      <c r="V43" s="83">
        <f t="shared" si="15"/>
        <v>6325047</v>
      </c>
      <c r="W43" s="83">
        <f t="shared" si="15"/>
        <v>539708</v>
      </c>
      <c r="X43" s="83">
        <f t="shared" si="15"/>
        <v>127545</v>
      </c>
      <c r="Y43" s="83">
        <f t="shared" si="15"/>
        <v>442200</v>
      </c>
      <c r="Z43" s="83">
        <f t="shared" si="15"/>
        <v>0</v>
      </c>
      <c r="AA43" s="83">
        <f t="shared" si="15"/>
        <v>0</v>
      </c>
      <c r="AB43" s="83">
        <f t="shared" si="15"/>
        <v>1238500</v>
      </c>
      <c r="AC43" s="83">
        <f t="shared" si="15"/>
        <v>9413825</v>
      </c>
    </row>
    <row r="44" spans="1:32" ht="13.5" thickBot="1">
      <c r="C44" s="149"/>
      <c r="D44" s="149"/>
      <c r="E44" s="149"/>
      <c r="F44" s="173"/>
      <c r="G44" s="177"/>
      <c r="H44" s="177"/>
      <c r="I44" s="177"/>
      <c r="J44" s="177"/>
      <c r="K44" s="177"/>
      <c r="L44" s="177"/>
      <c r="M44" s="188"/>
      <c r="Q44" s="85" t="s">
        <v>218</v>
      </c>
      <c r="R44" s="91"/>
      <c r="S44" s="87">
        <f t="shared" ref="S44:AC44" si="16">SUM(S41:S43)</f>
        <v>1994709</v>
      </c>
      <c r="T44" s="87">
        <f t="shared" si="16"/>
        <v>335662</v>
      </c>
      <c r="U44" s="87">
        <f t="shared" si="16"/>
        <v>65550</v>
      </c>
      <c r="V44" s="87">
        <f t="shared" si="16"/>
        <v>23303499</v>
      </c>
      <c r="W44" s="87">
        <f t="shared" si="16"/>
        <v>1334463</v>
      </c>
      <c r="X44" s="87">
        <f t="shared" si="16"/>
        <v>848595</v>
      </c>
      <c r="Y44" s="87">
        <f t="shared" si="16"/>
        <v>1768800</v>
      </c>
      <c r="Z44" s="87">
        <f t="shared" si="16"/>
        <v>0</v>
      </c>
      <c r="AA44" s="87">
        <f t="shared" si="16"/>
        <v>0</v>
      </c>
      <c r="AB44" s="87">
        <f t="shared" si="16"/>
        <v>1238500</v>
      </c>
      <c r="AC44" s="87">
        <f t="shared" si="16"/>
        <v>32743098</v>
      </c>
      <c r="AD44" s="156"/>
      <c r="AE44" s="156"/>
      <c r="AF44" s="156"/>
    </row>
    <row r="52" spans="1:16">
      <c r="A52" s="253" t="s">
        <v>88</v>
      </c>
      <c r="B52" s="254"/>
      <c r="C52" s="254"/>
      <c r="D52" s="254"/>
      <c r="I52" s="173"/>
      <c r="J52" s="254"/>
      <c r="K52" s="254"/>
      <c r="L52" s="254"/>
      <c r="M52" s="254"/>
      <c r="N52" s="173"/>
      <c r="O52" s="173"/>
      <c r="P52" s="173"/>
    </row>
    <row r="53" spans="1:16">
      <c r="A53" t="s">
        <v>113</v>
      </c>
      <c r="F53" s="117" t="s">
        <v>7</v>
      </c>
      <c r="I53" s="173"/>
      <c r="J53" s="173"/>
      <c r="K53" s="173"/>
      <c r="L53" s="173"/>
      <c r="M53" s="173"/>
      <c r="N53" s="173"/>
      <c r="O53" s="173"/>
      <c r="P53" s="173"/>
    </row>
    <row r="54" spans="1:16">
      <c r="A54" s="116"/>
      <c r="B54" s="116"/>
      <c r="C54" s="117" t="s">
        <v>2</v>
      </c>
      <c r="D54" s="117" t="s">
        <v>3</v>
      </c>
      <c r="E54" s="117" t="s">
        <v>94</v>
      </c>
      <c r="F54" s="116">
        <f>SUM(C55:E55)</f>
        <v>2580</v>
      </c>
      <c r="I54" s="173"/>
      <c r="J54" s="173"/>
      <c r="K54" s="173"/>
      <c r="L54" s="174"/>
      <c r="M54" s="174"/>
      <c r="N54" s="174"/>
      <c r="O54" s="174"/>
      <c r="P54" s="173"/>
    </row>
    <row r="55" spans="1:16">
      <c r="A55" s="116" t="s">
        <v>93</v>
      </c>
      <c r="B55" s="116"/>
      <c r="C55" s="116">
        <v>1600</v>
      </c>
      <c r="D55" s="116">
        <v>620</v>
      </c>
      <c r="E55" s="116">
        <v>360</v>
      </c>
      <c r="F55" s="116">
        <v>100</v>
      </c>
      <c r="I55" s="173"/>
      <c r="J55" s="173"/>
      <c r="K55" s="173"/>
      <c r="L55" s="173"/>
      <c r="M55" s="173"/>
      <c r="N55" s="173"/>
      <c r="O55" s="173"/>
      <c r="P55" s="173"/>
    </row>
    <row r="56" spans="1:16">
      <c r="A56" s="116" t="s">
        <v>92</v>
      </c>
      <c r="B56" s="116"/>
      <c r="C56" s="118">
        <f>C55/F54*100</f>
        <v>62.015503875968989</v>
      </c>
      <c r="D56" s="118">
        <f>D55/F54*100</f>
        <v>24.031007751937985</v>
      </c>
      <c r="E56" s="118">
        <f>E55/F54*100</f>
        <v>13.953488372093023</v>
      </c>
      <c r="F56" s="120">
        <f>SUM(C57:E57)</f>
        <v>8737768</v>
      </c>
      <c r="I56" s="173"/>
      <c r="J56" s="173"/>
      <c r="K56" s="173"/>
      <c r="L56" s="175"/>
      <c r="M56" s="175"/>
      <c r="N56" s="175"/>
      <c r="O56" s="173"/>
      <c r="P56" s="173"/>
    </row>
    <row r="57" spans="1:16">
      <c r="A57" s="119" t="s">
        <v>19</v>
      </c>
      <c r="B57" s="116"/>
      <c r="C57" s="120">
        <f>G57*C56/100</f>
        <v>5418770.8527131788</v>
      </c>
      <c r="D57" s="120">
        <f>G57*D56/100</f>
        <v>2099773.7054263563</v>
      </c>
      <c r="E57" s="120">
        <f>G57*E56/100</f>
        <v>1219223.4418604651</v>
      </c>
      <c r="F57" s="120">
        <f t="shared" ref="F57:F64" si="17">SUM(C58:E58)</f>
        <v>387834</v>
      </c>
      <c r="G57">
        <v>8737768</v>
      </c>
      <c r="I57" s="173"/>
      <c r="J57" s="176"/>
      <c r="K57" s="173"/>
      <c r="L57" s="177"/>
      <c r="M57" s="177"/>
      <c r="N57" s="177"/>
      <c r="O57" s="177"/>
      <c r="P57" s="173"/>
    </row>
    <row r="58" spans="1:16">
      <c r="A58" s="119" t="s">
        <v>20</v>
      </c>
      <c r="B58" s="116"/>
      <c r="C58" s="121">
        <f>G58*C56/100</f>
        <v>240517.20930232559</v>
      </c>
      <c r="D58" s="121">
        <f>G58*D56/100</f>
        <v>93200.418604651175</v>
      </c>
      <c r="E58" s="121">
        <f>G58*E56/100</f>
        <v>54116.372093023259</v>
      </c>
      <c r="F58" s="120">
        <f t="shared" si="17"/>
        <v>387834</v>
      </c>
      <c r="G58">
        <v>387834</v>
      </c>
      <c r="I58" s="173"/>
      <c r="J58" s="176"/>
      <c r="K58" s="173"/>
      <c r="L58" s="178"/>
      <c r="M58" s="178"/>
      <c r="N58" s="178"/>
      <c r="O58" s="177"/>
      <c r="P58" s="173"/>
    </row>
    <row r="59" spans="1:16">
      <c r="A59" s="119" t="s">
        <v>95</v>
      </c>
      <c r="B59" s="116"/>
      <c r="C59" s="120">
        <f>G59*C56/100</f>
        <v>240517.20930232559</v>
      </c>
      <c r="D59" s="120">
        <f>G59*D56/100</f>
        <v>93200.418604651175</v>
      </c>
      <c r="E59" s="120">
        <f>G59*E56/100</f>
        <v>54116.372093023259</v>
      </c>
      <c r="F59" s="120">
        <f t="shared" si="17"/>
        <v>581750</v>
      </c>
      <c r="G59">
        <v>387834</v>
      </c>
      <c r="I59" s="173"/>
      <c r="J59" s="176"/>
      <c r="K59" s="173"/>
      <c r="L59" s="177"/>
      <c r="M59" s="177"/>
      <c r="N59" s="177"/>
      <c r="O59" s="177"/>
      <c r="P59" s="173"/>
    </row>
    <row r="60" spans="1:16">
      <c r="A60" s="119" t="s">
        <v>96</v>
      </c>
      <c r="B60" s="116"/>
      <c r="C60" s="120">
        <f>G60*C56/100</f>
        <v>360775.19379844959</v>
      </c>
      <c r="D60" s="120">
        <f>G60*D56/100</f>
        <v>139800.38759689924</v>
      </c>
      <c r="E60" s="120">
        <f>G60*E56/100</f>
        <v>81174.41860465116</v>
      </c>
      <c r="F60" s="120">
        <f t="shared" si="17"/>
        <v>502449.99999999994</v>
      </c>
      <c r="G60">
        <v>581750</v>
      </c>
      <c r="I60" s="173"/>
      <c r="J60" s="176"/>
      <c r="K60" s="173"/>
      <c r="L60" s="177"/>
      <c r="M60" s="177"/>
      <c r="N60" s="177"/>
      <c r="O60" s="177"/>
      <c r="P60" s="173"/>
    </row>
    <row r="61" spans="1:16">
      <c r="A61" s="119" t="s">
        <v>42</v>
      </c>
      <c r="B61" s="116"/>
      <c r="C61" s="120">
        <f>G61*C56/100</f>
        <v>311596.89922480617</v>
      </c>
      <c r="D61" s="120">
        <f>G61*D56/100</f>
        <v>120743.79844961241</v>
      </c>
      <c r="E61" s="120">
        <f>G61*E56/100</f>
        <v>70109.30232558139</v>
      </c>
      <c r="F61" s="120">
        <f t="shared" si="17"/>
        <v>245667.99999999997</v>
      </c>
      <c r="G61">
        <v>502450</v>
      </c>
      <c r="I61" s="173"/>
      <c r="J61" s="176"/>
      <c r="K61" s="173"/>
      <c r="L61" s="177"/>
      <c r="M61" s="177"/>
      <c r="N61" s="177"/>
      <c r="O61" s="177"/>
      <c r="P61" s="173"/>
    </row>
    <row r="62" spans="1:16">
      <c r="A62" s="122" t="s">
        <v>62</v>
      </c>
      <c r="B62" s="116"/>
      <c r="C62" s="120">
        <f>G62*C56/100</f>
        <v>152352.24806201548</v>
      </c>
      <c r="D62" s="120">
        <f>G62*D56/100</f>
        <v>59036.496124031</v>
      </c>
      <c r="E62" s="120">
        <f>G62*E56/100</f>
        <v>34279.255813953489</v>
      </c>
      <c r="F62" s="120">
        <f t="shared" si="17"/>
        <v>2861361.72</v>
      </c>
      <c r="G62">
        <v>245668</v>
      </c>
      <c r="I62" s="173"/>
      <c r="J62" s="179"/>
      <c r="K62" s="173"/>
      <c r="L62" s="177"/>
      <c r="M62" s="177"/>
      <c r="N62" s="177"/>
      <c r="O62" s="177"/>
      <c r="P62" s="173"/>
    </row>
    <row r="63" spans="1:16">
      <c r="A63" s="115" t="s">
        <v>89</v>
      </c>
      <c r="B63" s="116"/>
      <c r="C63" s="120">
        <f>(C57+C58+C59+C60+C61)*0.27</f>
        <v>1774487.8883720934</v>
      </c>
      <c r="D63" s="120">
        <f>(D57+D58+D59+D60+D61)*0.27</f>
        <v>687614.05674418586</v>
      </c>
      <c r="E63" s="120">
        <f>(E57+E58+E59+E60+E61)*0.27</f>
        <v>399259.77488372097</v>
      </c>
      <c r="F63" s="120">
        <f t="shared" si="17"/>
        <v>46775.187199999993</v>
      </c>
      <c r="I63" s="173"/>
      <c r="J63" s="180"/>
      <c r="K63" s="173"/>
      <c r="L63" s="177"/>
      <c r="M63" s="177"/>
      <c r="N63" s="177"/>
      <c r="O63" s="177"/>
      <c r="P63" s="173"/>
    </row>
    <row r="64" spans="1:16">
      <c r="A64" s="115" t="s">
        <v>90</v>
      </c>
      <c r="B64" s="116"/>
      <c r="C64" s="120">
        <f>C62*1.19*0.16</f>
        <v>29007.868031007747</v>
      </c>
      <c r="D64" s="120">
        <f>D62*1.19*0.16</f>
        <v>11240.548862015503</v>
      </c>
      <c r="E64" s="120">
        <f>E62*1.19*0.16</f>
        <v>6526.770306976744</v>
      </c>
      <c r="F64" s="120">
        <f t="shared" si="17"/>
        <v>40928.288799999995</v>
      </c>
      <c r="I64" s="173"/>
      <c r="J64" s="180"/>
      <c r="K64" s="173"/>
      <c r="L64" s="177"/>
      <c r="M64" s="177"/>
      <c r="N64" s="177"/>
      <c r="O64" s="177"/>
      <c r="P64" s="173"/>
    </row>
    <row r="65" spans="1:16">
      <c r="A65" s="115" t="s">
        <v>91</v>
      </c>
      <c r="B65" s="116"/>
      <c r="C65" s="120">
        <f>C62*1.19*0.14</f>
        <v>25381.88452713178</v>
      </c>
      <c r="D65" s="120">
        <f>D62*1.19*0.14</f>
        <v>9835.4802542635662</v>
      </c>
      <c r="E65" s="120">
        <f>E62*1.19*0.14</f>
        <v>5710.9240186046509</v>
      </c>
      <c r="F65" s="120">
        <f>SUM(C66:E66)</f>
        <v>900000</v>
      </c>
      <c r="I65" s="173"/>
      <c r="J65" s="180"/>
      <c r="K65" s="173"/>
      <c r="L65" s="177"/>
      <c r="M65" s="177"/>
      <c r="N65" s="177"/>
      <c r="O65" s="177"/>
      <c r="P65" s="173"/>
    </row>
    <row r="66" spans="1:16">
      <c r="A66" s="115" t="s">
        <v>97</v>
      </c>
      <c r="B66" s="116"/>
      <c r="C66" s="120">
        <f>G66*C56/100</f>
        <v>558139.53488372092</v>
      </c>
      <c r="D66" s="120">
        <f>G66*D56/100</f>
        <v>216279.06976744186</v>
      </c>
      <c r="E66" s="120">
        <f>G66*E56/100</f>
        <v>125581.39534883721</v>
      </c>
      <c r="F66" s="125">
        <f>SUM(F56:F65)</f>
        <v>14692369.196</v>
      </c>
      <c r="G66">
        <v>900000</v>
      </c>
      <c r="I66" s="173"/>
      <c r="J66" s="180"/>
      <c r="K66" s="173"/>
      <c r="L66" s="177"/>
      <c r="M66" s="177"/>
      <c r="N66" s="177"/>
      <c r="O66" s="177"/>
      <c r="P66" s="173"/>
    </row>
    <row r="67" spans="1:16" s="40" customFormat="1">
      <c r="A67" s="123" t="s">
        <v>7</v>
      </c>
      <c r="B67" s="124"/>
      <c r="C67" s="125">
        <f>SUM(C57:C66)</f>
        <v>9111546.7882170565</v>
      </c>
      <c r="D67" s="125">
        <f>SUM(D57:D66)</f>
        <v>3530724.3804341075</v>
      </c>
      <c r="E67" s="125">
        <f>SUM(E57:E66)</f>
        <v>2050098.0273488373</v>
      </c>
      <c r="F67">
        <v>8.0500000000000007</v>
      </c>
      <c r="I67" s="181"/>
      <c r="J67" s="150"/>
      <c r="K67" s="181"/>
      <c r="L67" s="182"/>
      <c r="M67" s="182"/>
      <c r="N67" s="182"/>
      <c r="O67" s="182"/>
      <c r="P67" s="181"/>
    </row>
    <row r="68" spans="1:16">
      <c r="C68">
        <v>5</v>
      </c>
      <c r="D68">
        <v>2</v>
      </c>
      <c r="E68">
        <v>1.05</v>
      </c>
      <c r="F68" s="93">
        <f>SUM(C69:E69)</f>
        <v>36010828.999999993</v>
      </c>
      <c r="H68" t="s">
        <v>117</v>
      </c>
    </row>
    <row r="69" spans="1:16">
      <c r="A69" s="150" t="s">
        <v>114</v>
      </c>
      <c r="B69" s="40"/>
      <c r="C69" s="125">
        <f>G69*C56/100</f>
        <v>22332297.054263562</v>
      </c>
      <c r="D69" s="125">
        <f>G69*D56/100</f>
        <v>8653765.1085271314</v>
      </c>
      <c r="E69" s="125">
        <f>G69*E56/100</f>
        <v>5024766.837209302</v>
      </c>
      <c r="G69" s="40">
        <v>36010829</v>
      </c>
    </row>
    <row r="70" spans="1:16">
      <c r="A70" s="49" t="s">
        <v>82</v>
      </c>
      <c r="B70" s="49"/>
      <c r="C70" s="49"/>
      <c r="D70" s="49" t="s">
        <v>83</v>
      </c>
    </row>
    <row r="71" spans="1:16">
      <c r="A71" s="49" t="s">
        <v>80</v>
      </c>
      <c r="B71" s="49">
        <v>28065</v>
      </c>
      <c r="C71" s="49"/>
      <c r="D71" s="49"/>
    </row>
    <row r="72" spans="1:16">
      <c r="A72" s="49" t="s">
        <v>81</v>
      </c>
      <c r="B72" s="49">
        <v>24557</v>
      </c>
      <c r="C72" s="49"/>
      <c r="D72" s="49"/>
    </row>
    <row r="99" spans="1:7">
      <c r="A99" s="253" t="s">
        <v>107</v>
      </c>
      <c r="B99" s="254"/>
      <c r="C99" s="254"/>
      <c r="D99" s="254"/>
    </row>
    <row r="100" spans="1:7">
      <c r="A100" s="49" t="s">
        <v>106</v>
      </c>
    </row>
    <row r="101" spans="1:7">
      <c r="F101" s="117" t="s">
        <v>7</v>
      </c>
    </row>
    <row r="102" spans="1:7">
      <c r="A102" s="116"/>
      <c r="B102" s="116"/>
      <c r="C102" s="117" t="s">
        <v>2</v>
      </c>
      <c r="D102" s="117" t="s">
        <v>3</v>
      </c>
      <c r="E102" s="117" t="s">
        <v>94</v>
      </c>
      <c r="F102" s="116">
        <f>SUM(C103:E103)</f>
        <v>2580</v>
      </c>
    </row>
    <row r="103" spans="1:7">
      <c r="A103" s="116" t="s">
        <v>93</v>
      </c>
      <c r="B103" s="116"/>
      <c r="C103" s="116">
        <v>1600</v>
      </c>
      <c r="D103" s="116">
        <v>620</v>
      </c>
      <c r="E103" s="116">
        <v>360</v>
      </c>
      <c r="F103" s="116">
        <v>100</v>
      </c>
    </row>
    <row r="104" spans="1:7">
      <c r="A104" s="116" t="s">
        <v>92</v>
      </c>
      <c r="B104" s="116"/>
      <c r="C104" s="118">
        <f>C103/F102*100</f>
        <v>62.015503875968989</v>
      </c>
      <c r="D104" s="118">
        <f>D103/F102*100</f>
        <v>24.031007751937985</v>
      </c>
      <c r="E104" s="118">
        <f>E103/F102*100</f>
        <v>13.953488372093023</v>
      </c>
      <c r="F104" s="120">
        <f>SUM(C105:E105)</f>
        <v>19019000</v>
      </c>
    </row>
    <row r="105" spans="1:7">
      <c r="A105" s="119" t="s">
        <v>19</v>
      </c>
      <c r="B105" s="116"/>
      <c r="C105" s="120">
        <f>G105*C104/100</f>
        <v>11794728.682170542</v>
      </c>
      <c r="D105" s="120">
        <f>G105*D104/100</f>
        <v>4570457.3643410858</v>
      </c>
      <c r="E105" s="120">
        <f>G105*E104/100</f>
        <v>2653813.9534883718</v>
      </c>
      <c r="F105" s="120">
        <f t="shared" ref="F105:F113" si="18">SUM(C106:E106)</f>
        <v>1438000</v>
      </c>
      <c r="G105">
        <v>19019000</v>
      </c>
    </row>
    <row r="106" spans="1:7">
      <c r="A106" s="119" t="s">
        <v>20</v>
      </c>
      <c r="B106" s="116"/>
      <c r="C106" s="121">
        <f>G106*C104/100</f>
        <v>891782.94573643396</v>
      </c>
      <c r="D106" s="121">
        <f>G106*D104/100</f>
        <v>345565.89147286827</v>
      </c>
      <c r="E106" s="121">
        <f>G106*E104/100</f>
        <v>200651.16279069765</v>
      </c>
      <c r="F106" s="120">
        <f t="shared" si="18"/>
        <v>597409</v>
      </c>
      <c r="G106">
        <v>1438000</v>
      </c>
    </row>
    <row r="107" spans="1:7">
      <c r="A107" s="119" t="s">
        <v>95</v>
      </c>
      <c r="B107" s="116"/>
      <c r="C107" s="120">
        <f>G107*C104/100</f>
        <v>370486.2015503876</v>
      </c>
      <c r="D107" s="120">
        <f>G107*D104/100</f>
        <v>143563.40310077521</v>
      </c>
      <c r="E107" s="120">
        <f>G107*E104/100</f>
        <v>83359.395348837206</v>
      </c>
      <c r="F107" s="120">
        <f t="shared" si="18"/>
        <v>597409</v>
      </c>
      <c r="G107">
        <v>597409</v>
      </c>
    </row>
    <row r="108" spans="1:7">
      <c r="A108" s="119" t="s">
        <v>96</v>
      </c>
      <c r="B108" s="116"/>
      <c r="C108" s="120">
        <f>G108*C104/100</f>
        <v>370486.2015503876</v>
      </c>
      <c r="D108" s="120">
        <f>G108*D104/100</f>
        <v>143563.40310077521</v>
      </c>
      <c r="E108" s="120">
        <f>G108*E104/100</f>
        <v>83359.395348837206</v>
      </c>
      <c r="F108" s="120">
        <f t="shared" si="18"/>
        <v>386500</v>
      </c>
      <c r="G108">
        <v>597409</v>
      </c>
    </row>
    <row r="109" spans="1:7">
      <c r="A109" s="119" t="s">
        <v>42</v>
      </c>
      <c r="B109" s="116"/>
      <c r="C109" s="120">
        <f>G109*C104/100</f>
        <v>239689.92248062015</v>
      </c>
      <c r="D109" s="120">
        <f>G109*D104/100</f>
        <v>92879.844961240306</v>
      </c>
      <c r="E109" s="120">
        <f>G109*E104/100</f>
        <v>53930.232558139534</v>
      </c>
      <c r="F109" s="120">
        <f t="shared" si="18"/>
        <v>232000</v>
      </c>
      <c r="G109">
        <v>386500</v>
      </c>
    </row>
    <row r="110" spans="1:7">
      <c r="A110" s="119" t="s">
        <v>105</v>
      </c>
      <c r="B110" s="116"/>
      <c r="C110" s="120">
        <f>G110*C104/100</f>
        <v>143875.96899224806</v>
      </c>
      <c r="D110" s="120">
        <f>G110*D104/100</f>
        <v>55751.937984496122</v>
      </c>
      <c r="E110" s="120">
        <f>G110*E104/100</f>
        <v>32372.093023255813</v>
      </c>
      <c r="F110" s="120">
        <f t="shared" si="18"/>
        <v>1106000</v>
      </c>
      <c r="G110">
        <v>232000</v>
      </c>
    </row>
    <row r="111" spans="1:7">
      <c r="A111" s="122" t="s">
        <v>62</v>
      </c>
      <c r="B111" s="116"/>
      <c r="C111" s="120">
        <f>G111*C104/100</f>
        <v>685891.47286821704</v>
      </c>
      <c r="D111" s="120">
        <f>G111*D104/100</f>
        <v>265782.94573643414</v>
      </c>
      <c r="E111" s="120">
        <f>G111*E104/100</f>
        <v>154325.58139534883</v>
      </c>
      <c r="F111" s="120">
        <f t="shared" si="18"/>
        <v>6012985.8599999994</v>
      </c>
      <c r="G111">
        <v>1106000</v>
      </c>
    </row>
    <row r="112" spans="1:7">
      <c r="A112" s="115" t="s">
        <v>89</v>
      </c>
      <c r="B112" s="116"/>
      <c r="C112" s="120">
        <f>(C105+C106+C107+C108+C109+C110)*0.27</f>
        <v>3728983.4790697671</v>
      </c>
      <c r="D112" s="120">
        <f>(D105+D106+D107+D108+D109+D110)*0.27</f>
        <v>1444981.0981395354</v>
      </c>
      <c r="E112" s="120">
        <f>(E105+E106+E107+E108+E109+E110)*0.27</f>
        <v>839021.28279069765</v>
      </c>
      <c r="F112" s="120">
        <f t="shared" si="18"/>
        <v>210582.39999999997</v>
      </c>
    </row>
    <row r="113" spans="1:7">
      <c r="A113" s="115" t="s">
        <v>90</v>
      </c>
      <c r="B113" s="116"/>
      <c r="C113" s="120">
        <f>C111*1.19*0.16</f>
        <v>130593.73643410852</v>
      </c>
      <c r="D113" s="120">
        <f>D111*1.19*0.16</f>
        <v>50605.072868217052</v>
      </c>
      <c r="E113" s="120">
        <f>E111*1.19*0.16</f>
        <v>29383.590697674415</v>
      </c>
      <c r="F113" s="120">
        <f t="shared" si="18"/>
        <v>184259.6</v>
      </c>
    </row>
    <row r="114" spans="1:7">
      <c r="A114" s="115" t="s">
        <v>91</v>
      </c>
      <c r="B114" s="116"/>
      <c r="C114" s="120">
        <f>C111*1.19*0.14</f>
        <v>114269.51937984496</v>
      </c>
      <c r="D114" s="120">
        <f>D111*1.19*0.14</f>
        <v>44279.438759689925</v>
      </c>
      <c r="E114" s="120">
        <f>E111*1.19*0.14</f>
        <v>25710.641860465115</v>
      </c>
      <c r="F114" s="120">
        <f>SUM(C115:E115)</f>
        <v>799999.99999999988</v>
      </c>
    </row>
    <row r="115" spans="1:7">
      <c r="A115" s="115" t="s">
        <v>97</v>
      </c>
      <c r="B115" s="116"/>
      <c r="C115" s="120">
        <f>G115*C104/100</f>
        <v>496124.03100775188</v>
      </c>
      <c r="D115" s="120">
        <f>G115*D104/100</f>
        <v>192248.06201550388</v>
      </c>
      <c r="E115" s="120">
        <f>G115*E104/100</f>
        <v>111627.90697674418</v>
      </c>
      <c r="F115" s="125">
        <f>SUM(F104:F114)</f>
        <v>30584145.859999999</v>
      </c>
      <c r="G115">
        <v>800000</v>
      </c>
    </row>
    <row r="116" spans="1:7">
      <c r="A116" s="123" t="s">
        <v>7</v>
      </c>
      <c r="B116" s="124"/>
      <c r="C116" s="125">
        <f>SUM(C105:C115)</f>
        <v>18966912.161240309</v>
      </c>
      <c r="D116" s="125">
        <f>SUM(D105:D115)</f>
        <v>7349678.4624806223</v>
      </c>
      <c r="E116" s="125">
        <f>SUM(E105:E115)</f>
        <v>4267555.2362790694</v>
      </c>
      <c r="G116" s="40"/>
    </row>
  </sheetData>
  <mergeCells count="15">
    <mergeCell ref="Q2:AC2"/>
    <mergeCell ref="Q4:Q5"/>
    <mergeCell ref="R4:R5"/>
    <mergeCell ref="S4:U4"/>
    <mergeCell ref="V4:X4"/>
    <mergeCell ref="AB4:AB5"/>
    <mergeCell ref="AC4:AC5"/>
    <mergeCell ref="A99:D99"/>
    <mergeCell ref="A52:D52"/>
    <mergeCell ref="A2:M2"/>
    <mergeCell ref="L5:M5"/>
    <mergeCell ref="A4:M4"/>
    <mergeCell ref="C6:E6"/>
    <mergeCell ref="F6:H6"/>
    <mergeCell ref="J52:M52"/>
  </mergeCells>
  <phoneticPr fontId="8" type="noConversion"/>
  <pageMargins left="0" right="0" top="0" bottom="0" header="0.78740157480314965" footer="0.78740157480314965"/>
  <pageSetup paperSize="9" scale="95" firstPageNumber="0" orientation="landscape" horizontalDpi="300" verticalDpi="300" r:id="rId1"/>
  <headerFooter alignWithMargins="0">
    <oddFooter>&amp;C&amp;"Times New Roman,Normál"&amp;12Oldal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8"/>
  <sheetViews>
    <sheetView topLeftCell="A7" workbookViewId="0">
      <selection activeCell="K23" sqref="K23"/>
    </sheetView>
  </sheetViews>
  <sheetFormatPr defaultRowHeight="12.75"/>
  <cols>
    <col min="1" max="1" width="31.28515625" customWidth="1"/>
    <col min="2" max="2" width="8.7109375" customWidth="1"/>
    <col min="3" max="4" width="7.5703125" customWidth="1"/>
    <col min="5" max="5" width="7.7109375" customWidth="1"/>
    <col min="6" max="6" width="7.85546875" customWidth="1"/>
    <col min="7" max="7" width="8" customWidth="1"/>
    <col min="8" max="8" width="7.85546875" customWidth="1"/>
    <col min="9" max="9" width="8.5703125" customWidth="1"/>
    <col min="10" max="10" width="9.7109375" customWidth="1"/>
    <col min="11" max="11" width="10.5703125" customWidth="1"/>
  </cols>
  <sheetData>
    <row r="1" spans="1:11">
      <c r="J1" s="270" t="s">
        <v>119</v>
      </c>
      <c r="K1" s="270"/>
    </row>
    <row r="2" spans="1:11">
      <c r="A2" s="271" t="s">
        <v>201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thickBot="1">
      <c r="A3" s="22" t="s">
        <v>103</v>
      </c>
      <c r="B3" s="22"/>
      <c r="C3" s="22"/>
      <c r="D3" s="44"/>
      <c r="E3" s="44"/>
      <c r="F3" s="44"/>
      <c r="G3" s="44"/>
      <c r="H3" s="44"/>
      <c r="I3" s="44"/>
      <c r="J3" s="44"/>
      <c r="K3" s="22"/>
    </row>
    <row r="4" spans="1:11" ht="13.15" customHeight="1">
      <c r="A4" s="23" t="s">
        <v>36</v>
      </c>
      <c r="B4" s="24" t="s">
        <v>1</v>
      </c>
      <c r="C4" s="126"/>
      <c r="D4" s="272">
        <v>841126</v>
      </c>
      <c r="E4" s="273"/>
      <c r="F4" s="273"/>
      <c r="G4" s="273"/>
      <c r="H4" s="274"/>
      <c r="I4" s="277" t="s">
        <v>98</v>
      </c>
      <c r="J4" s="278"/>
      <c r="K4" s="279"/>
    </row>
    <row r="5" spans="1:11" ht="15.75" customHeight="1" thickBot="1">
      <c r="A5" s="25"/>
      <c r="B5" s="26"/>
      <c r="C5" s="275" t="s">
        <v>2</v>
      </c>
      <c r="D5" s="276"/>
      <c r="E5" s="275" t="s">
        <v>3</v>
      </c>
      <c r="F5" s="276"/>
      <c r="G5" s="275" t="s">
        <v>94</v>
      </c>
      <c r="H5" s="276"/>
      <c r="I5" s="280"/>
      <c r="J5" s="281"/>
      <c r="K5" s="282"/>
    </row>
    <row r="6" spans="1:11" ht="17.25" customHeight="1" thickBot="1">
      <c r="A6" s="25"/>
      <c r="B6" s="26"/>
      <c r="C6" s="127" t="s">
        <v>99</v>
      </c>
      <c r="D6" s="127" t="s">
        <v>100</v>
      </c>
      <c r="E6" s="127" t="s">
        <v>99</v>
      </c>
      <c r="F6" s="127" t="s">
        <v>100</v>
      </c>
      <c r="G6" s="127" t="s">
        <v>99</v>
      </c>
      <c r="H6" s="127" t="s">
        <v>100</v>
      </c>
      <c r="I6" s="127" t="s">
        <v>99</v>
      </c>
      <c r="J6" s="127" t="s">
        <v>100</v>
      </c>
      <c r="K6" s="138" t="s">
        <v>7</v>
      </c>
    </row>
    <row r="7" spans="1:11" ht="13.5" thickBot="1">
      <c r="A7" s="25" t="s">
        <v>37</v>
      </c>
      <c r="B7" s="26"/>
      <c r="C7" s="26"/>
      <c r="D7" s="46">
        <v>7</v>
      </c>
      <c r="E7" s="46"/>
      <c r="F7" s="46"/>
      <c r="G7" s="46"/>
      <c r="H7" s="46">
        <v>4</v>
      </c>
      <c r="I7" s="128"/>
      <c r="J7" s="128"/>
      <c r="K7" s="138">
        <f>SUM(D7:H7)</f>
        <v>11</v>
      </c>
    </row>
    <row r="8" spans="1:11">
      <c r="A8" s="10" t="s">
        <v>38</v>
      </c>
      <c r="B8" s="2"/>
      <c r="C8" s="3">
        <v>8406</v>
      </c>
      <c r="D8" s="3">
        <v>5002</v>
      </c>
      <c r="E8" s="3">
        <v>5111</v>
      </c>
      <c r="F8" s="3">
        <v>1938</v>
      </c>
      <c r="G8" s="3">
        <v>2220</v>
      </c>
      <c r="H8" s="41">
        <v>1125</v>
      </c>
      <c r="I8" s="129">
        <f>C8+E8+G8</f>
        <v>15737</v>
      </c>
      <c r="J8" s="129">
        <f>D8+F8+H8</f>
        <v>8065</v>
      </c>
      <c r="K8" s="132">
        <f>SUM(I8:J8)</f>
        <v>23802</v>
      </c>
    </row>
    <row r="9" spans="1:11">
      <c r="A9" s="33" t="s">
        <v>108</v>
      </c>
      <c r="B9" s="4"/>
      <c r="C9" s="5"/>
      <c r="D9" s="5"/>
      <c r="E9" s="5">
        <v>-715</v>
      </c>
      <c r="F9" s="5"/>
      <c r="G9" s="5">
        <v>715</v>
      </c>
      <c r="H9" s="31"/>
      <c r="I9" s="129">
        <f t="shared" ref="I9:I22" si="0">C9+E9+G9</f>
        <v>0</v>
      </c>
      <c r="J9" s="129">
        <f t="shared" ref="J9:J22" si="1">D9+F9+H9</f>
        <v>0</v>
      </c>
      <c r="K9" s="132">
        <f t="shared" ref="K9:K22" si="2">SUM(I9:J9)</f>
        <v>0</v>
      </c>
    </row>
    <row r="10" spans="1:11">
      <c r="A10" s="13" t="s">
        <v>39</v>
      </c>
      <c r="B10" s="4"/>
      <c r="C10" s="5">
        <v>1528</v>
      </c>
      <c r="D10" s="5"/>
      <c r="E10" s="5">
        <v>1528</v>
      </c>
      <c r="F10" s="5"/>
      <c r="G10" s="5"/>
      <c r="H10" s="31"/>
      <c r="I10" s="129">
        <f t="shared" si="0"/>
        <v>3056</v>
      </c>
      <c r="J10" s="129">
        <f t="shared" si="1"/>
        <v>0</v>
      </c>
      <c r="K10" s="132">
        <f t="shared" si="2"/>
        <v>3056</v>
      </c>
    </row>
    <row r="11" spans="1:11">
      <c r="A11" s="43" t="s">
        <v>104</v>
      </c>
      <c r="B11" s="4"/>
      <c r="C11" s="5"/>
      <c r="D11" s="5"/>
      <c r="E11" s="5">
        <v>-110</v>
      </c>
      <c r="F11" s="5"/>
      <c r="G11" s="5">
        <v>110</v>
      </c>
      <c r="H11" s="31"/>
      <c r="I11" s="129">
        <f t="shared" si="0"/>
        <v>0</v>
      </c>
      <c r="J11" s="129">
        <f t="shared" si="1"/>
        <v>0</v>
      </c>
      <c r="K11" s="132">
        <f t="shared" si="2"/>
        <v>0</v>
      </c>
    </row>
    <row r="12" spans="1:11">
      <c r="A12" s="43" t="s">
        <v>74</v>
      </c>
      <c r="B12" s="4"/>
      <c r="C12" s="5">
        <v>755</v>
      </c>
      <c r="D12" s="5">
        <v>222</v>
      </c>
      <c r="E12" s="5">
        <v>455</v>
      </c>
      <c r="F12" s="5">
        <v>86</v>
      </c>
      <c r="G12" s="5">
        <v>194</v>
      </c>
      <c r="H12" s="31">
        <v>50</v>
      </c>
      <c r="I12" s="129">
        <f t="shared" si="0"/>
        <v>1404</v>
      </c>
      <c r="J12" s="129">
        <f t="shared" si="1"/>
        <v>358</v>
      </c>
      <c r="K12" s="132">
        <f t="shared" si="2"/>
        <v>1762</v>
      </c>
    </row>
    <row r="13" spans="1:11">
      <c r="A13" s="43" t="s">
        <v>75</v>
      </c>
      <c r="B13" s="4"/>
      <c r="C13" s="5"/>
      <c r="D13" s="5"/>
      <c r="E13" s="5"/>
      <c r="F13" s="5"/>
      <c r="G13" s="5"/>
      <c r="H13" s="31"/>
      <c r="I13" s="129">
        <f t="shared" si="0"/>
        <v>0</v>
      </c>
      <c r="J13" s="129">
        <f t="shared" si="1"/>
        <v>0</v>
      </c>
      <c r="K13" s="132">
        <f t="shared" si="2"/>
        <v>0</v>
      </c>
    </row>
    <row r="14" spans="1:11">
      <c r="A14" s="13" t="s">
        <v>40</v>
      </c>
      <c r="B14" s="4" t="s">
        <v>41</v>
      </c>
      <c r="C14" s="5"/>
      <c r="D14" s="5">
        <v>555</v>
      </c>
      <c r="E14" s="5"/>
      <c r="F14" s="5">
        <v>215</v>
      </c>
      <c r="G14" s="5"/>
      <c r="H14" s="31">
        <v>125</v>
      </c>
      <c r="I14" s="129">
        <f t="shared" si="0"/>
        <v>0</v>
      </c>
      <c r="J14" s="129">
        <f t="shared" si="1"/>
        <v>895</v>
      </c>
      <c r="K14" s="132">
        <f t="shared" si="2"/>
        <v>895</v>
      </c>
    </row>
    <row r="15" spans="1:11">
      <c r="A15" s="13" t="s">
        <v>42</v>
      </c>
      <c r="B15" s="4"/>
      <c r="C15" s="5"/>
      <c r="D15" s="5">
        <v>288</v>
      </c>
      <c r="E15" s="5"/>
      <c r="F15" s="5">
        <v>112</v>
      </c>
      <c r="G15" s="5"/>
      <c r="H15" s="31">
        <v>65</v>
      </c>
      <c r="I15" s="129">
        <f t="shared" si="0"/>
        <v>0</v>
      </c>
      <c r="J15" s="129">
        <f t="shared" si="1"/>
        <v>465</v>
      </c>
      <c r="K15" s="132">
        <f t="shared" si="2"/>
        <v>465</v>
      </c>
    </row>
    <row r="16" spans="1:11">
      <c r="A16" s="13" t="s">
        <v>43</v>
      </c>
      <c r="B16" s="4" t="s">
        <v>44</v>
      </c>
      <c r="C16" s="5"/>
      <c r="D16" s="5"/>
      <c r="E16" s="5">
        <v>128</v>
      </c>
      <c r="F16" s="5"/>
      <c r="G16" s="5"/>
      <c r="H16" s="31"/>
      <c r="I16" s="129">
        <f t="shared" si="0"/>
        <v>128</v>
      </c>
      <c r="J16" s="129">
        <f t="shared" si="1"/>
        <v>0</v>
      </c>
      <c r="K16" s="132">
        <f t="shared" si="2"/>
        <v>128</v>
      </c>
    </row>
    <row r="17" spans="1:11">
      <c r="A17" s="43" t="s">
        <v>65</v>
      </c>
      <c r="B17" s="4"/>
      <c r="C17" s="4"/>
      <c r="D17" s="5"/>
      <c r="E17" s="5"/>
      <c r="F17" s="5"/>
      <c r="G17" s="5"/>
      <c r="H17" s="31"/>
      <c r="I17" s="129">
        <f t="shared" si="0"/>
        <v>0</v>
      </c>
      <c r="J17" s="129">
        <f t="shared" si="1"/>
        <v>0</v>
      </c>
      <c r="K17" s="132">
        <f t="shared" si="2"/>
        <v>0</v>
      </c>
    </row>
    <row r="18" spans="1:11">
      <c r="A18" s="13" t="s">
        <v>45</v>
      </c>
      <c r="B18" s="4" t="s">
        <v>46</v>
      </c>
      <c r="C18" s="4"/>
      <c r="D18" s="5"/>
      <c r="E18" s="5"/>
      <c r="F18" s="5"/>
      <c r="G18" s="5"/>
      <c r="H18" s="31"/>
      <c r="I18" s="129">
        <f t="shared" si="0"/>
        <v>0</v>
      </c>
      <c r="J18" s="129">
        <f t="shared" si="1"/>
        <v>0</v>
      </c>
      <c r="K18" s="132">
        <f t="shared" si="2"/>
        <v>0</v>
      </c>
    </row>
    <row r="19" spans="1:11">
      <c r="A19" s="43" t="s">
        <v>76</v>
      </c>
      <c r="B19" s="4"/>
      <c r="C19" s="4">
        <v>39</v>
      </c>
      <c r="D19" s="5"/>
      <c r="E19" s="5">
        <v>120</v>
      </c>
      <c r="F19" s="5"/>
      <c r="G19" s="5"/>
      <c r="H19" s="31"/>
      <c r="I19" s="129">
        <f t="shared" si="0"/>
        <v>159</v>
      </c>
      <c r="J19" s="129">
        <f t="shared" si="1"/>
        <v>0</v>
      </c>
      <c r="K19" s="132">
        <f t="shared" si="2"/>
        <v>159</v>
      </c>
    </row>
    <row r="20" spans="1:11">
      <c r="A20" s="27" t="s">
        <v>59</v>
      </c>
      <c r="B20" s="28" t="s">
        <v>47</v>
      </c>
      <c r="C20" s="28">
        <v>737</v>
      </c>
      <c r="D20" s="32">
        <v>183</v>
      </c>
      <c r="E20" s="32">
        <v>295</v>
      </c>
      <c r="F20" s="32">
        <v>71</v>
      </c>
      <c r="G20" s="32">
        <v>147</v>
      </c>
      <c r="H20" s="42">
        <v>41</v>
      </c>
      <c r="I20" s="129">
        <f t="shared" si="0"/>
        <v>1179</v>
      </c>
      <c r="J20" s="129">
        <f t="shared" si="1"/>
        <v>295</v>
      </c>
      <c r="K20" s="132">
        <f t="shared" si="2"/>
        <v>1474</v>
      </c>
    </row>
    <row r="21" spans="1:11">
      <c r="A21" s="43" t="s">
        <v>66</v>
      </c>
      <c r="B21" s="4"/>
      <c r="C21" s="4"/>
      <c r="D21" s="5"/>
      <c r="E21" s="5"/>
      <c r="F21" s="5"/>
      <c r="G21" s="5"/>
      <c r="H21" s="31"/>
      <c r="I21" s="129">
        <f t="shared" si="0"/>
        <v>0</v>
      </c>
      <c r="J21" s="129">
        <f t="shared" si="1"/>
        <v>0</v>
      </c>
      <c r="K21" s="132">
        <f t="shared" si="2"/>
        <v>0</v>
      </c>
    </row>
    <row r="22" spans="1:11">
      <c r="A22" s="13" t="s">
        <v>48</v>
      </c>
      <c r="B22" s="4"/>
      <c r="C22" s="4"/>
      <c r="D22" s="5"/>
      <c r="E22" s="5">
        <v>826</v>
      </c>
      <c r="F22" s="5"/>
      <c r="G22" s="5">
        <v>413</v>
      </c>
      <c r="H22" s="31"/>
      <c r="I22" s="129">
        <f t="shared" si="0"/>
        <v>1239</v>
      </c>
      <c r="J22" s="129">
        <f t="shared" si="1"/>
        <v>0</v>
      </c>
      <c r="K22" s="132">
        <f t="shared" si="2"/>
        <v>1239</v>
      </c>
    </row>
    <row r="23" spans="1:11">
      <c r="A23" s="48" t="s">
        <v>56</v>
      </c>
      <c r="B23" s="28"/>
      <c r="C23" s="42">
        <f>SUM(C8:C22)</f>
        <v>11465</v>
      </c>
      <c r="D23" s="42">
        <f>SUM(D8:D22)</f>
        <v>6250</v>
      </c>
      <c r="E23" s="42">
        <f t="shared" ref="E23:J23" si="3">SUM(E8:E22)</f>
        <v>7638</v>
      </c>
      <c r="F23" s="42">
        <f t="shared" si="3"/>
        <v>2422</v>
      </c>
      <c r="G23" s="42">
        <f t="shared" si="3"/>
        <v>3799</v>
      </c>
      <c r="H23" s="42">
        <f t="shared" si="3"/>
        <v>1406</v>
      </c>
      <c r="I23" s="42">
        <f t="shared" si="3"/>
        <v>22902</v>
      </c>
      <c r="J23" s="42">
        <f t="shared" si="3"/>
        <v>10078</v>
      </c>
      <c r="K23" s="139">
        <f>SUM(K8:K22)</f>
        <v>32980</v>
      </c>
    </row>
    <row r="24" spans="1:11">
      <c r="A24" s="13" t="s">
        <v>49</v>
      </c>
      <c r="B24" s="30"/>
      <c r="C24" s="30"/>
      <c r="D24" s="4"/>
      <c r="E24" s="4"/>
      <c r="F24" s="4"/>
      <c r="G24" s="4"/>
      <c r="H24" s="14"/>
      <c r="I24" s="130"/>
      <c r="J24" s="130"/>
      <c r="K24" s="140">
        <f>SUM(D24:H24)</f>
        <v>0</v>
      </c>
    </row>
    <row r="25" spans="1:11">
      <c r="A25" s="43" t="s">
        <v>67</v>
      </c>
      <c r="B25" s="30"/>
      <c r="C25" s="30"/>
      <c r="D25" s="4"/>
      <c r="E25" s="4"/>
      <c r="F25" s="4"/>
      <c r="G25" s="4"/>
      <c r="H25" s="14"/>
      <c r="I25" s="130"/>
      <c r="J25" s="130"/>
      <c r="K25" s="140">
        <f>SUM(D25:H25)</f>
        <v>0</v>
      </c>
    </row>
    <row r="26" spans="1:11">
      <c r="A26" s="43" t="s">
        <v>77</v>
      </c>
      <c r="B26" s="30"/>
      <c r="C26" s="30"/>
      <c r="D26" s="4"/>
      <c r="E26" s="4"/>
      <c r="F26" s="4"/>
      <c r="G26" s="4"/>
      <c r="H26" s="14"/>
      <c r="I26" s="130"/>
      <c r="J26" s="130"/>
      <c r="K26" s="140">
        <f>SUM(D26:H26)</f>
        <v>0</v>
      </c>
    </row>
    <row r="27" spans="1:11">
      <c r="A27" s="13" t="s">
        <v>50</v>
      </c>
      <c r="B27" s="30" t="s">
        <v>51</v>
      </c>
      <c r="C27" s="30"/>
      <c r="D27" s="4"/>
      <c r="E27" s="4"/>
      <c r="F27" s="4"/>
      <c r="G27" s="4"/>
      <c r="H27" s="14"/>
      <c r="I27" s="130"/>
      <c r="J27" s="130"/>
      <c r="K27" s="140">
        <f>SUM(D27:H27)</f>
        <v>0</v>
      </c>
    </row>
    <row r="28" spans="1:11">
      <c r="A28" s="27" t="s">
        <v>52</v>
      </c>
      <c r="B28" s="28"/>
      <c r="C28" s="28"/>
      <c r="D28" s="28"/>
      <c r="E28" s="28"/>
      <c r="F28" s="28"/>
      <c r="G28" s="28"/>
      <c r="H28" s="29">
        <f>SUM(H24:H27)</f>
        <v>0</v>
      </c>
      <c r="I28" s="94"/>
      <c r="J28" s="94"/>
      <c r="K28" s="140">
        <f>SUM(D28:H28)</f>
        <v>0</v>
      </c>
    </row>
    <row r="29" spans="1:11">
      <c r="A29" s="27" t="s">
        <v>53</v>
      </c>
      <c r="B29" s="28"/>
      <c r="C29" s="42">
        <f t="shared" ref="C29:K29" si="4">C28+C23</f>
        <v>11465</v>
      </c>
      <c r="D29" s="42">
        <f t="shared" si="4"/>
        <v>6250</v>
      </c>
      <c r="E29" s="42">
        <f t="shared" si="4"/>
        <v>7638</v>
      </c>
      <c r="F29" s="42">
        <f t="shared" si="4"/>
        <v>2422</v>
      </c>
      <c r="G29" s="42">
        <f t="shared" si="4"/>
        <v>3799</v>
      </c>
      <c r="H29" s="42">
        <f t="shared" si="4"/>
        <v>1406</v>
      </c>
      <c r="I29" s="42">
        <f t="shared" si="4"/>
        <v>22902</v>
      </c>
      <c r="J29" s="42">
        <f t="shared" si="4"/>
        <v>10078</v>
      </c>
      <c r="K29" s="141">
        <f t="shared" si="4"/>
        <v>32980</v>
      </c>
    </row>
    <row r="30" spans="1:11">
      <c r="A30" s="43" t="s">
        <v>73</v>
      </c>
      <c r="B30" s="4"/>
      <c r="C30" s="31">
        <f>(C8+C9+C10+C11+C12+C13+C14+C15+C16+C17+C18+C21+C22+C24+C26+C27)*0.27</f>
        <v>2886.03</v>
      </c>
      <c r="D30" s="31">
        <f>(D8+D9+D10+D11+D12+D13+D14+D15+D16+D17+D18+D21+D22+D24+D26+D27)*0.27</f>
        <v>1638.0900000000001</v>
      </c>
      <c r="E30" s="31">
        <f>(E8+E9+E10+E11+E12+E13+E14+E15+E16+E17+E18+E21+E22+E24+E26+E27)*0.27</f>
        <v>1950.21</v>
      </c>
      <c r="F30" s="31">
        <f>(F8+F9+F10+F11+F12+F13+F14+F15+F16+F17+F18+F21+F22+F24+F26+F27)*0.27</f>
        <v>634.7700000000001</v>
      </c>
      <c r="G30" s="31">
        <f>(G8+G9+G10+G11+G12+G13+G14+G15+G16+G17+G18+G21+G22+G24+G26+G27)*0.27-1</f>
        <v>985.04000000000008</v>
      </c>
      <c r="H30" s="31">
        <f>(H8+H9+H10+H11+H12+H13+H14+H15+H16+H17+H18+H21+H22+H24+H26+H27)*0.27</f>
        <v>368.55</v>
      </c>
      <c r="I30" s="129">
        <f t="shared" ref="I30:I36" si="5">C30+E30+G30</f>
        <v>5821.28</v>
      </c>
      <c r="J30" s="129">
        <f>D30+F30+H30</f>
        <v>2641.4100000000003</v>
      </c>
      <c r="K30" s="132">
        <f t="shared" ref="K30:K36" si="6">SUM(I30:J30)</f>
        <v>8462.69</v>
      </c>
    </row>
    <row r="31" spans="1:11">
      <c r="A31" s="27" t="s">
        <v>60</v>
      </c>
      <c r="B31" s="28"/>
      <c r="C31" s="32">
        <f>C20*1.19*0.16</f>
        <v>140.32480000000001</v>
      </c>
      <c r="D31" s="32">
        <f t="shared" ref="D31:J31" si="7">D20*1.19*0.16</f>
        <v>34.843199999999996</v>
      </c>
      <c r="E31" s="32">
        <f t="shared" si="7"/>
        <v>56.168000000000006</v>
      </c>
      <c r="F31" s="32">
        <v>13</v>
      </c>
      <c r="G31" s="32">
        <f t="shared" si="7"/>
        <v>27.988799999999998</v>
      </c>
      <c r="H31" s="32">
        <f t="shared" si="7"/>
        <v>7.8064</v>
      </c>
      <c r="I31" s="32">
        <f t="shared" si="7"/>
        <v>224.48160000000001</v>
      </c>
      <c r="J31" s="32">
        <f t="shared" si="7"/>
        <v>56.168000000000006</v>
      </c>
      <c r="K31" s="132">
        <f t="shared" si="6"/>
        <v>280.64960000000002</v>
      </c>
    </row>
    <row r="32" spans="1:11">
      <c r="A32" s="43" t="s">
        <v>102</v>
      </c>
      <c r="B32" s="4"/>
      <c r="C32" s="5">
        <f t="shared" ref="C32:H32" si="8">C20*1.19*0.14</f>
        <v>122.78420000000001</v>
      </c>
      <c r="D32" s="5">
        <f t="shared" si="8"/>
        <v>30.4878</v>
      </c>
      <c r="E32" s="5">
        <f t="shared" si="8"/>
        <v>49.147000000000006</v>
      </c>
      <c r="F32" s="5">
        <f t="shared" si="8"/>
        <v>11.8286</v>
      </c>
      <c r="G32" s="5">
        <f t="shared" si="8"/>
        <v>24.490199999999998</v>
      </c>
      <c r="H32" s="5">
        <f t="shared" si="8"/>
        <v>6.8306000000000004</v>
      </c>
      <c r="I32" s="129">
        <f t="shared" si="5"/>
        <v>196.42140000000001</v>
      </c>
      <c r="J32" s="129">
        <f>D32+F32+H32</f>
        <v>49.147000000000006</v>
      </c>
      <c r="K32" s="132">
        <f t="shared" si="6"/>
        <v>245.5684</v>
      </c>
    </row>
    <row r="33" spans="1:11">
      <c r="A33" s="13" t="s">
        <v>54</v>
      </c>
      <c r="B33" s="4"/>
      <c r="C33" s="4"/>
      <c r="D33" s="5"/>
      <c r="E33" s="5"/>
      <c r="F33" s="5"/>
      <c r="G33" s="5"/>
      <c r="H33" s="31"/>
      <c r="I33" s="129">
        <f t="shared" si="5"/>
        <v>0</v>
      </c>
      <c r="J33" s="129">
        <f>D33+F33+H33</f>
        <v>0</v>
      </c>
      <c r="K33" s="132">
        <f t="shared" si="6"/>
        <v>0</v>
      </c>
    </row>
    <row r="34" spans="1:11">
      <c r="A34" s="27" t="s">
        <v>57</v>
      </c>
      <c r="B34" s="28"/>
      <c r="C34" s="32">
        <f t="shared" ref="C34:H34" si="9">SUM(C30:C33)</f>
        <v>3149.1390000000001</v>
      </c>
      <c r="D34" s="32">
        <f t="shared" si="9"/>
        <v>1703.4210000000003</v>
      </c>
      <c r="E34" s="32">
        <f t="shared" si="9"/>
        <v>2055.5250000000001</v>
      </c>
      <c r="F34" s="32">
        <f t="shared" si="9"/>
        <v>659.59860000000015</v>
      </c>
      <c r="G34" s="32">
        <f t="shared" si="9"/>
        <v>1037.519</v>
      </c>
      <c r="H34" s="32">
        <f t="shared" si="9"/>
        <v>383.18700000000001</v>
      </c>
      <c r="I34" s="129">
        <f t="shared" si="5"/>
        <v>6242.1830000000009</v>
      </c>
      <c r="J34" s="129">
        <f>D34+F34+H34</f>
        <v>2746.2066000000004</v>
      </c>
      <c r="K34" s="132">
        <f t="shared" si="6"/>
        <v>8988.3896000000022</v>
      </c>
    </row>
    <row r="35" spans="1:11">
      <c r="A35" s="27"/>
      <c r="B35" s="28"/>
      <c r="C35" s="32"/>
      <c r="D35" s="32"/>
      <c r="E35" s="32"/>
      <c r="F35" s="32"/>
      <c r="G35" s="32"/>
      <c r="H35" s="32"/>
      <c r="I35" s="129"/>
      <c r="J35" s="129"/>
      <c r="K35" s="132">
        <f t="shared" si="6"/>
        <v>0</v>
      </c>
    </row>
    <row r="36" spans="1:11" ht="13.5" thickBot="1">
      <c r="A36" s="38" t="s">
        <v>55</v>
      </c>
      <c r="B36" s="50"/>
      <c r="C36" s="51">
        <f t="shared" ref="C36:H36" si="10">SUM(C23,C28,C34+C35)</f>
        <v>14614.138999999999</v>
      </c>
      <c r="D36" s="51">
        <f t="shared" si="10"/>
        <v>7953.4210000000003</v>
      </c>
      <c r="E36" s="51">
        <f t="shared" si="10"/>
        <v>9693.5249999999996</v>
      </c>
      <c r="F36" s="51">
        <f t="shared" si="10"/>
        <v>3081.5986000000003</v>
      </c>
      <c r="G36" s="51">
        <f t="shared" si="10"/>
        <v>4836.5190000000002</v>
      </c>
      <c r="H36" s="51">
        <f t="shared" si="10"/>
        <v>1789.1869999999999</v>
      </c>
      <c r="I36" s="136">
        <f t="shared" si="5"/>
        <v>29144.182999999997</v>
      </c>
      <c r="J36" s="136">
        <f>D36+F36+H36</f>
        <v>12824.2066</v>
      </c>
      <c r="K36" s="132">
        <f t="shared" si="6"/>
        <v>41968.389599999995</v>
      </c>
    </row>
    <row r="37" spans="1:11">
      <c r="A37" s="131" t="s">
        <v>101</v>
      </c>
      <c r="B37" s="2"/>
      <c r="C37" s="2"/>
      <c r="D37" s="2">
        <v>620</v>
      </c>
      <c r="E37" s="2"/>
      <c r="F37" s="2">
        <v>240</v>
      </c>
      <c r="G37" s="2"/>
      <c r="H37" s="2">
        <v>140</v>
      </c>
      <c r="I37" s="36"/>
      <c r="J37" s="137">
        <f>D37+F37+H37</f>
        <v>1000</v>
      </c>
      <c r="K37" s="132">
        <f>SUM(D37:H37)</f>
        <v>1000</v>
      </c>
    </row>
    <row r="38" spans="1:11" ht="13.5" thickBot="1">
      <c r="A38" s="133" t="s">
        <v>7</v>
      </c>
      <c r="B38" s="1"/>
      <c r="C38" s="134">
        <f>SUM(C36:C37)</f>
        <v>14614.138999999999</v>
      </c>
      <c r="D38" s="134">
        <f>SUM(D36:D37)</f>
        <v>8573.4210000000003</v>
      </c>
      <c r="E38" s="134">
        <f t="shared" ref="E38:K38" si="11">SUM(E36:E37)</f>
        <v>9693.5249999999996</v>
      </c>
      <c r="F38" s="134">
        <f t="shared" si="11"/>
        <v>3321.5986000000003</v>
      </c>
      <c r="G38" s="134">
        <f t="shared" si="11"/>
        <v>4836.5190000000002</v>
      </c>
      <c r="H38" s="134">
        <f t="shared" si="11"/>
        <v>1929.1869999999999</v>
      </c>
      <c r="I38" s="134">
        <f t="shared" si="11"/>
        <v>29144.182999999997</v>
      </c>
      <c r="J38" s="134">
        <f t="shared" si="11"/>
        <v>13824.2066</v>
      </c>
      <c r="K38" s="135">
        <f t="shared" si="11"/>
        <v>42968.389599999995</v>
      </c>
    </row>
  </sheetData>
  <mergeCells count="7">
    <mergeCell ref="J1:K1"/>
    <mergeCell ref="A2:K2"/>
    <mergeCell ref="D4:H4"/>
    <mergeCell ref="C5:D5"/>
    <mergeCell ref="E5:F5"/>
    <mergeCell ref="G5:H5"/>
    <mergeCell ref="I4:K5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kiadások részletes</vt:lpstr>
      <vt:lpstr>összesítő</vt:lpstr>
      <vt:lpstr>Illetmények</vt:lpstr>
      <vt:lpstr>személyi közös hiv.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2015-05-08T10:12:44Z</cp:lastPrinted>
  <dcterms:created xsi:type="dcterms:W3CDTF">2009-02-09T14:31:36Z</dcterms:created>
  <dcterms:modified xsi:type="dcterms:W3CDTF">2015-05-08T10:13:34Z</dcterms:modified>
</cp:coreProperties>
</file>