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A8D67837-47D3-4AFB-B962-C1E941C31511}" xr6:coauthVersionLast="40" xr6:coauthVersionMax="40" xr10:uidLastSave="{00000000-0000-0000-0000-000000000000}"/>
  <bookViews>
    <workbookView xWindow="0" yWindow="0" windowWidth="20490" windowHeight="7245" xr2:uid="{2F65EABE-25AA-451B-B31A-4B7925EE407F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C53" i="1"/>
  <c r="F53" i="1" s="1"/>
  <c r="E52" i="1"/>
  <c r="C52" i="1"/>
  <c r="F52" i="1" s="1"/>
  <c r="E51" i="1"/>
  <c r="C51" i="1"/>
  <c r="F51" i="1" s="1"/>
  <c r="F50" i="1"/>
  <c r="E50" i="1"/>
  <c r="C50" i="1"/>
  <c r="E49" i="1"/>
  <c r="C49" i="1"/>
  <c r="F49" i="1" s="1"/>
  <c r="E48" i="1"/>
  <c r="C48" i="1"/>
  <c r="F48" i="1" s="1"/>
  <c r="E47" i="1"/>
  <c r="C47" i="1"/>
  <c r="F47" i="1" s="1"/>
  <c r="E46" i="1"/>
  <c r="E45" i="1"/>
  <c r="E44" i="1"/>
  <c r="E43" i="1"/>
  <c r="E42" i="1"/>
  <c r="E41" i="1"/>
  <c r="C41" i="1"/>
  <c r="F41" i="1" s="1"/>
  <c r="F40" i="1"/>
  <c r="E40" i="1"/>
  <c r="E39" i="1"/>
  <c r="C39" i="1"/>
  <c r="C38" i="1" s="1"/>
  <c r="F38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E29" i="1"/>
  <c r="F29" i="1" s="1"/>
  <c r="F28" i="1"/>
  <c r="E28" i="1"/>
  <c r="E27" i="1"/>
  <c r="F27" i="1" s="1"/>
  <c r="F26" i="1"/>
  <c r="E26" i="1"/>
  <c r="C26" i="1"/>
  <c r="E25" i="1"/>
  <c r="F25" i="1" s="1"/>
  <c r="E24" i="1"/>
  <c r="F24" i="1" s="1"/>
  <c r="E23" i="1"/>
  <c r="F23" i="1" s="1"/>
  <c r="C23" i="1"/>
  <c r="E22" i="1"/>
  <c r="F22" i="1" s="1"/>
  <c r="F21" i="1"/>
  <c r="E21" i="1"/>
  <c r="E20" i="1"/>
  <c r="C20" i="1"/>
  <c r="F20" i="1" s="1"/>
  <c r="E19" i="1"/>
  <c r="C19" i="1"/>
  <c r="F19" i="1" s="1"/>
  <c r="F18" i="1"/>
  <c r="E18" i="1"/>
  <c r="E17" i="1"/>
  <c r="F17" i="1" s="1"/>
  <c r="F16" i="1"/>
  <c r="E16" i="1"/>
  <c r="E15" i="1"/>
  <c r="F15" i="1" s="1"/>
  <c r="E14" i="1"/>
  <c r="F14" i="1" s="1"/>
  <c r="C14" i="1"/>
  <c r="E13" i="1"/>
  <c r="F13" i="1" s="1"/>
  <c r="E12" i="1"/>
  <c r="F12" i="1" s="1"/>
  <c r="E11" i="1"/>
  <c r="C11" i="1"/>
  <c r="F11" i="1" s="1"/>
  <c r="F10" i="1"/>
  <c r="E10" i="1"/>
  <c r="F9" i="1"/>
  <c r="E9" i="1"/>
  <c r="E8" i="1"/>
  <c r="C8" i="1"/>
  <c r="C37" i="1" s="1"/>
  <c r="C42" i="1" l="1"/>
  <c r="F42" i="1" s="1"/>
  <c r="F37" i="1"/>
  <c r="F8" i="1"/>
  <c r="F39" i="1"/>
  <c r="C46" i="1"/>
  <c r="F46" i="1" l="1"/>
  <c r="C58" i="1"/>
  <c r="F58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<sst xmlns="http://schemas.openxmlformats.org/spreadsheetml/2006/main" count="113" uniqueCount="99">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</sst>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9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4" xfId="1" applyFont="1" applyFill="1" applyBorder="1" applyAlignment="1" applyProtection="1">
      <alignment horizontal="left" vertical="center" wrapText="1" indent="1"/>
    </xf>
    <xf numFmtId="164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center" wrapTex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EA94DC7C-7A28-4BD8-A10F-764470FF8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12/M&#225;t&#233;/28_2018.(XII.20.)%20&#246;nk.rend.-2018.%20&#233;vi%20k&#246;lts.m&#243;d.rendelet%20mell&#233;klete-2018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4.2. sz. mell EKIK"/>
      <sheetName val="9.5. sz. mell VK"/>
      <sheetName val="9.5.1. sz. mell VK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2217599</v>
          </cell>
        </row>
        <row r="10">
          <cell r="C10">
            <v>1578440</v>
          </cell>
        </row>
        <row r="11">
          <cell r="C11">
            <v>167055</v>
          </cell>
        </row>
        <row r="14">
          <cell r="C14">
            <v>472104</v>
          </cell>
        </row>
        <row r="20">
          <cell r="C20">
            <v>5904560</v>
          </cell>
        </row>
        <row r="23">
          <cell r="C23">
            <v>5904560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8122159</v>
          </cell>
        </row>
        <row r="38">
          <cell r="C38">
            <v>3212174</v>
          </cell>
        </row>
        <row r="39">
          <cell r="C39">
            <v>3212174</v>
          </cell>
        </row>
        <row r="42">
          <cell r="C42">
            <v>11334333</v>
          </cell>
        </row>
        <row r="46">
          <cell r="C46">
            <v>8237944</v>
          </cell>
        </row>
        <row r="47">
          <cell r="C47">
            <v>5166875</v>
          </cell>
        </row>
        <row r="48">
          <cell r="C48">
            <v>1107707</v>
          </cell>
        </row>
        <row r="49">
          <cell r="C49">
            <v>1676862</v>
          </cell>
        </row>
        <row r="50">
          <cell r="C50">
            <v>200000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8237944</v>
          </cell>
        </row>
      </sheetData>
      <sheetData sheetId="14">
        <row r="8">
          <cell r="C8">
            <v>635000</v>
          </cell>
        </row>
        <row r="10">
          <cell r="C10">
            <v>500000</v>
          </cell>
        </row>
        <row r="14">
          <cell r="C14">
            <v>135000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635000</v>
          </cell>
        </row>
        <row r="38">
          <cell r="C38">
            <v>6567754</v>
          </cell>
        </row>
        <row r="41">
          <cell r="C41">
            <v>6567754</v>
          </cell>
        </row>
        <row r="42">
          <cell r="C42">
            <v>7202754</v>
          </cell>
        </row>
        <row r="46">
          <cell r="C46">
            <v>6036495</v>
          </cell>
        </row>
        <row r="47">
          <cell r="C47">
            <v>2106730</v>
          </cell>
        </row>
        <row r="48">
          <cell r="C48">
            <v>369730</v>
          </cell>
        </row>
        <row r="49">
          <cell r="C49">
            <v>3560035</v>
          </cell>
        </row>
        <row r="52">
          <cell r="C52">
            <v>0</v>
          </cell>
        </row>
        <row r="58">
          <cell r="C58">
            <v>6036495</v>
          </cell>
        </row>
      </sheetData>
      <sheetData sheetId="15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197696393</v>
          </cell>
        </row>
        <row r="41">
          <cell r="C41">
            <v>197696393</v>
          </cell>
        </row>
        <row r="42">
          <cell r="C42">
            <v>203976557</v>
          </cell>
        </row>
        <row r="46">
          <cell r="C46">
            <v>205954475</v>
          </cell>
        </row>
        <row r="47">
          <cell r="C47">
            <v>136727387</v>
          </cell>
        </row>
        <row r="48">
          <cell r="C48">
            <v>28630485</v>
          </cell>
        </row>
        <row r="49">
          <cell r="C49">
            <v>40596603</v>
          </cell>
        </row>
        <row r="52">
          <cell r="C52">
            <v>2284730</v>
          </cell>
        </row>
        <row r="53">
          <cell r="C53">
            <v>2284730</v>
          </cell>
        </row>
        <row r="58">
          <cell r="C58">
            <v>208239205</v>
          </cell>
        </row>
        <row r="60">
          <cell r="C60">
            <v>46.58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62B1-AF49-443C-860F-A0E97CAAC23D}">
  <sheetPr codeName="Munka14">
    <tabColor rgb="FF92D050"/>
  </sheetPr>
  <dimension ref="A1:T66"/>
  <sheetViews>
    <sheetView tabSelected="1" view="pageLayout" zoomScale="85" zoomScaleNormal="115" zoomScalePageLayoutView="85" workbookViewId="0">
      <selection activeCell="B9" sqref="B9"/>
    </sheetView>
  </sheetViews>
  <sheetFormatPr defaultRowHeight="12.75" x14ac:dyDescent="0.2"/>
  <cols>
    <col min="1" max="1" width="13.83203125" style="82" customWidth="1"/>
    <col min="2" max="2" width="79.1640625" style="24" customWidth="1"/>
    <col min="3" max="3" width="12.6640625" style="89" bestFit="1" customWidth="1"/>
    <col min="4" max="4" width="9.33203125" style="24" hidden="1" customWidth="1"/>
    <col min="5" max="5" width="10" style="5" hidden="1" customWidth="1"/>
    <col min="6" max="6" width="10.5" style="5" hidden="1" customWidth="1"/>
    <col min="7" max="10" width="9.33203125" style="25" hidden="1" customWidth="1"/>
    <col min="11" max="20" width="9.33203125" style="25"/>
    <col min="21" max="16384" width="9.33203125" style="24"/>
  </cols>
  <sheetData>
    <row r="1" spans="1:20" s="4" customFormat="1" ht="21" customHeight="1" thickBot="1" x14ac:dyDescent="0.25">
      <c r="A1" s="1"/>
      <c r="B1" s="2"/>
      <c r="C1" s="3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0" customFormat="1" ht="36" customHeight="1" x14ac:dyDescent="0.2">
      <c r="A2" s="7" t="s">
        <v>0</v>
      </c>
      <c r="B2" s="8" t="s">
        <v>1</v>
      </c>
      <c r="C2" s="9" t="s">
        <v>2</v>
      </c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0" customFormat="1" ht="24.75" thickBot="1" x14ac:dyDescent="0.25">
      <c r="A3" s="13" t="s">
        <v>3</v>
      </c>
      <c r="B3" s="14" t="s">
        <v>4</v>
      </c>
      <c r="C3" s="15" t="s">
        <v>5</v>
      </c>
      <c r="E3" s="11"/>
      <c r="F3" s="11"/>
      <c r="G3" s="12"/>
      <c r="H3" s="12"/>
      <c r="I3" s="12"/>
      <c r="J3" s="16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9" customFormat="1" ht="15.95" customHeight="1" thickBot="1" x14ac:dyDescent="0.3">
      <c r="A4" s="17"/>
      <c r="B4" s="17"/>
      <c r="C4" s="18" t="s">
        <v>6</v>
      </c>
      <c r="E4" s="11"/>
      <c r="F4" s="1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13.5" thickBot="1" x14ac:dyDescent="0.25">
      <c r="A5" s="21" t="s">
        <v>7</v>
      </c>
      <c r="B5" s="22" t="s">
        <v>8</v>
      </c>
      <c r="C5" s="23" t="s">
        <v>9</v>
      </c>
    </row>
    <row r="6" spans="1:20" s="29" customFormat="1" ht="12.95" customHeight="1" thickBot="1" x14ac:dyDescent="0.25">
      <c r="A6" s="26" t="s">
        <v>10</v>
      </c>
      <c r="B6" s="27" t="s">
        <v>11</v>
      </c>
      <c r="C6" s="28" t="s">
        <v>12</v>
      </c>
      <c r="E6" s="30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29" customFormat="1" ht="15.95" customHeight="1" thickBot="1" x14ac:dyDescent="0.25">
      <c r="A7" s="32"/>
      <c r="B7" s="33" t="s">
        <v>13</v>
      </c>
      <c r="C7" s="34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s="37" customFormat="1" ht="12" customHeight="1" thickBot="1" x14ac:dyDescent="0.25">
      <c r="A8" s="26" t="s">
        <v>14</v>
      </c>
      <c r="B8" s="35" t="s">
        <v>15</v>
      </c>
      <c r="C8" s="36">
        <f>SUM(C9:C19)</f>
        <v>9132763</v>
      </c>
      <c r="E8" s="38">
        <f>'[1]9.2.1. sz. mell'!C8+'[1]9.2.3. sz. mell.'!C8+'[1]9.2.2. sz.  mell'!C8</f>
        <v>9132763</v>
      </c>
      <c r="F8" s="39">
        <f t="shared" ref="F8:F42" si="0">C8-E8</f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 s="37" customFormat="1" ht="12" customHeight="1" x14ac:dyDescent="0.2">
      <c r="A9" s="41" t="s">
        <v>16</v>
      </c>
      <c r="B9" s="42" t="s">
        <v>17</v>
      </c>
      <c r="C9" s="43"/>
      <c r="E9" s="38">
        <f>'[1]9.2.1. sz. mell'!C9+'[1]9.2.3. sz. mell.'!C9+'[1]9.2.2. sz.  mell'!C9</f>
        <v>0</v>
      </c>
      <c r="F9" s="39">
        <f t="shared" si="0"/>
        <v>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0" s="37" customFormat="1" ht="12" customHeight="1" x14ac:dyDescent="0.2">
      <c r="A10" s="44" t="s">
        <v>18</v>
      </c>
      <c r="B10" s="45" t="s">
        <v>19</v>
      </c>
      <c r="C10" s="46">
        <v>6228440</v>
      </c>
      <c r="E10" s="38">
        <f>'[1]9.2.1. sz. mell'!C10+'[1]9.2.3. sz. mell.'!C10+'[1]9.2.2. sz.  mell'!C10</f>
        <v>6228440</v>
      </c>
      <c r="F10" s="39">
        <f t="shared" si="0"/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s="37" customFormat="1" ht="12" customHeight="1" x14ac:dyDescent="0.2">
      <c r="A11" s="44" t="s">
        <v>20</v>
      </c>
      <c r="B11" s="45" t="s">
        <v>21</v>
      </c>
      <c r="C11" s="46">
        <f>300000+52200+114855</f>
        <v>467055</v>
      </c>
      <c r="E11" s="38">
        <f>'[1]9.2.1. sz. mell'!C11+'[1]9.2.3. sz. mell.'!C11+'[1]9.2.2. sz.  mell'!C11</f>
        <v>467055</v>
      </c>
      <c r="F11" s="39">
        <f t="shared" si="0"/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s="37" customFormat="1" ht="12" customHeight="1" x14ac:dyDescent="0.2">
      <c r="A12" s="44" t="s">
        <v>22</v>
      </c>
      <c r="B12" s="45" t="s">
        <v>23</v>
      </c>
      <c r="C12" s="46"/>
      <c r="E12" s="38">
        <f>'[1]9.2.1. sz. mell'!C12+'[1]9.2.3. sz. mell.'!C12+'[1]9.2.2. sz.  mell'!C12</f>
        <v>0</v>
      </c>
      <c r="F12" s="39">
        <f t="shared" si="0"/>
        <v>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s="37" customFormat="1" ht="12" customHeight="1" x14ac:dyDescent="0.2">
      <c r="A13" s="44" t="s">
        <v>24</v>
      </c>
      <c r="B13" s="45" t="s">
        <v>25</v>
      </c>
      <c r="C13" s="46"/>
      <c r="E13" s="38">
        <f>'[1]9.2.1. sz. mell'!C13+'[1]9.2.3. sz. mell.'!C13+'[1]9.2.2. sz.  mell'!C13</f>
        <v>0</v>
      </c>
      <c r="F13" s="39">
        <f t="shared" si="0"/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s="37" customFormat="1" ht="12" customHeight="1" x14ac:dyDescent="0.2">
      <c r="A14" s="44" t="s">
        <v>26</v>
      </c>
      <c r="B14" s="45" t="s">
        <v>27</v>
      </c>
      <c r="C14" s="46">
        <f>1791000+14094+31010</f>
        <v>1836104</v>
      </c>
      <c r="E14" s="38">
        <f>'[1]9.2.1. sz. mell'!C14+'[1]9.2.3. sz. mell.'!C14+'[1]9.2.2. sz.  mell'!C14</f>
        <v>1836104</v>
      </c>
      <c r="F14" s="39">
        <f t="shared" si="0"/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s="37" customFormat="1" ht="12" customHeight="1" x14ac:dyDescent="0.2">
      <c r="A15" s="44" t="s">
        <v>28</v>
      </c>
      <c r="B15" s="47" t="s">
        <v>29</v>
      </c>
      <c r="C15" s="46"/>
      <c r="E15" s="38">
        <f>'[1]9.2.1. sz. mell'!C15+'[1]9.2.3. sz. mell.'!C15+'[1]9.2.2. sz.  mell'!C15</f>
        <v>0</v>
      </c>
      <c r="F15" s="39">
        <f t="shared" si="0"/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s="37" customFormat="1" ht="12" customHeight="1" x14ac:dyDescent="0.2">
      <c r="A16" s="44" t="s">
        <v>30</v>
      </c>
      <c r="B16" s="45" t="s">
        <v>31</v>
      </c>
      <c r="C16" s="48"/>
      <c r="E16" s="38">
        <f>'[1]9.2.1. sz. mell'!C16+'[1]9.2.3. sz. mell.'!C16+'[1]9.2.2. sz.  mell'!C16</f>
        <v>0</v>
      </c>
      <c r="F16" s="39">
        <f t="shared" si="0"/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s="49" customFormat="1" ht="12" customHeight="1" x14ac:dyDescent="0.2">
      <c r="A17" s="44" t="s">
        <v>32</v>
      </c>
      <c r="B17" s="45" t="s">
        <v>33</v>
      </c>
      <c r="C17" s="46"/>
      <c r="E17" s="38">
        <f>'[1]9.2.1. sz. mell'!C17+'[1]9.2.3. sz. mell.'!C17+'[1]9.2.2. sz.  mell'!C17</f>
        <v>0</v>
      </c>
      <c r="F17" s="39">
        <f t="shared" si="0"/>
        <v>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s="49" customFormat="1" ht="12" customHeight="1" x14ac:dyDescent="0.2">
      <c r="A18" s="44" t="s">
        <v>34</v>
      </c>
      <c r="B18" s="45" t="s">
        <v>35</v>
      </c>
      <c r="C18" s="51"/>
      <c r="E18" s="38">
        <f>'[1]9.2.1. sz. mell'!C18+'[1]9.2.3. sz. mell.'!C18+'[1]9.2.2. sz.  mell'!C18</f>
        <v>0</v>
      </c>
      <c r="F18" s="39">
        <f t="shared" si="0"/>
        <v>0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pans="1:20" s="49" customFormat="1" ht="12" customHeight="1" thickBot="1" x14ac:dyDescent="0.25">
      <c r="A19" s="44" t="s">
        <v>36</v>
      </c>
      <c r="B19" s="47" t="s">
        <v>37</v>
      </c>
      <c r="C19" s="51">
        <f>100000+501164</f>
        <v>601164</v>
      </c>
      <c r="E19" s="38">
        <f>'[1]9.2.1. sz. mell'!C19+'[1]9.2.3. sz. mell.'!C19+'[1]9.2.2. sz.  mell'!C19</f>
        <v>601164</v>
      </c>
      <c r="F19" s="39">
        <f t="shared" si="0"/>
        <v>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s="37" customFormat="1" ht="12" customHeight="1" thickBot="1" x14ac:dyDescent="0.25">
      <c r="A20" s="26" t="s">
        <v>38</v>
      </c>
      <c r="B20" s="35" t="s">
        <v>39</v>
      </c>
      <c r="C20" s="36">
        <f>SUM(C21:C23)</f>
        <v>5904560</v>
      </c>
      <c r="E20" s="38">
        <f>'[1]9.2.1. sz. mell'!C20+'[1]9.2.3. sz. mell.'!C20+'[1]9.2.2. sz.  mell'!C20</f>
        <v>5904560</v>
      </c>
      <c r="F20" s="39">
        <f t="shared" si="0"/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s="49" customFormat="1" ht="12" customHeight="1" x14ac:dyDescent="0.2">
      <c r="A21" s="44" t="s">
        <v>40</v>
      </c>
      <c r="B21" s="52" t="s">
        <v>41</v>
      </c>
      <c r="C21" s="53"/>
      <c r="E21" s="38">
        <f>'[1]9.2.1. sz. mell'!C21+'[1]9.2.3. sz. mell.'!C21+'[1]9.2.2. sz.  mell'!C21</f>
        <v>0</v>
      </c>
      <c r="F21" s="39">
        <f t="shared" si="0"/>
        <v>0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pans="1:20" s="49" customFormat="1" ht="12" customHeight="1" x14ac:dyDescent="0.2">
      <c r="A22" s="44" t="s">
        <v>42</v>
      </c>
      <c r="B22" s="45" t="s">
        <v>43</v>
      </c>
      <c r="C22" s="46"/>
      <c r="E22" s="38">
        <f>'[1]9.2.1. sz. mell'!C22+'[1]9.2.3. sz. mell.'!C22+'[1]9.2.2. sz.  mell'!C22</f>
        <v>0</v>
      </c>
      <c r="F22" s="3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 s="49" customFormat="1" ht="12" customHeight="1" x14ac:dyDescent="0.2">
      <c r="A23" s="44" t="s">
        <v>44</v>
      </c>
      <c r="B23" s="45" t="s">
        <v>45</v>
      </c>
      <c r="C23" s="54">
        <f>3096237-344442+20620+1831815+1154934+145396</f>
        <v>5904560</v>
      </c>
      <c r="E23" s="38">
        <f>'[1]9.2.1. sz. mell'!C23+'[1]9.2.3. sz. mell.'!C23+'[1]9.2.2. sz.  mell'!C23</f>
        <v>5904560</v>
      </c>
      <c r="F23" s="39">
        <f t="shared" si="0"/>
        <v>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pans="1:20" s="49" customFormat="1" ht="12" customHeight="1" thickBot="1" x14ac:dyDescent="0.25">
      <c r="A24" s="44" t="s">
        <v>46</v>
      </c>
      <c r="B24" s="45" t="s">
        <v>47</v>
      </c>
      <c r="C24" s="46"/>
      <c r="E24" s="38">
        <f>'[1]9.2.1. sz. mell'!C24+'[1]9.2.3. sz. mell.'!C24+'[1]9.2.2. sz.  mell'!C24</f>
        <v>0</v>
      </c>
      <c r="F24" s="39">
        <f t="shared" si="0"/>
        <v>0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0" s="49" customFormat="1" ht="12" customHeight="1" thickBot="1" x14ac:dyDescent="0.25">
      <c r="A25" s="55" t="s">
        <v>48</v>
      </c>
      <c r="B25" s="56" t="s">
        <v>49</v>
      </c>
      <c r="C25" s="57"/>
      <c r="E25" s="38">
        <f>'[1]9.2.1. sz. mell'!C25+'[1]9.2.3. sz. mell.'!C25+'[1]9.2.2. sz.  mell'!C25</f>
        <v>0</v>
      </c>
      <c r="F25" s="39">
        <f t="shared" si="0"/>
        <v>0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s="49" customFormat="1" ht="12" customHeight="1" thickBot="1" x14ac:dyDescent="0.25">
      <c r="A26" s="55" t="s">
        <v>50</v>
      </c>
      <c r="B26" s="56" t="s">
        <v>51</v>
      </c>
      <c r="C26" s="36">
        <f>+C27+C28+C29</f>
        <v>0</v>
      </c>
      <c r="E26" s="38">
        <f>'[1]9.2.1. sz. mell'!C26+'[1]9.2.3. sz. mell.'!C26+'[1]9.2.2. sz.  mell'!C26</f>
        <v>0</v>
      </c>
      <c r="F26" s="39">
        <f t="shared" si="0"/>
        <v>0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0" s="49" customFormat="1" ht="12" customHeight="1" x14ac:dyDescent="0.2">
      <c r="A27" s="58" t="s">
        <v>52</v>
      </c>
      <c r="B27" s="59" t="s">
        <v>53</v>
      </c>
      <c r="C27" s="60"/>
      <c r="E27" s="38">
        <f>'[1]9.2.1. sz. mell'!C27+'[1]9.2.3. sz. mell.'!C27+'[1]9.2.2. sz.  mell'!C27</f>
        <v>0</v>
      </c>
      <c r="F27" s="39">
        <f t="shared" si="0"/>
        <v>0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0" s="49" customFormat="1" ht="12" customHeight="1" x14ac:dyDescent="0.2">
      <c r="A28" s="58" t="s">
        <v>54</v>
      </c>
      <c r="B28" s="59" t="s">
        <v>43</v>
      </c>
      <c r="C28" s="53"/>
      <c r="E28" s="38">
        <f>'[1]9.2.1. sz. mell'!C28+'[1]9.2.3. sz. mell.'!C28+'[1]9.2.2. sz.  mell'!C28</f>
        <v>0</v>
      </c>
      <c r="F28" s="39">
        <f t="shared" si="0"/>
        <v>0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1:20" s="49" customFormat="1" ht="12" customHeight="1" x14ac:dyDescent="0.2">
      <c r="A29" s="58" t="s">
        <v>55</v>
      </c>
      <c r="B29" s="61" t="s">
        <v>56</v>
      </c>
      <c r="C29" s="53"/>
      <c r="E29" s="38">
        <f>'[1]9.2.1. sz. mell'!C29+'[1]9.2.3. sz. mell.'!C29+'[1]9.2.2. sz.  mell'!C29</f>
        <v>0</v>
      </c>
      <c r="F29" s="39">
        <f t="shared" si="0"/>
        <v>0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0" s="49" customFormat="1" ht="12" customHeight="1" thickBot="1" x14ac:dyDescent="0.25">
      <c r="A30" s="44" t="s">
        <v>57</v>
      </c>
      <c r="B30" s="62" t="s">
        <v>58</v>
      </c>
      <c r="C30" s="63"/>
      <c r="E30" s="38">
        <f>'[1]9.2.1. sz. mell'!C30+'[1]9.2.3. sz. mell.'!C30+'[1]9.2.2. sz.  mell'!C30</f>
        <v>0</v>
      </c>
      <c r="F30" s="39">
        <f t="shared" si="0"/>
        <v>0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0" s="49" customFormat="1" ht="12" customHeight="1" thickBot="1" x14ac:dyDescent="0.25">
      <c r="A31" s="55" t="s">
        <v>59</v>
      </c>
      <c r="B31" s="56" t="s">
        <v>60</v>
      </c>
      <c r="C31" s="36">
        <f>+C32+C33+C34</f>
        <v>0</v>
      </c>
      <c r="E31" s="38">
        <f>'[1]9.2.1. sz. mell'!C31+'[1]9.2.3. sz. mell.'!C31+'[1]9.2.2. sz.  mell'!C31</f>
        <v>0</v>
      </c>
      <c r="F31" s="39">
        <f t="shared" si="0"/>
        <v>0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0" s="49" customFormat="1" ht="12" customHeight="1" x14ac:dyDescent="0.2">
      <c r="A32" s="58" t="s">
        <v>61</v>
      </c>
      <c r="B32" s="59" t="s">
        <v>62</v>
      </c>
      <c r="C32" s="60"/>
      <c r="E32" s="38">
        <f>'[1]9.2.1. sz. mell'!C32+'[1]9.2.3. sz. mell.'!C32+'[1]9.2.2. sz.  mell'!C32</f>
        <v>0</v>
      </c>
      <c r="F32" s="39">
        <f t="shared" si="0"/>
        <v>0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1:20" s="49" customFormat="1" ht="12" customHeight="1" x14ac:dyDescent="0.2">
      <c r="A33" s="58" t="s">
        <v>63</v>
      </c>
      <c r="B33" s="61" t="s">
        <v>64</v>
      </c>
      <c r="C33" s="48"/>
      <c r="E33" s="38">
        <f>'[1]9.2.1. sz. mell'!C33+'[1]9.2.3. sz. mell.'!C33+'[1]9.2.2. sz.  mell'!C33</f>
        <v>0</v>
      </c>
      <c r="F33" s="39">
        <f t="shared" si="0"/>
        <v>0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s="49" customFormat="1" ht="12" customHeight="1" thickBot="1" x14ac:dyDescent="0.25">
      <c r="A34" s="44" t="s">
        <v>65</v>
      </c>
      <c r="B34" s="62" t="s">
        <v>66</v>
      </c>
      <c r="C34" s="63"/>
      <c r="E34" s="38">
        <f>'[1]9.2.1. sz. mell'!C34+'[1]9.2.3. sz. mell.'!C34+'[1]9.2.2. sz.  mell'!C34</f>
        <v>0</v>
      </c>
      <c r="F34" s="39">
        <f t="shared" si="0"/>
        <v>0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1:20" s="37" customFormat="1" ht="12" customHeight="1" thickBot="1" x14ac:dyDescent="0.25">
      <c r="A35" s="55" t="s">
        <v>67</v>
      </c>
      <c r="B35" s="56" t="s">
        <v>68</v>
      </c>
      <c r="C35" s="57"/>
      <c r="E35" s="38">
        <f>'[1]9.2.1. sz. mell'!C35+'[1]9.2.3. sz. mell.'!C35+'[1]9.2.2. sz.  mell'!C35</f>
        <v>0</v>
      </c>
      <c r="F35" s="39">
        <f t="shared" si="0"/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s="37" customFormat="1" ht="12" customHeight="1" thickBot="1" x14ac:dyDescent="0.25">
      <c r="A36" s="55" t="s">
        <v>69</v>
      </c>
      <c r="B36" s="56" t="s">
        <v>70</v>
      </c>
      <c r="C36" s="64"/>
      <c r="E36" s="38">
        <f>'[1]9.2.1. sz. mell'!C36+'[1]9.2.3. sz. mell.'!C36+'[1]9.2.2. sz.  mell'!C36</f>
        <v>0</v>
      </c>
      <c r="F36" s="39">
        <f t="shared" si="0"/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s="37" customFormat="1" ht="12" customHeight="1" thickBot="1" x14ac:dyDescent="0.25">
      <c r="A37" s="26" t="s">
        <v>71</v>
      </c>
      <c r="B37" s="56" t="s">
        <v>72</v>
      </c>
      <c r="C37" s="65">
        <f>+C8+C20+C25+C26+C31+C35+C36</f>
        <v>15037323</v>
      </c>
      <c r="E37" s="38">
        <f>'[1]9.2.1. sz. mell'!C37+'[1]9.2.3. sz. mell.'!C37+'[1]9.2.2. sz.  mell'!C37</f>
        <v>15037323</v>
      </c>
      <c r="F37" s="39">
        <f t="shared" si="0"/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s="37" customFormat="1" ht="12" customHeight="1" thickBot="1" x14ac:dyDescent="0.25">
      <c r="A38" s="66" t="s">
        <v>73</v>
      </c>
      <c r="B38" s="56" t="s">
        <v>74</v>
      </c>
      <c r="C38" s="65">
        <f>+C39+C40+C41</f>
        <v>207476321</v>
      </c>
      <c r="E38" s="38">
        <f>'[1]9.2.1. sz. mell'!C38+'[1]9.2.3. sz. mell.'!C38+'[1]9.2.2. sz.  mell'!C38</f>
        <v>207476321</v>
      </c>
      <c r="F38" s="39">
        <f t="shared" si="0"/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 s="37" customFormat="1" ht="12" customHeight="1" x14ac:dyDescent="0.2">
      <c r="A39" s="58" t="s">
        <v>75</v>
      </c>
      <c r="B39" s="59" t="s">
        <v>76</v>
      </c>
      <c r="C39" s="60">
        <f>3148853+63321</f>
        <v>3212174</v>
      </c>
      <c r="E39" s="38">
        <f>'[1]9.2.1. sz. mell'!C39+'[1]9.2.3. sz. mell.'!C39+'[1]9.2.2. sz.  mell'!C39</f>
        <v>3212174</v>
      </c>
      <c r="F39" s="39">
        <f t="shared" si="0"/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0" s="37" customFormat="1" ht="12" customHeight="1" x14ac:dyDescent="0.2">
      <c r="A40" s="58" t="s">
        <v>77</v>
      </c>
      <c r="B40" s="61" t="s">
        <v>78</v>
      </c>
      <c r="C40" s="48"/>
      <c r="E40" s="38">
        <f>'[1]9.2.1. sz. mell'!C40+'[1]9.2.3. sz. mell.'!C40+'[1]9.2.2. sz.  mell'!C40</f>
        <v>0</v>
      </c>
      <c r="F40" s="39">
        <f t="shared" si="0"/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 s="49" customFormat="1" ht="12" customHeight="1" thickBot="1" x14ac:dyDescent="0.25">
      <c r="A41" s="44" t="s">
        <v>79</v>
      </c>
      <c r="B41" s="62" t="s">
        <v>80</v>
      </c>
      <c r="C41" s="63">
        <f>228008655-23578271-166237</f>
        <v>204264147</v>
      </c>
      <c r="E41" s="38">
        <f>'[1]9.2.1. sz. mell'!C41+'[1]9.2.3. sz. mell.'!C41+'[1]9.2.2. sz.  mell'!C41</f>
        <v>204264147</v>
      </c>
      <c r="F41" s="39">
        <f t="shared" si="0"/>
        <v>0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0" s="49" customFormat="1" ht="15" customHeight="1" thickBot="1" x14ac:dyDescent="0.25">
      <c r="A42" s="66" t="s">
        <v>81</v>
      </c>
      <c r="B42" s="67" t="s">
        <v>82</v>
      </c>
      <c r="C42" s="68">
        <f>+C37+C38</f>
        <v>222513644</v>
      </c>
      <c r="E42" s="38">
        <f>'[1]9.2.1. sz. mell'!C42+'[1]9.2.3. sz. mell.'!C42+'[1]9.2.2. sz.  mell'!C42</f>
        <v>222513644</v>
      </c>
      <c r="F42" s="39">
        <f t="shared" si="0"/>
        <v>0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0" s="49" customFormat="1" ht="15" customHeight="1" x14ac:dyDescent="0.2">
      <c r="A43" s="69"/>
      <c r="B43" s="70"/>
      <c r="C43" s="71"/>
      <c r="E43" s="38">
        <f>'[1]9.2.1. sz. mell'!C43+'[1]9.2.3. sz. mell.'!C43+'[1]9.2.2. sz.  mell'!C43</f>
        <v>0</v>
      </c>
      <c r="F43" s="5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1:20" ht="13.5" thickBot="1" x14ac:dyDescent="0.25">
      <c r="A44" s="72"/>
      <c r="B44" s="73"/>
      <c r="C44" s="74"/>
      <c r="E44" s="38">
        <f>'[1]9.2.1. sz. mell'!C44+'[1]9.2.3. sz. mell.'!C44+'[1]9.2.2. sz.  mell'!C44</f>
        <v>0</v>
      </c>
    </row>
    <row r="45" spans="1:20" s="29" customFormat="1" ht="16.5" customHeight="1" thickBot="1" x14ac:dyDescent="0.25">
      <c r="A45" s="75"/>
      <c r="B45" s="76" t="s">
        <v>83</v>
      </c>
      <c r="C45" s="68"/>
      <c r="E45" s="38">
        <f>'[1]9.2.1. sz. mell'!C45+'[1]9.2.3. sz. mell.'!C45+'[1]9.2.2. sz.  mell'!C45</f>
        <v>0</v>
      </c>
      <c r="F45" s="30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s="77" customFormat="1" ht="12" customHeight="1" thickBot="1" x14ac:dyDescent="0.25">
      <c r="A46" s="55" t="s">
        <v>14</v>
      </c>
      <c r="B46" s="56" t="s">
        <v>84</v>
      </c>
      <c r="C46" s="36">
        <f>SUM(C47:C51)</f>
        <v>220228914</v>
      </c>
      <c r="E46" s="38">
        <f>'[1]9.2.1. sz. mell'!C46+'[1]9.2.3. sz. mell.'!C46+'[1]9.2.2. sz.  mell'!C46</f>
        <v>220228914</v>
      </c>
      <c r="F46" s="39">
        <f t="shared" ref="F46:F58" si="1">C46-E46</f>
        <v>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</row>
    <row r="47" spans="1:20" ht="12" customHeight="1" x14ac:dyDescent="0.2">
      <c r="A47" s="44" t="s">
        <v>16</v>
      </c>
      <c r="B47" s="52" t="s">
        <v>85</v>
      </c>
      <c r="C47" s="79">
        <f>139878591-175365-569836+152400+1337422+71400+1313740-2500000+36000+1167404+70000+569886+120000+235000-24904-500000-421346+3240600</f>
        <v>144000992</v>
      </c>
      <c r="E47" s="38">
        <f>'[1]9.2.1. sz. mell'!C47+'[1]9.2.3. sz. mell.'!C47+'[1]9.2.2. sz.  mell'!C47</f>
        <v>144000992</v>
      </c>
      <c r="F47" s="39">
        <f t="shared" si="1"/>
        <v>0</v>
      </c>
    </row>
    <row r="48" spans="1:20" ht="12" customHeight="1" x14ac:dyDescent="0.2">
      <c r="A48" s="44" t="s">
        <v>18</v>
      </c>
      <c r="B48" s="45" t="s">
        <v>86</v>
      </c>
      <c r="C48" s="54">
        <f>29776525-18991+3298+98926-416745+62043+268072+13930+261960-487500+7013+249327+13000+21060+95669+2366+500000-73948-268083</f>
        <v>30107922</v>
      </c>
      <c r="E48" s="38">
        <f>'[1]9.2.1. sz. mell'!C48+'[1]9.2.3. sz. mell.'!C48+'[1]9.2.2. sz.  mell'!C48</f>
        <v>30107922</v>
      </c>
      <c r="F48" s="39">
        <f t="shared" si="1"/>
        <v>0</v>
      </c>
    </row>
    <row r="49" spans="1:20" ht="12" customHeight="1" x14ac:dyDescent="0.2">
      <c r="A49" s="44" t="s">
        <v>20</v>
      </c>
      <c r="B49" s="45" t="s">
        <v>87</v>
      </c>
      <c r="C49" s="54">
        <f>45442679-83792-152400+20620+256115+55554+135000+195689-670965+635000</f>
        <v>45833500</v>
      </c>
      <c r="E49" s="38">
        <f>'[1]9.2.1. sz. mell'!C49+'[1]9.2.3. sz. mell.'!C49+'[1]9.2.2. sz.  mell'!C49</f>
        <v>45833500</v>
      </c>
      <c r="F49" s="39">
        <f t="shared" si="1"/>
        <v>0</v>
      </c>
    </row>
    <row r="50" spans="1:20" ht="12" customHeight="1" x14ac:dyDescent="0.2">
      <c r="A50" s="44" t="s">
        <v>22</v>
      </c>
      <c r="B50" s="45" t="s">
        <v>88</v>
      </c>
      <c r="C50" s="46">
        <f>24250000-24050000</f>
        <v>200000</v>
      </c>
      <c r="E50" s="38">
        <f>'[1]9.2.1. sz. mell'!C50+'[1]9.2.3. sz. mell.'!C50+'[1]9.2.2. sz.  mell'!C50</f>
        <v>200000</v>
      </c>
      <c r="F50" s="39">
        <f t="shared" si="1"/>
        <v>0</v>
      </c>
    </row>
    <row r="51" spans="1:20" ht="12" customHeight="1" thickBot="1" x14ac:dyDescent="0.25">
      <c r="A51" s="44" t="s">
        <v>24</v>
      </c>
      <c r="B51" s="45" t="s">
        <v>89</v>
      </c>
      <c r="C51" s="46">
        <f>86500</f>
        <v>86500</v>
      </c>
      <c r="E51" s="38">
        <f>'[1]9.2.1. sz. mell'!C51+'[1]9.2.3. sz. mell.'!C51+'[1]9.2.2. sz.  mell'!C51</f>
        <v>86500</v>
      </c>
      <c r="F51" s="39">
        <f t="shared" si="1"/>
        <v>0</v>
      </c>
    </row>
    <row r="52" spans="1:20" ht="12" customHeight="1" thickBot="1" x14ac:dyDescent="0.25">
      <c r="A52" s="55" t="s">
        <v>38</v>
      </c>
      <c r="B52" s="56" t="s">
        <v>90</v>
      </c>
      <c r="C52" s="36">
        <f>SUM(C53:C55)</f>
        <v>2284730</v>
      </c>
      <c r="E52" s="38">
        <f>'[1]9.2.1. sz. mell'!C52+'[1]9.2.3. sz. mell.'!C52+'[1]9.2.2. sz.  mell'!C52</f>
        <v>2284730</v>
      </c>
      <c r="F52" s="39">
        <f t="shared" si="1"/>
        <v>0</v>
      </c>
    </row>
    <row r="53" spans="1:20" s="77" customFormat="1" ht="12" customHeight="1" x14ac:dyDescent="0.2">
      <c r="A53" s="44" t="s">
        <v>40</v>
      </c>
      <c r="B53" s="52" t="s">
        <v>91</v>
      </c>
      <c r="C53" s="79">
        <f>4919980-635000-2000250</f>
        <v>2284730</v>
      </c>
      <c r="E53" s="38">
        <f>'[1]9.2.1. sz. mell'!C53+'[1]9.2.3. sz. mell.'!C53+'[1]9.2.2. sz.  mell'!C53</f>
        <v>2284730</v>
      </c>
      <c r="F53" s="39">
        <f t="shared" si="1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</row>
    <row r="54" spans="1:20" ht="12" customHeight="1" x14ac:dyDescent="0.2">
      <c r="A54" s="44" t="s">
        <v>42</v>
      </c>
      <c r="B54" s="45" t="s">
        <v>92</v>
      </c>
      <c r="C54" s="46"/>
      <c r="E54" s="38">
        <f>'[1]9.2.1. sz. mell'!C54+'[1]9.2.3. sz. mell.'!C54+'[1]9.2.2. sz.  mell'!C54</f>
        <v>0</v>
      </c>
      <c r="F54" s="39">
        <f t="shared" si="1"/>
        <v>0</v>
      </c>
    </row>
    <row r="55" spans="1:20" ht="12" customHeight="1" x14ac:dyDescent="0.2">
      <c r="A55" s="44" t="s">
        <v>44</v>
      </c>
      <c r="B55" s="45" t="s">
        <v>93</v>
      </c>
      <c r="C55" s="46"/>
      <c r="E55" s="38">
        <f>'[1]9.2.1. sz. mell'!C55+'[1]9.2.3. sz. mell.'!C55+'[1]9.2.2. sz.  mell'!C55</f>
        <v>0</v>
      </c>
      <c r="F55" s="39">
        <f t="shared" si="1"/>
        <v>0</v>
      </c>
    </row>
    <row r="56" spans="1:20" ht="12" customHeight="1" thickBot="1" x14ac:dyDescent="0.25">
      <c r="A56" s="44" t="s">
        <v>46</v>
      </c>
      <c r="B56" s="45" t="s">
        <v>94</v>
      </c>
      <c r="C56" s="46"/>
      <c r="E56" s="38">
        <f>'[1]9.2.1. sz. mell'!C56+'[1]9.2.3. sz. mell.'!C56+'[1]9.2.2. sz.  mell'!C56</f>
        <v>0</v>
      </c>
      <c r="F56" s="39">
        <f t="shared" si="1"/>
        <v>0</v>
      </c>
    </row>
    <row r="57" spans="1:20" ht="12" customHeight="1" thickBot="1" x14ac:dyDescent="0.25">
      <c r="A57" s="55" t="s">
        <v>48</v>
      </c>
      <c r="B57" s="56" t="s">
        <v>95</v>
      </c>
      <c r="C57" s="57"/>
      <c r="E57" s="38">
        <f>'[1]9.2.1. sz. mell'!C57+'[1]9.2.3. sz. mell.'!C57+'[1]9.2.2. sz.  mell'!C57</f>
        <v>0</v>
      </c>
      <c r="F57" s="39">
        <f t="shared" si="1"/>
        <v>0</v>
      </c>
    </row>
    <row r="58" spans="1:20" ht="15" customHeight="1" thickBot="1" x14ac:dyDescent="0.25">
      <c r="A58" s="55" t="s">
        <v>50</v>
      </c>
      <c r="B58" s="80" t="s">
        <v>96</v>
      </c>
      <c r="C58" s="81">
        <f>+C46+C52+C57</f>
        <v>222513644</v>
      </c>
      <c r="E58" s="38">
        <f>'[1]9.2.1. sz. mell'!C58+'[1]9.2.3. sz. mell.'!C58+'[1]9.2.2. sz.  mell'!C58</f>
        <v>222513644</v>
      </c>
      <c r="F58" s="39">
        <f t="shared" si="1"/>
        <v>0</v>
      </c>
    </row>
    <row r="59" spans="1:20" ht="13.5" thickBot="1" x14ac:dyDescent="0.25">
      <c r="C59" s="83"/>
      <c r="E59" s="38">
        <f>'[1]9.2.1. sz. mell'!C59+'[1]9.2.3. sz. mell.'!C59+'[1]9.2.2. sz.  mell'!C59</f>
        <v>0</v>
      </c>
      <c r="F59" s="84"/>
    </row>
    <row r="60" spans="1:20" ht="15" customHeight="1" thickBot="1" x14ac:dyDescent="0.25">
      <c r="A60" s="85" t="s">
        <v>97</v>
      </c>
      <c r="B60" s="86"/>
      <c r="C60" s="87">
        <v>46.58</v>
      </c>
      <c r="E60" s="38">
        <f>'[1]9.2.1. sz. mell'!C60+'[1]9.2.3. sz. mell.'!C60+'[1]9.2.2. sz.  mell'!C60</f>
        <v>46.58</v>
      </c>
      <c r="F60" s="39">
        <f>C60-E60</f>
        <v>0</v>
      </c>
    </row>
    <row r="61" spans="1:20" ht="14.25" customHeight="1" thickBot="1" x14ac:dyDescent="0.25">
      <c r="A61" s="85" t="s">
        <v>98</v>
      </c>
      <c r="B61" s="86"/>
      <c r="C61" s="88"/>
      <c r="E61" s="38">
        <f>'[1]9.2.1. sz. mell'!C61+'[1]9.2.3. sz. mell.'!C61+'[1]9.2.2. sz.  mell'!C61</f>
        <v>0</v>
      </c>
      <c r="F61" s="39">
        <f>C61-E61</f>
        <v>0</v>
      </c>
    </row>
    <row r="62" spans="1:20" x14ac:dyDescent="0.2">
      <c r="J62" s="90"/>
    </row>
    <row r="64" spans="1:20" x14ac:dyDescent="0.2">
      <c r="B64" s="89"/>
    </row>
    <row r="66" spans="4:4" x14ac:dyDescent="0.2">
      <c r="D66" s="9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28/2018.(XII.20.)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2018-12-20T14:50:08Z</dcterms:created>
  <dcterms:modified xsi:type="dcterms:W3CDTF">2018-12-20T14:50:09Z</dcterms:modified>
</cp:coreProperties>
</file>