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4" activeTab="9"/>
  </bookViews>
  <sheets>
    <sheet name="1.1.sz.mell." sheetId="1" r:id="rId1"/>
    <sheet name="1.2.sz.mell." sheetId="116" r:id="rId2"/>
    <sheet name="2.1.sz.mell  " sheetId="73" r:id="rId3"/>
    <sheet name="3.1. sz. mell" sheetId="3" r:id="rId4"/>
    <sheet name="3.1.1. sz. mell " sheetId="119" r:id="rId5"/>
    <sheet name="3.2. sz. mell" sheetId="79" r:id="rId6"/>
    <sheet name="3.2.1. sz. mell" sheetId="122" r:id="rId7"/>
    <sheet name="3.2.2. sz. mell" sheetId="124" r:id="rId8"/>
    <sheet name="3.3. sz. mell" sheetId="105" r:id="rId9"/>
    <sheet name="3.3.1. sz. mell" sheetId="126" r:id="rId10"/>
    <sheet name="1. sz tájékoztató t." sheetId="87" r:id="rId11"/>
    <sheet name="2.sz tájékoztató t." sheetId="24" r:id="rId12"/>
  </sheets>
  <definedNames>
    <definedName name="_xlnm.Print_Titles" localSheetId="3">'3.1. sz. mell'!$1:$6</definedName>
    <definedName name="_xlnm.Print_Titles" localSheetId="4">'3.1.1. sz. mell '!$1:$6</definedName>
    <definedName name="_xlnm.Print_Titles" localSheetId="5">'3.2. sz. mell'!$1:$6</definedName>
    <definedName name="_xlnm.Print_Titles" localSheetId="6">'3.2.1. sz. mell'!$1:$6</definedName>
    <definedName name="_xlnm.Print_Titles" localSheetId="7">'3.2.2. sz. mell'!$1:$6</definedName>
    <definedName name="_xlnm.Print_Titles" localSheetId="8">'3.3. sz. mell'!$1:$6</definedName>
    <definedName name="_xlnm.Print_Titles" localSheetId="9">'3.3.1. sz. mell'!$1:$6</definedName>
    <definedName name="_xlnm.Print_Area" localSheetId="10">'1. sz tájékoztató t.'!$A$1:$E$155</definedName>
    <definedName name="_xlnm.Print_Area" localSheetId="0">'1.1.sz.mell.'!$A$1:$C$160</definedName>
    <definedName name="_xlnm.Print_Area" localSheetId="1">'1.2.sz.mell.'!$A$1:$C$160</definedName>
    <definedName name="_xlnm.Print_Area" localSheetId="2">'2.1.sz.mell  '!$A$1:$F$32</definedName>
  </definedNames>
  <calcPr calcId="125725"/>
</workbook>
</file>

<file path=xl/calcChain.xml><?xml version="1.0" encoding="utf-8"?>
<calcChain xmlns="http://schemas.openxmlformats.org/spreadsheetml/2006/main">
  <c r="E18" i="73"/>
  <c r="F53" i="126"/>
  <c r="F52" l="1"/>
  <c r="F48"/>
  <c r="F47"/>
  <c r="F46"/>
  <c r="F51"/>
  <c r="F40"/>
  <c r="F38"/>
  <c r="F23"/>
  <c r="F41"/>
  <c r="F36"/>
  <c r="F20"/>
  <c r="F14"/>
  <c r="F13"/>
  <c r="F12"/>
  <c r="F11"/>
  <c r="F10"/>
  <c r="F8"/>
  <c r="F37"/>
  <c r="F30"/>
  <c r="F26"/>
  <c r="F53" i="124"/>
  <c r="F52"/>
  <c r="F49"/>
  <c r="F41"/>
  <c r="F38" s="1"/>
  <c r="F42" s="1"/>
  <c r="F31"/>
  <c r="F26"/>
  <c r="F20"/>
  <c r="F8"/>
  <c r="F37" s="1"/>
  <c r="F48" i="122"/>
  <c r="F47"/>
  <c r="F52"/>
  <c r="F41"/>
  <c r="F38" s="1"/>
  <c r="F34"/>
  <c r="F33"/>
  <c r="F32"/>
  <c r="F31" s="1"/>
  <c r="F26"/>
  <c r="F10"/>
  <c r="F11"/>
  <c r="F12"/>
  <c r="F13"/>
  <c r="F14"/>
  <c r="F15"/>
  <c r="F16"/>
  <c r="F17"/>
  <c r="F18"/>
  <c r="F19"/>
  <c r="F21"/>
  <c r="F22"/>
  <c r="F23"/>
  <c r="F20" s="1"/>
  <c r="F37" s="1"/>
  <c r="F42" s="1"/>
  <c r="F24"/>
  <c r="F27"/>
  <c r="F28"/>
  <c r="F29"/>
  <c r="F30"/>
  <c r="F9"/>
  <c r="F8"/>
  <c r="C41" i="3"/>
  <c r="N10" i="24"/>
  <c r="C40" i="126"/>
  <c r="C40" i="105"/>
  <c r="X142" i="119"/>
  <c r="X143"/>
  <c r="X141"/>
  <c r="X117"/>
  <c r="X116"/>
  <c r="X115"/>
  <c r="X113"/>
  <c r="X112"/>
  <c r="X111"/>
  <c r="X110"/>
  <c r="X105"/>
  <c r="X99"/>
  <c r="X98"/>
  <c r="X97"/>
  <c r="X96"/>
  <c r="X95"/>
  <c r="X94"/>
  <c r="X77"/>
  <c r="X76"/>
  <c r="X48"/>
  <c r="X47"/>
  <c r="X46"/>
  <c r="X45"/>
  <c r="X44"/>
  <c r="X43"/>
  <c r="X42"/>
  <c r="X41"/>
  <c r="X40"/>
  <c r="X39"/>
  <c r="X38"/>
  <c r="X36"/>
  <c r="X35"/>
  <c r="X34"/>
  <c r="X33"/>
  <c r="X32"/>
  <c r="X31"/>
  <c r="X30"/>
  <c r="X21"/>
  <c r="X20"/>
  <c r="X19"/>
  <c r="X18"/>
  <c r="X17"/>
  <c r="X16"/>
  <c r="X14"/>
  <c r="X13"/>
  <c r="X12"/>
  <c r="X11"/>
  <c r="X10"/>
  <c r="X9"/>
  <c r="X154"/>
  <c r="X153"/>
  <c r="X152"/>
  <c r="X146"/>
  <c r="X140"/>
  <c r="X133"/>
  <c r="X129"/>
  <c r="X114"/>
  <c r="X89"/>
  <c r="X88"/>
  <c r="X87"/>
  <c r="X82"/>
  <c r="X78"/>
  <c r="X49"/>
  <c r="X55"/>
  <c r="X60"/>
  <c r="X66"/>
  <c r="X70"/>
  <c r="X75"/>
  <c r="X37"/>
  <c r="X22"/>
  <c r="X29"/>
  <c r="F46" i="122" l="1"/>
  <c r="F58" s="1"/>
  <c r="G154" i="119"/>
  <c r="G155"/>
  <c r="G140"/>
  <c r="C10" i="73"/>
  <c r="D56" i="87" l="1"/>
  <c r="D18"/>
  <c r="O95" i="119" l="1"/>
  <c r="O96"/>
  <c r="C41" i="124" l="1"/>
  <c r="O93" i="119"/>
  <c r="I93"/>
  <c r="C93" i="3"/>
  <c r="E28" i="87" l="1"/>
  <c r="O17" i="24"/>
  <c r="F30" i="119" l="1"/>
  <c r="D8"/>
  <c r="E8"/>
  <c r="F8"/>
  <c r="X8" s="1"/>
  <c r="H8"/>
  <c r="I8"/>
  <c r="J8"/>
  <c r="K8"/>
  <c r="L8"/>
  <c r="O8"/>
  <c r="P8"/>
  <c r="Q8"/>
  <c r="R8"/>
  <c r="S8"/>
  <c r="T8"/>
  <c r="U8"/>
  <c r="V8"/>
  <c r="W8"/>
  <c r="D15"/>
  <c r="E15"/>
  <c r="F15"/>
  <c r="H15"/>
  <c r="X15" s="1"/>
  <c r="I15"/>
  <c r="J15"/>
  <c r="K15"/>
  <c r="L15"/>
  <c r="O15"/>
  <c r="P15"/>
  <c r="Q15"/>
  <c r="R15"/>
  <c r="S15"/>
  <c r="T15"/>
  <c r="U15"/>
  <c r="V15"/>
  <c r="W15"/>
  <c r="D22"/>
  <c r="E22"/>
  <c r="F22"/>
  <c r="H22"/>
  <c r="I22"/>
  <c r="J22"/>
  <c r="K22"/>
  <c r="L22"/>
  <c r="O22"/>
  <c r="P22"/>
  <c r="Q22"/>
  <c r="R22"/>
  <c r="S22"/>
  <c r="T22"/>
  <c r="U22"/>
  <c r="V22"/>
  <c r="W22"/>
  <c r="D29"/>
  <c r="E29"/>
  <c r="F29"/>
  <c r="H29"/>
  <c r="I29"/>
  <c r="J29"/>
  <c r="K29"/>
  <c r="L29"/>
  <c r="O29"/>
  <c r="P29"/>
  <c r="Q29"/>
  <c r="R29"/>
  <c r="S29"/>
  <c r="T29"/>
  <c r="U29"/>
  <c r="V29"/>
  <c r="W29"/>
  <c r="D37"/>
  <c r="E37"/>
  <c r="F37"/>
  <c r="H37"/>
  <c r="I37"/>
  <c r="J37"/>
  <c r="K37"/>
  <c r="L37"/>
  <c r="O37"/>
  <c r="P37"/>
  <c r="Q37"/>
  <c r="R37"/>
  <c r="S37"/>
  <c r="T37"/>
  <c r="U37"/>
  <c r="V37"/>
  <c r="W37"/>
  <c r="D49"/>
  <c r="E49"/>
  <c r="F49"/>
  <c r="H49"/>
  <c r="I49"/>
  <c r="J49"/>
  <c r="K49"/>
  <c r="L49"/>
  <c r="O49"/>
  <c r="P49"/>
  <c r="Q49"/>
  <c r="R49"/>
  <c r="S49"/>
  <c r="T49"/>
  <c r="U49"/>
  <c r="V49"/>
  <c r="W49"/>
  <c r="D55"/>
  <c r="E55"/>
  <c r="F55"/>
  <c r="H55"/>
  <c r="I55"/>
  <c r="J55"/>
  <c r="J65" s="1"/>
  <c r="K55"/>
  <c r="L55"/>
  <c r="O55"/>
  <c r="P55"/>
  <c r="P65" s="1"/>
  <c r="Q55"/>
  <c r="R55"/>
  <c r="S55"/>
  <c r="T55"/>
  <c r="T65" s="1"/>
  <c r="U55"/>
  <c r="V55"/>
  <c r="W55"/>
  <c r="D60"/>
  <c r="E60"/>
  <c r="F60"/>
  <c r="H60"/>
  <c r="I60"/>
  <c r="J60"/>
  <c r="K60"/>
  <c r="L60"/>
  <c r="O60"/>
  <c r="P60"/>
  <c r="Q60"/>
  <c r="R60"/>
  <c r="S60"/>
  <c r="S65" s="1"/>
  <c r="T60"/>
  <c r="U60"/>
  <c r="V60"/>
  <c r="W60"/>
  <c r="W65" s="1"/>
  <c r="H65"/>
  <c r="L65"/>
  <c r="D66"/>
  <c r="E66"/>
  <c r="F66"/>
  <c r="H66"/>
  <c r="I66"/>
  <c r="J66"/>
  <c r="K66"/>
  <c r="L66"/>
  <c r="O66"/>
  <c r="P66"/>
  <c r="Q66"/>
  <c r="R66"/>
  <c r="S66"/>
  <c r="T66"/>
  <c r="U66"/>
  <c r="V66"/>
  <c r="W66"/>
  <c r="D70"/>
  <c r="E70"/>
  <c r="F70"/>
  <c r="H70"/>
  <c r="I70"/>
  <c r="J70"/>
  <c r="K70"/>
  <c r="L70"/>
  <c r="O70"/>
  <c r="P70"/>
  <c r="Q70"/>
  <c r="R70"/>
  <c r="S70"/>
  <c r="T70"/>
  <c r="U70"/>
  <c r="V70"/>
  <c r="W70"/>
  <c r="D75"/>
  <c r="E75"/>
  <c r="F75"/>
  <c r="H75"/>
  <c r="I75"/>
  <c r="J75"/>
  <c r="K75"/>
  <c r="L75"/>
  <c r="O75"/>
  <c r="P75"/>
  <c r="Q75"/>
  <c r="R75"/>
  <c r="S75"/>
  <c r="T75"/>
  <c r="U75"/>
  <c r="V75"/>
  <c r="W75"/>
  <c r="D78"/>
  <c r="E78"/>
  <c r="F78"/>
  <c r="H78"/>
  <c r="I78"/>
  <c r="J78"/>
  <c r="K78"/>
  <c r="L78"/>
  <c r="O78"/>
  <c r="P78"/>
  <c r="Q78"/>
  <c r="R78"/>
  <c r="S78"/>
  <c r="T78"/>
  <c r="U78"/>
  <c r="V78"/>
  <c r="W78"/>
  <c r="D82"/>
  <c r="E82"/>
  <c r="F82"/>
  <c r="H82"/>
  <c r="H89" s="1"/>
  <c r="I82"/>
  <c r="J82"/>
  <c r="J89" s="1"/>
  <c r="K82"/>
  <c r="L82"/>
  <c r="L89" s="1"/>
  <c r="L90" s="1"/>
  <c r="O82"/>
  <c r="P82"/>
  <c r="P89" s="1"/>
  <c r="Q82"/>
  <c r="R82"/>
  <c r="R89" s="1"/>
  <c r="S82"/>
  <c r="T82"/>
  <c r="T89" s="1"/>
  <c r="U82"/>
  <c r="V82"/>
  <c r="V89" s="1"/>
  <c r="W82"/>
  <c r="D89"/>
  <c r="F89"/>
  <c r="I89"/>
  <c r="K89"/>
  <c r="O89"/>
  <c r="Q89"/>
  <c r="S89"/>
  <c r="U89"/>
  <c r="W89"/>
  <c r="D93"/>
  <c r="E93"/>
  <c r="F93"/>
  <c r="H93"/>
  <c r="J93"/>
  <c r="K93"/>
  <c r="K128" s="1"/>
  <c r="L93"/>
  <c r="P93"/>
  <c r="Q93"/>
  <c r="R93"/>
  <c r="S93"/>
  <c r="T93"/>
  <c r="U93"/>
  <c r="V93"/>
  <c r="W93"/>
  <c r="D114"/>
  <c r="E114"/>
  <c r="E128" s="1"/>
  <c r="F114"/>
  <c r="H114"/>
  <c r="I114"/>
  <c r="J114"/>
  <c r="K114"/>
  <c r="L114"/>
  <c r="L128" s="1"/>
  <c r="O114"/>
  <c r="P114"/>
  <c r="Q114"/>
  <c r="R114"/>
  <c r="R128" s="1"/>
  <c r="S114"/>
  <c r="T114"/>
  <c r="T128" s="1"/>
  <c r="U114"/>
  <c r="V114"/>
  <c r="W114"/>
  <c r="W128" s="1"/>
  <c r="D128"/>
  <c r="H128"/>
  <c r="I128"/>
  <c r="J128"/>
  <c r="P128"/>
  <c r="Q128"/>
  <c r="U128"/>
  <c r="D129"/>
  <c r="E129"/>
  <c r="F129"/>
  <c r="H129"/>
  <c r="I129"/>
  <c r="J129"/>
  <c r="K129"/>
  <c r="L129"/>
  <c r="O129"/>
  <c r="P129"/>
  <c r="Q129"/>
  <c r="R129"/>
  <c r="S129"/>
  <c r="T129"/>
  <c r="U129"/>
  <c r="V129"/>
  <c r="W129"/>
  <c r="D133"/>
  <c r="E133"/>
  <c r="F133"/>
  <c r="H133"/>
  <c r="I133"/>
  <c r="J133"/>
  <c r="K133"/>
  <c r="L133"/>
  <c r="O133"/>
  <c r="P133"/>
  <c r="Q133"/>
  <c r="R133"/>
  <c r="S133"/>
  <c r="T133"/>
  <c r="U133"/>
  <c r="V133"/>
  <c r="W133"/>
  <c r="D140"/>
  <c r="E140"/>
  <c r="F140"/>
  <c r="H140"/>
  <c r="I140"/>
  <c r="J140"/>
  <c r="K140"/>
  <c r="L140"/>
  <c r="O140"/>
  <c r="P140"/>
  <c r="Q140"/>
  <c r="R140"/>
  <c r="S140"/>
  <c r="T140"/>
  <c r="U140"/>
  <c r="V140"/>
  <c r="W140"/>
  <c r="D146"/>
  <c r="E146"/>
  <c r="F146"/>
  <c r="H146"/>
  <c r="I146"/>
  <c r="J146"/>
  <c r="K146"/>
  <c r="L146"/>
  <c r="O146"/>
  <c r="P146"/>
  <c r="Q146"/>
  <c r="R146"/>
  <c r="S146"/>
  <c r="T146"/>
  <c r="U146"/>
  <c r="V146"/>
  <c r="W146"/>
  <c r="D154"/>
  <c r="D155" s="1"/>
  <c r="E154"/>
  <c r="F154"/>
  <c r="H154"/>
  <c r="I154"/>
  <c r="I155" s="1"/>
  <c r="J154"/>
  <c r="K154"/>
  <c r="L154"/>
  <c r="O154"/>
  <c r="P154"/>
  <c r="Q154"/>
  <c r="Q155" s="1"/>
  <c r="R154"/>
  <c r="S154"/>
  <c r="T154"/>
  <c r="U154"/>
  <c r="U155" s="1"/>
  <c r="V154"/>
  <c r="W154"/>
  <c r="H155"/>
  <c r="P155"/>
  <c r="D8" i="122"/>
  <c r="E8"/>
  <c r="D20"/>
  <c r="E20"/>
  <c r="D26"/>
  <c r="E26"/>
  <c r="D31"/>
  <c r="E31"/>
  <c r="D37"/>
  <c r="E37"/>
  <c r="D38"/>
  <c r="E38"/>
  <c r="D42"/>
  <c r="E42"/>
  <c r="D46"/>
  <c r="E46"/>
  <c r="D52"/>
  <c r="E52"/>
  <c r="D58"/>
  <c r="D8" i="124"/>
  <c r="E8"/>
  <c r="D20"/>
  <c r="E20"/>
  <c r="D26"/>
  <c r="E26"/>
  <c r="D31"/>
  <c r="E31"/>
  <c r="D37"/>
  <c r="E37"/>
  <c r="D38"/>
  <c r="E38"/>
  <c r="D42"/>
  <c r="E42"/>
  <c r="D46"/>
  <c r="F46" s="1"/>
  <c r="E46"/>
  <c r="D52"/>
  <c r="E52"/>
  <c r="D8" i="126"/>
  <c r="E8"/>
  <c r="D20"/>
  <c r="E20"/>
  <c r="D26"/>
  <c r="E26"/>
  <c r="D30"/>
  <c r="E30"/>
  <c r="D37"/>
  <c r="E37"/>
  <c r="D45"/>
  <c r="F45" s="1"/>
  <c r="E45"/>
  <c r="D51"/>
  <c r="E51"/>
  <c r="K155" i="119" l="1"/>
  <c r="X93"/>
  <c r="H90"/>
  <c r="D58" i="124"/>
  <c r="F58" s="1"/>
  <c r="E36" i="126"/>
  <c r="E41" s="1"/>
  <c r="E58" i="122"/>
  <c r="W155" i="119"/>
  <c r="V128"/>
  <c r="V155" s="1"/>
  <c r="E89"/>
  <c r="E65"/>
  <c r="E90" s="1"/>
  <c r="D36" i="126"/>
  <c r="J155" i="119"/>
  <c r="T155"/>
  <c r="S128"/>
  <c r="O128"/>
  <c r="O155" s="1"/>
  <c r="F128"/>
  <c r="R155"/>
  <c r="L155"/>
  <c r="E155"/>
  <c r="S155"/>
  <c r="W90"/>
  <c r="S90"/>
  <c r="T90"/>
  <c r="P90"/>
  <c r="J90"/>
  <c r="Q65"/>
  <c r="Q90" s="1"/>
  <c r="O65"/>
  <c r="O90" s="1"/>
  <c r="K65"/>
  <c r="K90" s="1"/>
  <c r="I65"/>
  <c r="I90" s="1"/>
  <c r="F65"/>
  <c r="D65"/>
  <c r="D90" s="1"/>
  <c r="U65"/>
  <c r="U90" s="1"/>
  <c r="V65"/>
  <c r="V90" s="1"/>
  <c r="R65"/>
  <c r="R90" s="1"/>
  <c r="F155"/>
  <c r="E58" i="124"/>
  <c r="E57" i="126"/>
  <c r="D57"/>
  <c r="F57" s="1"/>
  <c r="X128" i="119" l="1"/>
  <c r="X155"/>
  <c r="F90"/>
  <c r="X90" s="1"/>
  <c r="X65"/>
  <c r="D41" i="126"/>
  <c r="C114" i="3" l="1"/>
  <c r="C128"/>
  <c r="C37"/>
  <c r="C29"/>
  <c r="C30"/>
  <c r="C28" i="1" l="1"/>
  <c r="E27" i="87"/>
  <c r="D27"/>
  <c r="C27"/>
  <c r="C29" i="119"/>
  <c r="C27" i="116"/>
  <c r="C27" i="1"/>
  <c r="C4"/>
  <c r="C18" i="73"/>
  <c r="C146" i="119"/>
  <c r="C140"/>
  <c r="C140" i="3"/>
  <c r="C51" i="126"/>
  <c r="C45"/>
  <c r="C51" i="105"/>
  <c r="C45"/>
  <c r="C52" i="124"/>
  <c r="C46"/>
  <c r="C52" i="122"/>
  <c r="C46"/>
  <c r="C58" s="1"/>
  <c r="D94" i="87"/>
  <c r="E94"/>
  <c r="D115"/>
  <c r="E115"/>
  <c r="D129"/>
  <c r="E129"/>
  <c r="D130"/>
  <c r="E130"/>
  <c r="D134"/>
  <c r="E134"/>
  <c r="D141"/>
  <c r="E141"/>
  <c r="D146"/>
  <c r="E146"/>
  <c r="D154"/>
  <c r="E154"/>
  <c r="D155"/>
  <c r="E155"/>
  <c r="C146"/>
  <c r="C141"/>
  <c r="C134"/>
  <c r="C130"/>
  <c r="C115"/>
  <c r="C94"/>
  <c r="D6"/>
  <c r="E6"/>
  <c r="D13"/>
  <c r="E13"/>
  <c r="D20"/>
  <c r="E20"/>
  <c r="D35"/>
  <c r="E35"/>
  <c r="D47"/>
  <c r="E47"/>
  <c r="D53"/>
  <c r="E53"/>
  <c r="D58"/>
  <c r="E58"/>
  <c r="D64"/>
  <c r="E64"/>
  <c r="D68"/>
  <c r="E68"/>
  <c r="D73"/>
  <c r="E73"/>
  <c r="D76"/>
  <c r="E76"/>
  <c r="D80"/>
  <c r="E80"/>
  <c r="D87"/>
  <c r="E87"/>
  <c r="C80"/>
  <c r="C76"/>
  <c r="C73"/>
  <c r="C68"/>
  <c r="C64"/>
  <c r="C87" s="1"/>
  <c r="C58"/>
  <c r="C53"/>
  <c r="C47"/>
  <c r="C35"/>
  <c r="C20"/>
  <c r="C13"/>
  <c r="C6"/>
  <c r="C37" i="126"/>
  <c r="C30"/>
  <c r="C26"/>
  <c r="C20"/>
  <c r="C8"/>
  <c r="C38" i="124"/>
  <c r="C31"/>
  <c r="C26"/>
  <c r="C20"/>
  <c r="C8"/>
  <c r="C38" i="122"/>
  <c r="C31"/>
  <c r="C26"/>
  <c r="C20"/>
  <c r="C8"/>
  <c r="C133" i="119"/>
  <c r="C129"/>
  <c r="C114"/>
  <c r="C93"/>
  <c r="C82"/>
  <c r="C78"/>
  <c r="C75"/>
  <c r="C70"/>
  <c r="C66"/>
  <c r="C60"/>
  <c r="C55"/>
  <c r="C49"/>
  <c r="C37"/>
  <c r="C22"/>
  <c r="C15"/>
  <c r="C8"/>
  <c r="C4" i="116"/>
  <c r="C92" s="1"/>
  <c r="C146"/>
  <c r="C141"/>
  <c r="C134"/>
  <c r="C130"/>
  <c r="C154" s="1"/>
  <c r="C115"/>
  <c r="C94"/>
  <c r="C80"/>
  <c r="C76"/>
  <c r="C73"/>
  <c r="C68"/>
  <c r="C64"/>
  <c r="C58"/>
  <c r="C53"/>
  <c r="C47"/>
  <c r="C35"/>
  <c r="C20"/>
  <c r="C13"/>
  <c r="C6"/>
  <c r="C26" i="79"/>
  <c r="C146" i="3"/>
  <c r="C133"/>
  <c r="E29" i="73"/>
  <c r="C146" i="1"/>
  <c r="C134"/>
  <c r="C94"/>
  <c r="A2" i="24"/>
  <c r="C4" i="87"/>
  <c r="C92" s="1"/>
  <c r="D4"/>
  <c r="D92" s="1"/>
  <c r="C37" i="105"/>
  <c r="C30"/>
  <c r="C26"/>
  <c r="C20"/>
  <c r="C8"/>
  <c r="C36" s="1"/>
  <c r="C41" s="1"/>
  <c r="C52" i="79"/>
  <c r="C38"/>
  <c r="C31"/>
  <c r="C20"/>
  <c r="C129" i="3"/>
  <c r="C154" s="1"/>
  <c r="C82"/>
  <c r="C78"/>
  <c r="C75"/>
  <c r="C70"/>
  <c r="C66"/>
  <c r="C60"/>
  <c r="C55"/>
  <c r="C49"/>
  <c r="C22"/>
  <c r="C15"/>
  <c r="C8"/>
  <c r="C141" i="1"/>
  <c r="C130"/>
  <c r="C154" s="1"/>
  <c r="C115"/>
  <c r="C80"/>
  <c r="C76"/>
  <c r="C73"/>
  <c r="C68"/>
  <c r="C64"/>
  <c r="C58"/>
  <c r="C53"/>
  <c r="C47"/>
  <c r="C35"/>
  <c r="C20"/>
  <c r="C13"/>
  <c r="C6"/>
  <c r="C19" i="73"/>
  <c r="C29" s="1"/>
  <c r="C24"/>
  <c r="C46" i="79"/>
  <c r="C58" s="1"/>
  <c r="C8"/>
  <c r="C37" s="1"/>
  <c r="O22" i="24"/>
  <c r="O10"/>
  <c r="O6"/>
  <c r="N15"/>
  <c r="N26"/>
  <c r="M15"/>
  <c r="M26"/>
  <c r="L15"/>
  <c r="L26"/>
  <c r="K15"/>
  <c r="K26"/>
  <c r="J15"/>
  <c r="I15"/>
  <c r="H15"/>
  <c r="G15"/>
  <c r="G26"/>
  <c r="F15"/>
  <c r="E15"/>
  <c r="E26"/>
  <c r="D15"/>
  <c r="C15"/>
  <c r="C26"/>
  <c r="D26"/>
  <c r="F26"/>
  <c r="H26"/>
  <c r="I26"/>
  <c r="J26"/>
  <c r="O25"/>
  <c r="O24"/>
  <c r="O23"/>
  <c r="O21"/>
  <c r="O20"/>
  <c r="O19"/>
  <c r="O18"/>
  <c r="O14"/>
  <c r="O13"/>
  <c r="O12"/>
  <c r="O11"/>
  <c r="O9"/>
  <c r="O8"/>
  <c r="O7"/>
  <c r="E30" i="73"/>
  <c r="C154" i="87"/>
  <c r="C129"/>
  <c r="C87" i="1"/>
  <c r="E31" i="73"/>
  <c r="C154" i="119" l="1"/>
  <c r="C155" i="87"/>
  <c r="C36" i="126"/>
  <c r="C41" s="1"/>
  <c r="C58" i="124"/>
  <c r="C87" i="116"/>
  <c r="C160"/>
  <c r="C129"/>
  <c r="C155" s="1"/>
  <c r="C63"/>
  <c r="C88" s="1"/>
  <c r="C37" i="124"/>
  <c r="C89" i="3"/>
  <c r="E63" i="87"/>
  <c r="E88" s="1"/>
  <c r="J27" i="24"/>
  <c r="F27"/>
  <c r="D27"/>
  <c r="H27"/>
  <c r="M27"/>
  <c r="L27"/>
  <c r="N27"/>
  <c r="K27"/>
  <c r="O15"/>
  <c r="G27"/>
  <c r="C27"/>
  <c r="C65" i="119"/>
  <c r="C128"/>
  <c r="C155" s="1"/>
  <c r="C42" i="79"/>
  <c r="C57" i="105"/>
  <c r="C155" i="3"/>
  <c r="C65"/>
  <c r="C30" i="73"/>
  <c r="C32"/>
  <c r="C31"/>
  <c r="C63" i="1"/>
  <c r="E27" i="24"/>
  <c r="E32" i="73"/>
  <c r="C57" i="126"/>
  <c r="I27" i="24"/>
  <c r="C129" i="1"/>
  <c r="C155" s="1"/>
  <c r="C89" i="119"/>
  <c r="C37" i="122"/>
  <c r="C42" s="1"/>
  <c r="C63" i="87"/>
  <c r="C88" s="1"/>
  <c r="D63"/>
  <c r="D88" s="1"/>
  <c r="C159" i="116"/>
  <c r="E4" i="87"/>
  <c r="E92" s="1"/>
  <c r="O26" i="24"/>
  <c r="C160" i="1"/>
  <c r="C92"/>
  <c r="C4" i="73"/>
  <c r="C42" i="124" l="1"/>
  <c r="C90" i="3"/>
  <c r="O27" i="24"/>
  <c r="C90" i="119"/>
  <c r="C159" i="1"/>
  <c r="C88"/>
  <c r="E4" i="73"/>
</calcChain>
</file>

<file path=xl/sharedStrings.xml><?xml version="1.0" encoding="utf-8"?>
<sst xmlns="http://schemas.openxmlformats.org/spreadsheetml/2006/main" count="2671" uniqueCount="479">
  <si>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</si>
  <si>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</si>
  <si>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</si>
  <si>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</si>
  <si>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</si>
  <si>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</si>
  <si>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</si>
  <si>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</si>
  <si>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</si>
  <si>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</si>
  <si>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</si>
  <si>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</si>
  <si>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</si>
  <si>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</si>
  <si>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</si>
  <si>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</si>
  <si>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</si>
  <si>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</si>
  <si>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</si>
  <si>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</si>
  <si>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</si>
  <si>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</si>
  <si>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</si>
  <si>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</si>
  <si>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</si>
  <si>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</si>
  <si>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</si>
  <si>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</si>
  <si>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</si>
  <si>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</si>
  <si>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</si>
  <si>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</si>
  <si>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</si>
  <si>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</si>
  <si>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</si>
  <si>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</si>
  <si>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Kiadási jogcímek</t>
  </si>
  <si>
    <t>Személyi  juttatások</t>
  </si>
  <si>
    <t>Tartalékok</t>
  </si>
  <si>
    <t>Összesen:</t>
  </si>
  <si>
    <t>01</t>
  </si>
  <si>
    <t>Ezer forintban !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</si>
  <si>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</si>
  <si>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</si>
  <si>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</si>
  <si>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</si>
  <si>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</si>
  <si>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</si>
  <si>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</si>
  <si>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</si>
  <si>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</si>
  <si>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</si>
  <si>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</si>
  <si>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</si>
  <si>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</si>
  <si>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</si>
  <si>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</si>
  <si>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</si>
  <si>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</si>
  <si>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</si>
  <si>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</si>
  <si>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</si>
  <si>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</si>
  <si>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</si>
  <si>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</si>
  <si>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</si>
  <si>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</si>
  <si>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</si>
  <si>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</si>
  <si>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</si>
  <si>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</si>
  <si>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</si>
  <si>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</si>
  <si>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</si>
  <si>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</si>
  <si>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</si>
  <si>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</si>
  <si>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</si>
  <si>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</si>
  <si>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</si>
  <si>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</si>
  <si>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</si>
  <si>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</si>
  <si>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</si>
  <si>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</si>
  <si>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</si>
  <si>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</si>
  <si>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</si>
  <si>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</si>
  <si>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</si>
  <si>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</si>
  <si>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</si>
  <si>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</si>
  <si>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</si>
  <si>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</si>
  <si>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</si>
  <si>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</si>
  <si>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</si>
  <si>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</si>
  <si>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</si>
  <si>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</si>
  <si>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</si>
  <si>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</si>
  <si>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</si>
  <si>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</si>
  <si>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</si>
  <si>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</si>
  <si>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</si>
  <si>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</si>
  <si>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</si>
  <si>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</si>
  <si>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</si>
  <si>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</si>
  <si>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</si>
  <si>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</si>
  <si>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</si>
  <si>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</si>
  <si>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</si>
  <si>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</si>
  <si>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</si>
  <si>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</si>
  <si>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</si>
  <si>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</si>
  <si>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</si>
  <si>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</si>
  <si>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</si>
  <si>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</si>
  <si>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</si>
  <si>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</si>
  <si>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</si>
  <si>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</si>
  <si>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</si>
  <si>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</si>
  <si>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</si>
  <si>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</si>
  <si>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</si>
  <si>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</si>
  <si>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</si>
  <si>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</si>
  <si>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</si>
  <si>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</si>
  <si>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</si>
  <si>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</si>
  <si>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</si>
  <si>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</si>
  <si>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</si>
  <si>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</si>
  <si>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</si>
  <si>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</si>
  <si>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</si>
  <si>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</si>
  <si>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</si>
  <si>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</si>
  <si>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</si>
  <si>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</si>
  <si>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</si>
  <si>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</si>
  <si>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</si>
  <si>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</si>
  <si>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</si>
  <si>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</si>
  <si>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</si>
  <si>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</si>
  <si>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</si>
  <si>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</si>
  <si>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</si>
  <si>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</si>
  <si>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</si>
  <si>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</si>
  <si>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</si>
  <si>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</si>
  <si>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</si>
  <si>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</si>
  <si>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</si>
  <si>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</si>
  <si>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</si>
  <si>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</si>
  <si>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</si>
  <si>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</si>
  <si>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</si>
  <si>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</si>
  <si>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</si>
  <si>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</si>
  <si>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</si>
  <si>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</si>
  <si>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</si>
  <si>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</si>
  <si>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</si>
  <si>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</si>
  <si>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</si>
  <si>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</si>
  <si>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</si>
  <si>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</si>
  <si>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</si>
  <si>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</si>
  <si>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</si>
  <si>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</si>
  <si>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</si>
  <si>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</si>
  <si>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</si>
  <si>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</si>
  <si>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</si>
  <si>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</si>
  <si>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</si>
  <si>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</si>
  <si>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</si>
  <si>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</si>
  <si>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</si>
  <si>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</si>
  <si>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</si>
  <si>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</si>
  <si>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</si>
  <si>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</si>
  <si>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</si>
  <si>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</si>
  <si>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</si>
  <si>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</si>
  <si>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</si>
  <si>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</si>
  <si>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</si>
  <si>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</si>
  <si>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</si>
  <si>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</si>
  <si>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</si>
  <si>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</si>
  <si>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</si>
  <si>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</si>
  <si>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</si>
  <si>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</si>
  <si>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</si>
  <si>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</si>
  <si>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</si>
  <si>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</si>
  <si>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</si>
  <si>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</si>
  <si>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</si>
  <si>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</si>
  <si>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</si>
  <si>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</si>
  <si>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</si>
  <si>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</si>
  <si>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</si>
  <si>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</si>
  <si>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</si>
  <si>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</si>
  <si>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</si>
  <si>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</si>
  <si>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</si>
  <si>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</si>
  <si>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</si>
  <si>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</si>
  <si>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</si>
  <si>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</si>
  <si>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</si>
  <si>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</si>
  <si>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</si>
  <si>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</si>
  <si>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</si>
  <si>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</si>
  <si>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</si>
  <si>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</si>
  <si>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</si>
  <si>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</si>
  <si>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</si>
  <si>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</si>
  <si>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</si>
  <si>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</si>
  <si>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</si>
  <si>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</si>
  <si>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</si>
  <si>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</si>
  <si>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</si>
  <si>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</si>
  <si>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</si>
  <si>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</si>
  <si>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</si>
  <si>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</si>
  <si>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</si>
  <si>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</si>
  <si>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</si>
  <si>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</si>
  <si>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</si>
  <si>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</si>
  <si>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Pénzügyi lízing kiadásai</t>
  </si>
  <si>
    <t xml:space="preserve"> 10.</t>
  </si>
  <si>
    <t>2.-ból EU-s támogatás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</si>
  <si>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</si>
  <si>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</si>
  <si>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</si>
  <si>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</si>
  <si>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</si>
  <si>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</si>
  <si>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</si>
  <si>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</si>
  <si>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</si>
  <si>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</si>
  <si>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</si>
  <si>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</si>
  <si>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</si>
  <si>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</si>
  <si>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</si>
  <si>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</si>
  <si>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</si>
  <si>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</si>
  <si>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</si>
  <si>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</si>
  <si>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</si>
  <si>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</si>
  <si>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</si>
  <si>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</si>
  <si>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</si>
  <si>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</si>
  <si>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</si>
  <si>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</si>
  <si>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</si>
  <si>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</si>
  <si>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</si>
  <si>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</si>
  <si>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</si>
  <si>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</si>
  <si>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</si>
  <si>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</si>
  <si>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</si>
  <si>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</si>
  <si>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</si>
  <si>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</si>
  <si>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</si>
  <si>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</si>
  <si>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</si>
  <si>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</si>
  <si>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</si>
  <si>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</si>
  <si>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</si>
  <si>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</si>
  <si>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</si>
  <si>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</si>
  <si>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</si>
  <si>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</si>
  <si>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</si>
  <si>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</si>
  <si>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</si>
  <si>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</si>
  <si>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</si>
  <si>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</si>
  <si>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</si>
  <si>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</si>
  <si>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</si>
  <si>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</si>
  <si>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</si>
  <si>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</si>
  <si>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</si>
  <si>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</si>
  <si>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</si>
  <si>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</si>
  <si>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</si>
  <si>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</si>
  <si>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</si>
  <si>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</si>
  <si>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</si>
  <si>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</si>
  <si>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</si>
  <si>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</si>
  <si>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</si>
  <si>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</si>
  <si>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</si>
  <si>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</si>
  <si>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</si>
  <si>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</si>
  <si>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</si>
  <si>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</si>
  <si>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</si>
  <si>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</si>
  <si>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</si>
  <si>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</si>
  <si>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</si>
  <si>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</si>
  <si>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</si>
  <si>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</si>
  <si>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</si>
  <si>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</si>
  <si>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</si>
  <si>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</si>
  <si>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</si>
  <si>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</si>
  <si>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</si>
  <si>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</si>
  <si>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</si>
  <si>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</si>
  <si>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</si>
  <si>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</si>
  <si>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</si>
  <si>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</si>
  <si>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</si>
  <si>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</si>
  <si>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</si>
  <si>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</si>
  <si>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</si>
  <si>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</si>
  <si>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</si>
  <si>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</si>
  <si>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</si>
  <si>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</si>
  <si>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</si>
  <si>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</si>
  <si>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</si>
  <si>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</si>
  <si>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</si>
  <si>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</si>
  <si>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Hitel-, kölcsönfelvétel államháztartáson kívülről  (10.1.+…+10.3.)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</si>
  <si>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</si>
  <si>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</si>
  <si>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</si>
  <si>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</si>
  <si>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</si>
  <si>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</si>
  <si>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</si>
  <si>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</si>
  <si>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</si>
  <si>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</si>
  <si>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</si>
  <si>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Kiemelt előirányzat, előirányzat megnevezése</t>
  </si>
  <si>
    <t>2. oldal</t>
  </si>
  <si>
    <t>1. oldal</t>
  </si>
  <si>
    <t>JÓZSEF ATTILA MŰVELŐDÉSI HÁZ</t>
  </si>
  <si>
    <t>018030 Támogatási célú finanszírozási műveletek Előirányzat</t>
  </si>
  <si>
    <t>082092 Közművelődés- hagyományos  közösségi kulturális értékek gondozása Előirányzat</t>
  </si>
  <si>
    <t>083050 Televízió-műsor összeállítása, szolgáltatása Előirányzat</t>
  </si>
  <si>
    <t>011130 Önkormányzatok és társulások általános végrehajtó igazgatási tevékenysége Előirányzat</t>
  </si>
  <si>
    <t>011220 Adó, illeték kiszabása, beszedése, adóellenőrzés Előirányzat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</si>
  <si>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</si>
  <si>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</si>
  <si>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</si>
  <si>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</si>
  <si>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</si>
  <si>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</si>
  <si>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</si>
  <si>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</si>
  <si>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</si>
  <si>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</si>
  <si>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</si>
  <si>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013320 Köztemető-fenntartás és -működtetés Előirányzat</t>
  </si>
  <si>
    <t>045160 Közutak, hidak, alagutak üzemeltetése, fenntartása Előirányzat</t>
  </si>
  <si>
    <t>064010 Közvilágítás Előirányzat</t>
  </si>
  <si>
    <t>066010 Zöldterület-kezelés Előirányzat</t>
  </si>
  <si>
    <t>072111 Háziorvosi alapellátás Előirányzat</t>
  </si>
  <si>
    <t>072311 Fogorvosi alapellátás Előirányzat</t>
  </si>
  <si>
    <t>074031 Család- és nővédelmi eügyi gondozás Előirányzat</t>
  </si>
  <si>
    <t>104051 Gyermekvéd-i pénzbeli és termb. Ellátások Előirányzat</t>
  </si>
  <si>
    <t>107051 Szociális étkezés Előirányzat</t>
  </si>
  <si>
    <t>107054 Családsegítés Előirányzat</t>
  </si>
  <si>
    <t>013350 Önk. vagyonnal való gazd-sal kapcsolatos Előirányzat</t>
  </si>
  <si>
    <t>018010 Önk-ok elsz-ai  a kp-i költségv-sel Előirányzat</t>
  </si>
  <si>
    <t>041236 Országos közfogl-i pr. (egyéb közfogl.) Előirányzat</t>
  </si>
  <si>
    <t>047320 Turizmusfejl-i támogatások és tev. Előirányzat</t>
  </si>
  <si>
    <t>066020 Város- községgazd-i m.n.s. szolg Előirányzat</t>
  </si>
  <si>
    <t>107052 Házi segítség-nyújtás Előirányzat</t>
  </si>
  <si>
    <t>107060 Egyéb szoc.és pénzeli és termb. ellátás Előirányzat</t>
  </si>
  <si>
    <t>011130 Önk-ok és társulások ál. végrehajtó ig-i tev-e Előirányzat</t>
  </si>
  <si>
    <t>Közös Hivatal</t>
  </si>
  <si>
    <t>Finanszírozási bevételek, kiadások egyenlege (finanszírozási bevételek 17. sor - finanszírozási kiadások 10. sor)  (+/-)</t>
  </si>
  <si>
    <t>T</t>
  </si>
  <si>
    <t>018030 Támogatási célú finanszírozás</t>
  </si>
  <si>
    <t>Kötelező feladatok összesen</t>
  </si>
  <si>
    <t>Önként vállalt feladatok összesen</t>
  </si>
  <si>
    <t>Államig-i feladatok összesen</t>
  </si>
  <si>
    <t>U</t>
  </si>
  <si>
    <t xml:space="preserve"> 1. számú tájékoztató tábla</t>
  </si>
  <si>
    <t xml:space="preserve"> 4. tájékoztató tábla</t>
  </si>
  <si>
    <t xml:space="preserve"> 1.1. melléklet a 14/2016.(XII.21.) önkormányzati rendelethez</t>
  </si>
  <si>
    <t xml:space="preserve"> 1.2. melléklet a 14/2016. (XII.21.) önkormányzati rendelethez</t>
  </si>
  <si>
    <t>3.1. melléklet a 14/2016.(XII.21.) önkormányzati rendelethez</t>
  </si>
  <si>
    <t>3.1.1. melléklet a14/2016.(XII.21.)önkormányzati rendelethez</t>
  </si>
  <si>
    <t>3.2.melléklet a 14/2016.(XII.21.) önkormányzati rendelethez</t>
  </si>
  <si>
    <t>3.2.1. melléklet a 14/2016.(XII.21.) önkormányzati rendelethez</t>
  </si>
  <si>
    <t>3.2.2. melléklet a 14/2016.(XII.21.)önkormányzati rendelethez</t>
  </si>
  <si>
    <t>3.3. melléklet a 14/2016.(XII.21.) önkormányzati rendelethez</t>
  </si>
  <si>
    <t>3.3.1. melléklet a 14/2016.(XII.21.)önkormányzati rendelethez</t>
  </si>
  <si>
    <t>2.1. melléklet a 14/2016.(XII.21.) önkormányzati rendelethez</t>
  </si>
  <si>
    <t>3.1.1. melléklet a 14/2016.(XII.21.)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</si>
</sst>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/>
    <xf numFmtId="0" fontId="36" fillId="0" borderId="0"/>
    <xf numFmtId="0" fontId="37" fillId="0" borderId="0" applyNumberFormat="0" applyFill="0" applyBorder="0" applyAlignment="0" applyProtection="0"/>
  </cellStyleXfs>
  <cellXfs count="351">
    <xf numFmtId="0" fontId="0" fillId="0" borderId="0" xfId="0"/>
    <xf numFmtId="0" fontId="13" fillId="0" borderId="0" xfId="3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19" fillId="0" borderId="1" xfId="3" applyFont="1" applyFill="1" applyBorder="1" applyAlignment="1" applyProtection="1">
      <alignment horizontal="left" vertical="center" wrapText="1" indent="1"/>
    </xf>
    <xf numFmtId="0" fontId="19" fillId="0" borderId="2" xfId="3" applyFont="1" applyFill="1" applyBorder="1" applyAlignment="1" applyProtection="1">
      <alignment horizontal="left" vertical="center" wrapText="1" indent="1"/>
    </xf>
    <xf numFmtId="0" fontId="19" fillId="0" borderId="3" xfId="3" applyFont="1" applyFill="1" applyBorder="1" applyAlignment="1" applyProtection="1">
      <alignment horizontal="left" vertical="center" wrapText="1" indent="1"/>
    </xf>
    <xf numFmtId="0" fontId="19" fillId="0" borderId="4" xfId="3" applyFont="1" applyFill="1" applyBorder="1" applyAlignment="1" applyProtection="1">
      <alignment horizontal="left" vertical="center" wrapText="1" indent="1"/>
    </xf>
    <xf numFmtId="0" fontId="19" fillId="0" borderId="5" xfId="3" applyFont="1" applyFill="1" applyBorder="1" applyAlignment="1" applyProtection="1">
      <alignment horizontal="left" vertical="center" wrapText="1" indent="1"/>
    </xf>
    <xf numFmtId="0" fontId="19" fillId="0" borderId="6" xfId="3" applyFont="1" applyFill="1" applyBorder="1" applyAlignment="1" applyProtection="1">
      <alignment horizontal="left" vertical="center" wrapText="1" indent="1"/>
    </xf>
    <xf numFmtId="49" fontId="19" fillId="0" borderId="7" xfId="3" applyNumberFormat="1" applyFont="1" applyFill="1" applyBorder="1" applyAlignment="1" applyProtection="1">
      <alignment horizontal="left" vertical="center" wrapText="1" indent="1"/>
    </xf>
    <xf numFmtId="49" fontId="19" fillId="0" borderId="8" xfId="3" applyNumberFormat="1" applyFont="1" applyFill="1" applyBorder="1" applyAlignment="1" applyProtection="1">
      <alignment horizontal="left" vertical="center" wrapText="1" indent="1"/>
    </xf>
    <xf numFmtId="49" fontId="19" fillId="0" borderId="9" xfId="3" applyNumberFormat="1" applyFont="1" applyFill="1" applyBorder="1" applyAlignment="1" applyProtection="1">
      <alignment horizontal="left" vertical="center" wrapText="1" indent="1"/>
    </xf>
    <xf numFmtId="49" fontId="19" fillId="0" borderId="10" xfId="3" applyNumberFormat="1" applyFont="1" applyFill="1" applyBorder="1" applyAlignment="1" applyProtection="1">
      <alignment horizontal="left" vertical="center" wrapText="1" indent="1"/>
    </xf>
    <xf numFmtId="49" fontId="19" fillId="0" borderId="11" xfId="3" applyNumberFormat="1" applyFont="1" applyFill="1" applyBorder="1" applyAlignment="1" applyProtection="1">
      <alignment horizontal="left" vertical="center" wrapText="1" indent="1"/>
    </xf>
    <xf numFmtId="49" fontId="19" fillId="0" borderId="12" xfId="3" applyNumberFormat="1" applyFont="1" applyFill="1" applyBorder="1" applyAlignment="1" applyProtection="1">
      <alignment horizontal="left" vertical="center" wrapText="1" indent="1"/>
    </xf>
    <xf numFmtId="0" fontId="19" fillId="0" borderId="0" xfId="3" applyFont="1" applyFill="1" applyBorder="1" applyAlignment="1" applyProtection="1">
      <alignment horizontal="left" vertical="center" wrapText="1" indent="1"/>
    </xf>
    <xf numFmtId="0" fontId="17" fillId="0" borderId="13" xfId="3" applyFont="1" applyFill="1" applyBorder="1" applyAlignment="1" applyProtection="1">
      <alignment horizontal="left" vertical="center" wrapText="1" indent="1"/>
    </xf>
    <xf numFmtId="0" fontId="17" fillId="0" borderId="14" xfId="3" applyFont="1" applyFill="1" applyBorder="1" applyAlignment="1" applyProtection="1">
      <alignment horizontal="left" vertical="center" wrapText="1" indent="1"/>
    </xf>
    <xf numFmtId="0" fontId="17" fillId="0" borderId="15" xfId="3" applyFont="1" applyFill="1" applyBorder="1" applyAlignment="1" applyProtection="1">
      <alignment horizontal="left" vertical="center" wrapText="1" indent="1"/>
    </xf>
    <xf numFmtId="0" fontId="7" fillId="0" borderId="13" xfId="3" applyFont="1" applyFill="1" applyBorder="1" applyAlignment="1" applyProtection="1">
      <alignment horizontal="center" vertical="center" wrapText="1"/>
    </xf>
    <xf numFmtId="0" fontId="7" fillId="0" borderId="14" xfId="3" applyFont="1" applyFill="1" applyBorder="1" applyAlignment="1" applyProtection="1">
      <alignment horizontal="center" vertical="center" wrapText="1"/>
    </xf>
    <xf numFmtId="0" fontId="17" fillId="0" borderId="14" xfId="3" applyFont="1" applyFill="1" applyBorder="1" applyAlignment="1" applyProtection="1">
      <alignment vertical="center" wrapText="1"/>
    </xf>
    <xf numFmtId="0" fontId="17" fillId="0" borderId="19" xfId="3" applyFont="1" applyFill="1" applyBorder="1" applyAlignment="1" applyProtection="1">
      <alignment vertical="center" wrapText="1"/>
    </xf>
    <xf numFmtId="0" fontId="17" fillId="0" borderId="13" xfId="3" applyFont="1" applyFill="1" applyBorder="1" applyAlignment="1" applyProtection="1">
      <alignment horizontal="center" vertical="center" wrapText="1"/>
    </xf>
    <xf numFmtId="0" fontId="17" fillId="0" borderId="14" xfId="3" applyFont="1" applyFill="1" applyBorder="1" applyAlignment="1" applyProtection="1">
      <alignment horizontal="center" vertical="center" wrapText="1"/>
    </xf>
    <xf numFmtId="0" fontId="17" fillId="0" borderId="21" xfId="3" applyFont="1" applyFill="1" applyBorder="1" applyAlignment="1" applyProtection="1">
      <alignment horizontal="center" vertical="center" wrapText="1"/>
    </xf>
    <xf numFmtId="0" fontId="7" fillId="0" borderId="14" xfId="4" applyFont="1" applyFill="1" applyBorder="1" applyAlignment="1" applyProtection="1">
      <alignment horizontal="left" vertical="center" indent="1"/>
    </xf>
    <xf numFmtId="0" fontId="10" fillId="0" borderId="0" xfId="3" applyFill="1"/>
    <xf numFmtId="0" fontId="7" fillId="0" borderId="21" xfId="3" applyFont="1" applyFill="1" applyBorder="1" applyAlignment="1" applyProtection="1">
      <alignment horizontal="center" vertical="center" wrapText="1"/>
    </xf>
    <xf numFmtId="0" fontId="19" fillId="0" borderId="0" xfId="3" applyFont="1" applyFill="1"/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7" fillId="0" borderId="15" xfId="4" applyFont="1" applyFill="1" applyBorder="1" applyAlignment="1" applyProtection="1">
      <alignment horizontal="center" vertical="center" wrapText="1"/>
    </xf>
    <xf numFmtId="0" fontId="27" fillId="0" borderId="19" xfId="4" applyFont="1" applyFill="1" applyBorder="1" applyAlignment="1" applyProtection="1">
      <alignment horizontal="center" vertical="center"/>
    </xf>
    <xf numFmtId="0" fontId="27" fillId="0" borderId="32" xfId="4" applyFont="1" applyFill="1" applyBorder="1" applyAlignment="1" applyProtection="1">
      <alignment horizontal="center" vertical="center"/>
    </xf>
    <xf numFmtId="0" fontId="10" fillId="0" borderId="0" xfId="4" applyFill="1" applyProtection="1"/>
    <xf numFmtId="0" fontId="19" fillId="0" borderId="13" xfId="4" applyFont="1" applyFill="1" applyBorder="1" applyAlignment="1" applyProtection="1">
      <alignment horizontal="left" vertical="center" indent="1"/>
    </xf>
    <xf numFmtId="0" fontId="10" fillId="0" borderId="0" xfId="4" applyFill="1" applyAlignment="1" applyProtection="1">
      <alignment vertical="center"/>
    </xf>
    <xf numFmtId="0" fontId="19" fillId="0" borderId="7" xfId="4" applyFont="1" applyFill="1" applyBorder="1" applyAlignment="1" applyProtection="1">
      <alignment horizontal="left" vertical="center" indent="1"/>
    </xf>
    <xf numFmtId="164" fontId="19" fillId="0" borderId="1" xfId="4" applyNumberFormat="1" applyFont="1" applyFill="1" applyBorder="1" applyAlignment="1" applyProtection="1">
      <alignment vertical="center"/>
      <protection locked="0"/>
    </xf>
    <xf numFmtId="164" fontId="19" fillId="0" borderId="17" xfId="4" applyNumberFormat="1" applyFont="1" applyFill="1" applyBorder="1" applyAlignment="1" applyProtection="1">
      <alignment vertical="center"/>
    </xf>
    <xf numFmtId="0" fontId="19" fillId="0" borderId="8" xfId="4" applyFont="1" applyFill="1" applyBorder="1" applyAlignment="1" applyProtection="1">
      <alignment horizontal="left" vertical="center" indent="1"/>
    </xf>
    <xf numFmtId="164" fontId="19" fillId="0" borderId="2" xfId="4" applyNumberFormat="1" applyFont="1" applyFill="1" applyBorder="1" applyAlignment="1" applyProtection="1">
      <alignment vertical="center"/>
      <protection locked="0"/>
    </xf>
    <xf numFmtId="164" fontId="19" fillId="0" borderId="16" xfId="4" applyNumberFormat="1" applyFont="1" applyFill="1" applyBorder="1" applyAlignment="1" applyProtection="1">
      <alignment vertical="center"/>
    </xf>
    <xf numFmtId="0" fontId="10" fillId="0" borderId="0" xfId="4" applyFill="1" applyAlignment="1" applyProtection="1">
      <alignment vertical="center"/>
      <protection locked="0"/>
    </xf>
    <xf numFmtId="164" fontId="19" fillId="0" borderId="3" xfId="4" applyNumberFormat="1" applyFont="1" applyFill="1" applyBorder="1" applyAlignment="1" applyProtection="1">
      <alignment vertical="center"/>
      <protection locked="0"/>
    </xf>
    <xf numFmtId="164" fontId="19" fillId="0" borderId="29" xfId="4" applyNumberFormat="1" applyFont="1" applyFill="1" applyBorder="1" applyAlignment="1" applyProtection="1">
      <alignment vertical="center"/>
    </xf>
    <xf numFmtId="164" fontId="17" fillId="0" borderId="14" xfId="4" applyNumberFormat="1" applyFont="1" applyFill="1" applyBorder="1" applyAlignment="1" applyProtection="1">
      <alignment vertical="center"/>
    </xf>
    <xf numFmtId="164" fontId="17" fillId="0" borderId="21" xfId="4" applyNumberFormat="1" applyFont="1" applyFill="1" applyBorder="1" applyAlignment="1" applyProtection="1">
      <alignment vertical="center"/>
    </xf>
    <xf numFmtId="0" fontId="19" fillId="0" borderId="9" xfId="4" applyFont="1" applyFill="1" applyBorder="1" applyAlignment="1" applyProtection="1">
      <alignment horizontal="left" vertical="center" indent="1"/>
    </xf>
    <xf numFmtId="0" fontId="17" fillId="0" borderId="13" xfId="4" applyFont="1" applyFill="1" applyBorder="1" applyAlignment="1" applyProtection="1">
      <alignment horizontal="left" vertical="center" indent="1"/>
    </xf>
    <xf numFmtId="164" fontId="17" fillId="0" borderId="14" xfId="4" applyNumberFormat="1" applyFont="1" applyFill="1" applyBorder="1" applyProtection="1"/>
    <xf numFmtId="164" fontId="17" fillId="0" borderId="21" xfId="4" applyNumberFormat="1" applyFont="1" applyFill="1" applyBorder="1" applyProtection="1"/>
    <xf numFmtId="0" fontId="10" fillId="0" borderId="0" xfId="4" applyFill="1" applyProtection="1">
      <protection locked="0"/>
    </xf>
    <xf numFmtId="0" fontId="13" fillId="0" borderId="0" xfId="4" applyFont="1" applyFill="1" applyProtection="1"/>
    <xf numFmtId="0" fontId="30" fillId="0" borderId="0" xfId="4" applyFont="1" applyFill="1" applyProtection="1">
      <protection locked="0"/>
    </xf>
    <xf numFmtId="0" fontId="20" fillId="0" borderId="0" xfId="4" applyFont="1" applyFill="1" applyProtection="1"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3" applyFont="1" applyFill="1" applyBorder="1" applyAlignment="1" applyProtection="1">
      <alignment horizontal="left" vertical="center" wrapText="1" indent="1"/>
    </xf>
    <xf numFmtId="0" fontId="20" fillId="0" borderId="0" xfId="3" applyFont="1" applyFill="1"/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34" xfId="0" applyFont="1" applyFill="1" applyBorder="1" applyAlignment="1" applyProtection="1">
      <alignment horizontal="right"/>
    </xf>
    <xf numFmtId="164" fontId="31" fillId="0" borderId="34" xfId="3" applyNumberFormat="1" applyFont="1" applyFill="1" applyBorder="1" applyAlignment="1" applyProtection="1">
      <alignment horizontal="left" vertical="center"/>
    </xf>
    <xf numFmtId="0" fontId="26" fillId="0" borderId="23" xfId="3" applyFont="1" applyFill="1" applyBorder="1" applyAlignment="1" applyProtection="1">
      <alignment horizontal="left" vertical="center" wrapText="1" indent="1"/>
    </xf>
    <xf numFmtId="0" fontId="19" fillId="0" borderId="2" xfId="3" applyFont="1" applyFill="1" applyBorder="1" applyAlignment="1" applyProtection="1">
      <alignment horizontal="left" indent="6"/>
    </xf>
    <xf numFmtId="0" fontId="19" fillId="0" borderId="2" xfId="3" applyFont="1" applyFill="1" applyBorder="1" applyAlignment="1" applyProtection="1">
      <alignment horizontal="left" vertical="center" wrapText="1" indent="6"/>
    </xf>
    <xf numFmtId="0" fontId="19" fillId="0" borderId="6" xfId="3" applyFont="1" applyFill="1" applyBorder="1" applyAlignment="1" applyProtection="1">
      <alignment horizontal="left" vertical="center" wrapText="1" indent="6"/>
    </xf>
    <xf numFmtId="0" fontId="19" fillId="0" borderId="30" xfId="3" applyFont="1" applyFill="1" applyBorder="1" applyAlignment="1" applyProtection="1">
      <alignment horizontal="left" vertical="center" wrapText="1" indent="6"/>
    </xf>
    <xf numFmtId="0" fontId="13" fillId="0" borderId="0" xfId="3" applyFont="1" applyFill="1" applyBorder="1"/>
    <xf numFmtId="0" fontId="7" fillId="0" borderId="35" xfId="3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37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2" fillId="0" borderId="41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35" xfId="3" applyNumberFormat="1" applyFont="1" applyFill="1" applyBorder="1" applyAlignment="1" applyProtection="1">
      <alignment horizontal="right" vertical="center" wrapText="1" indent="1"/>
    </xf>
    <xf numFmtId="164" fontId="19" fillId="0" borderId="44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5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0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0" xfId="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4" applyFont="1" applyFill="1" applyBorder="1" applyAlignment="1" applyProtection="1">
      <alignment horizontal="left" vertical="center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indent="1"/>
    </xf>
    <xf numFmtId="0" fontId="7" fillId="0" borderId="14" xfId="4" applyFont="1" applyFill="1" applyBorder="1" applyAlignment="1" applyProtection="1">
      <alignment horizontal="left" indent="1"/>
    </xf>
    <xf numFmtId="164" fontId="26" fillId="0" borderId="45" xfId="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164" fontId="17" fillId="0" borderId="32" xfId="3" applyNumberFormat="1" applyFont="1" applyFill="1" applyBorder="1" applyAlignment="1" applyProtection="1">
      <alignment horizontal="right" vertical="center" wrapText="1" indent="1"/>
    </xf>
    <xf numFmtId="164" fontId="17" fillId="0" borderId="21" xfId="3" applyNumberFormat="1" applyFont="1" applyFill="1" applyBorder="1" applyAlignment="1" applyProtection="1">
      <alignment horizontal="right" vertical="center" wrapText="1" indent="1"/>
    </xf>
    <xf numFmtId="164" fontId="19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3" applyNumberFormat="1" applyFont="1" applyFill="1" applyBorder="1" applyAlignment="1" applyProtection="1">
      <alignment horizontal="right" vertical="center" wrapText="1" indent="1"/>
    </xf>
    <xf numFmtId="164" fontId="6" fillId="0" borderId="0" xfId="3" applyNumberFormat="1" applyFont="1" applyFill="1" applyBorder="1" applyAlignment="1" applyProtection="1">
      <alignment horizontal="right" vertical="center" wrapText="1" indent="1"/>
    </xf>
    <xf numFmtId="164" fontId="19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Border="1" applyAlignment="1" applyProtection="1">
      <alignment horizontal="right" vertical="center" wrapText="1" indent="1"/>
    </xf>
    <xf numFmtId="0" fontId="5" fillId="0" borderId="34" xfId="0" applyFont="1" applyFill="1" applyBorder="1" applyAlignment="1" applyProtection="1">
      <alignment horizontal="right" vertical="center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24" xfId="0" applyNumberFormat="1" applyFont="1" applyFill="1" applyBorder="1" applyAlignment="1" applyProtection="1">
      <alignment horizontal="center" vertical="center" wrapText="1"/>
    </xf>
    <xf numFmtId="164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4" fontId="25" fillId="0" borderId="21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47" xfId="0" applyNumberFormat="1" applyFont="1" applyFill="1" applyBorder="1" applyAlignment="1" applyProtection="1">
      <alignment horizontal="left" vertical="center" wrapText="1" indent="1"/>
    </xf>
    <xf numFmtId="164" fontId="28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6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35" xfId="0" applyNumberFormat="1" applyFont="1" applyFill="1" applyBorder="1" applyAlignment="1" applyProtection="1">
      <alignment horizontal="right" vertical="center" wrapText="1" indent="1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32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8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6" fillId="0" borderId="49" xfId="3" applyFont="1" applyFill="1" applyBorder="1" applyAlignment="1" applyProtection="1">
      <alignment horizontal="center" vertical="center" wrapText="1"/>
    </xf>
    <xf numFmtId="0" fontId="6" fillId="0" borderId="49" xfId="3" applyFont="1" applyFill="1" applyBorder="1" applyAlignment="1" applyProtection="1">
      <alignment vertical="center" wrapText="1"/>
    </xf>
    <xf numFmtId="164" fontId="6" fillId="0" borderId="49" xfId="3" applyNumberFormat="1" applyFont="1" applyFill="1" applyBorder="1" applyAlignment="1" applyProtection="1">
      <alignment horizontal="right" vertical="center" wrapText="1" indent="1"/>
    </xf>
    <xf numFmtId="0" fontId="19" fillId="0" borderId="49" xfId="3" applyFont="1" applyFill="1" applyBorder="1" applyAlignment="1" applyProtection="1">
      <alignment horizontal="right" vertical="center" wrapText="1" indent="1"/>
      <protection locked="0"/>
    </xf>
    <xf numFmtId="164" fontId="26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horizontal="left" vertical="center" wrapText="1" indent="1"/>
    </xf>
    <xf numFmtId="0" fontId="10" fillId="0" borderId="0" xfId="3" applyFont="1" applyFill="1" applyProtection="1"/>
    <xf numFmtId="0" fontId="10" fillId="0" borderId="0" xfId="3" applyFont="1" applyFill="1" applyAlignment="1" applyProtection="1">
      <alignment horizontal="right" vertical="center" indent="1"/>
    </xf>
    <xf numFmtId="0" fontId="10" fillId="0" borderId="0" xfId="3" applyFont="1" applyFill="1"/>
    <xf numFmtId="0" fontId="10" fillId="0" borderId="0" xfId="3" applyFont="1" applyFill="1" applyAlignment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34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19" xfId="3" applyNumberFormat="1" applyFont="1" applyFill="1" applyBorder="1" applyAlignment="1" applyProtection="1">
      <alignment horizontal="right" vertical="center" wrapText="1" indent="1"/>
    </xf>
    <xf numFmtId="164" fontId="17" fillId="0" borderId="14" xfId="3" applyNumberFormat="1" applyFont="1" applyFill="1" applyBorder="1" applyAlignment="1" applyProtection="1">
      <alignment horizontal="right" vertical="center" wrapText="1" indent="1"/>
    </xf>
    <xf numFmtId="164" fontId="19" fillId="0" borderId="2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3" applyNumberFormat="1" applyFont="1" applyFill="1" applyBorder="1" applyAlignment="1" applyProtection="1">
      <alignment horizontal="right" vertical="center" wrapText="1" indent="1"/>
    </xf>
    <xf numFmtId="0" fontId="7" fillId="0" borderId="41" xfId="3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7" fillId="0" borderId="15" xfId="3" applyFont="1" applyFill="1" applyBorder="1" applyAlignment="1" applyProtection="1">
      <alignment horizontal="center" vertical="center" wrapText="1"/>
    </xf>
    <xf numFmtId="0" fontId="17" fillId="0" borderId="19" xfId="3" applyFont="1" applyFill="1" applyBorder="1" applyAlignment="1" applyProtection="1">
      <alignment horizontal="center" vertical="center" wrapText="1"/>
    </xf>
    <xf numFmtId="0" fontId="17" fillId="0" borderId="32" xfId="3" applyFont="1" applyFill="1" applyBorder="1" applyAlignment="1" applyProtection="1">
      <alignment horizontal="center" vertical="center" wrapText="1"/>
    </xf>
    <xf numFmtId="0" fontId="19" fillId="0" borderId="3" xfId="3" applyFont="1" applyFill="1" applyBorder="1" applyAlignment="1" applyProtection="1">
      <alignment horizontal="left" vertical="center" wrapText="1" indent="6"/>
    </xf>
    <xf numFmtId="0" fontId="10" fillId="0" borderId="0" xfId="3" applyFill="1" applyProtection="1"/>
    <xf numFmtId="0" fontId="19" fillId="0" borderId="0" xfId="3" applyFont="1" applyFill="1" applyProtection="1"/>
    <xf numFmtId="0" fontId="13" fillId="0" borderId="0" xfId="3" applyFont="1" applyFill="1" applyProtection="1"/>
    <xf numFmtId="0" fontId="23" fillId="0" borderId="3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wrapText="1"/>
    </xf>
    <xf numFmtId="0" fontId="23" fillId="0" borderId="9" xfId="0" applyFont="1" applyBorder="1" applyAlignment="1" applyProtection="1">
      <alignment wrapText="1"/>
    </xf>
    <xf numFmtId="0" fontId="23" fillId="0" borderId="8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23" xfId="0" applyFont="1" applyBorder="1" applyAlignment="1" applyProtection="1">
      <alignment wrapText="1"/>
    </xf>
    <xf numFmtId="0" fontId="10" fillId="0" borderId="0" xfId="3" applyFill="1" applyAlignment="1" applyProtection="1"/>
    <xf numFmtId="164" fontId="22" fillId="0" borderId="21" xfId="0" quotePrefix="1" applyNumberFormat="1" applyFont="1" applyBorder="1" applyAlignment="1" applyProtection="1">
      <alignment horizontal="right" vertical="center" wrapText="1" indent="1"/>
    </xf>
    <xf numFmtId="0" fontId="21" fillId="0" borderId="0" xfId="3" applyFont="1" applyFill="1" applyProtection="1"/>
    <xf numFmtId="0" fontId="20" fillId="0" borderId="0" xfId="3" applyFont="1" applyFill="1" applyProtection="1"/>
    <xf numFmtId="0" fontId="10" fillId="0" borderId="0" xfId="3" applyFill="1" applyBorder="1" applyProtection="1"/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9" xfId="3" applyNumberFormat="1" applyFont="1" applyFill="1" applyBorder="1" applyAlignment="1" applyProtection="1">
      <alignment horizontal="center" vertical="center" wrapText="1"/>
    </xf>
    <xf numFmtId="49" fontId="19" fillId="0" borderId="8" xfId="3" applyNumberFormat="1" applyFont="1" applyFill="1" applyBorder="1" applyAlignment="1" applyProtection="1">
      <alignment horizontal="center" vertical="center" wrapText="1"/>
    </xf>
    <xf numFmtId="49" fontId="19" fillId="0" borderId="10" xfId="3" applyNumberFormat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4" fillId="0" borderId="22" xfId="0" applyFont="1" applyBorder="1" applyAlignment="1" applyProtection="1">
      <alignment horizontal="center" wrapText="1"/>
    </xf>
    <xf numFmtId="49" fontId="19" fillId="0" borderId="11" xfId="3" applyNumberFormat="1" applyFont="1" applyFill="1" applyBorder="1" applyAlignment="1" applyProtection="1">
      <alignment horizontal="center" vertical="center" wrapText="1"/>
    </xf>
    <xf numFmtId="49" fontId="19" fillId="0" borderId="7" xfId="3" applyNumberFormat="1" applyFont="1" applyFill="1" applyBorder="1" applyAlignment="1" applyProtection="1">
      <alignment horizontal="center" vertical="center" wrapText="1"/>
    </xf>
    <xf numFmtId="49" fontId="19" fillId="0" borderId="12" xfId="3" applyNumberFormat="1" applyFont="1" applyFill="1" applyBorder="1" applyAlignment="1" applyProtection="1">
      <alignment horizontal="center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4" fontId="25" fillId="0" borderId="35" xfId="3" applyNumberFormat="1" applyFont="1" applyFill="1" applyBorder="1" applyAlignment="1" applyProtection="1">
      <alignment horizontal="right" vertical="center" wrapText="1" indent="1"/>
    </xf>
    <xf numFmtId="0" fontId="17" fillId="0" borderId="35" xfId="3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3" applyFont="1" applyFill="1" applyBorder="1" applyAlignment="1" applyProtection="1">
      <alignment horizontal="left" vertical="center" wrapText="1" indent="1"/>
    </xf>
    <xf numFmtId="0" fontId="26" fillId="0" borderId="2" xfId="3" applyFont="1" applyFill="1" applyBorder="1" applyAlignment="1" applyProtection="1">
      <alignment horizontal="left" vertical="center" wrapText="1" indent="1"/>
    </xf>
    <xf numFmtId="0" fontId="33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6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 applyProtection="1">
      <alignment vertical="center" wrapText="1"/>
    </xf>
    <xf numFmtId="0" fontId="24" fillId="0" borderId="22" xfId="0" applyFont="1" applyBorder="1" applyAlignment="1" applyProtection="1">
      <alignment vertical="center" wrapText="1"/>
    </xf>
    <xf numFmtId="164" fontId="17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vertical="center" wrapText="1"/>
    </xf>
    <xf numFmtId="0" fontId="17" fillId="0" borderId="22" xfId="3" applyFont="1" applyFill="1" applyBorder="1" applyAlignment="1" applyProtection="1">
      <alignment horizontal="left" vertical="center" wrapText="1" indent="1"/>
    </xf>
    <xf numFmtId="0" fontId="17" fillId="0" borderId="23" xfId="3" applyFont="1" applyFill="1" applyBorder="1" applyAlignment="1" applyProtection="1">
      <alignment vertical="center" wrapText="1"/>
    </xf>
    <xf numFmtId="164" fontId="17" fillId="0" borderId="36" xfId="3" applyNumberFormat="1" applyFont="1" applyFill="1" applyBorder="1" applyAlignment="1" applyProtection="1">
      <alignment horizontal="right" vertical="center" wrapText="1" indent="1"/>
    </xf>
    <xf numFmtId="0" fontId="19" fillId="0" borderId="30" xfId="3" applyFont="1" applyFill="1" applyBorder="1" applyAlignment="1" applyProtection="1">
      <alignment horizontal="left" vertical="center" wrapText="1" indent="7"/>
    </xf>
    <xf numFmtId="164" fontId="24" fillId="0" borderId="21" xfId="0" applyNumberFormat="1" applyFont="1" applyBorder="1" applyAlignment="1" applyProtection="1">
      <alignment horizontal="right" vertical="center" wrapText="1" indent="1"/>
      <protection locked="0"/>
    </xf>
    <xf numFmtId="0" fontId="17" fillId="0" borderId="13" xfId="3" applyFont="1" applyFill="1" applyBorder="1" applyAlignment="1" applyProtection="1">
      <alignment horizontal="left" vertical="center" wrapTex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 indent="1"/>
    </xf>
    <xf numFmtId="49" fontId="25" fillId="0" borderId="13" xfId="3" applyNumberFormat="1" applyFont="1" applyFill="1" applyBorder="1" applyAlignment="1" applyProtection="1">
      <alignment horizontal="center" vertical="center" wrapText="1"/>
    </xf>
    <xf numFmtId="164" fontId="17" fillId="0" borderId="51" xfId="3" applyNumberFormat="1" applyFont="1" applyFill="1" applyBorder="1" applyAlignment="1" applyProtection="1">
      <alignment horizontal="right" vertical="center" wrapText="1" indent="1"/>
    </xf>
    <xf numFmtId="164" fontId="17" fillId="0" borderId="48" xfId="3" applyNumberFormat="1" applyFont="1" applyFill="1" applyBorder="1" applyAlignment="1" applyProtection="1">
      <alignment horizontal="right" vertical="center" wrapText="1" indent="1"/>
    </xf>
    <xf numFmtId="164" fontId="24" fillId="0" borderId="35" xfId="0" applyNumberFormat="1" applyFont="1" applyBorder="1" applyAlignment="1" applyProtection="1">
      <alignment horizontal="right" vertical="center" wrapText="1" indent="1"/>
    </xf>
    <xf numFmtId="164" fontId="24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35" xfId="0" quotePrefix="1" applyNumberFormat="1" applyFont="1" applyBorder="1" applyAlignment="1" applyProtection="1">
      <alignment horizontal="right" vertical="center" wrapText="1" indent="1"/>
    </xf>
    <xf numFmtId="164" fontId="19" fillId="0" borderId="4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3" applyNumberFormat="1" applyFont="1" applyFill="1" applyBorder="1" applyAlignment="1" applyProtection="1">
      <alignment horizontal="right" vertical="center" wrapText="1" indent="1"/>
    </xf>
    <xf numFmtId="164" fontId="24" fillId="0" borderId="14" xfId="0" applyNumberFormat="1" applyFont="1" applyBorder="1" applyAlignment="1" applyProtection="1">
      <alignment horizontal="right" vertical="center" wrapText="1" indent="1"/>
    </xf>
    <xf numFmtId="164" fontId="24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4" xfId="0" quotePrefix="1" applyNumberFormat="1" applyFont="1" applyBorder="1" applyAlignment="1" applyProtection="1">
      <alignment horizontal="right" vertical="center" wrapText="1" indent="1"/>
    </xf>
    <xf numFmtId="0" fontId="23" fillId="0" borderId="6" xfId="0" applyFont="1" applyBorder="1" applyAlignment="1" applyProtection="1">
      <alignment horizontal="left" indent="1"/>
    </xf>
    <xf numFmtId="0" fontId="17" fillId="0" borderId="35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right" vertical="center" wrapText="1"/>
    </xf>
    <xf numFmtId="0" fontId="7" fillId="0" borderId="32" xfId="0" quotePrefix="1" applyFont="1" applyFill="1" applyBorder="1" applyAlignment="1" applyProtection="1">
      <alignment horizontal="center" vertical="center" wrapText="1"/>
    </xf>
    <xf numFmtId="164" fontId="19" fillId="0" borderId="39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horizontal="right" vertical="center" wrapText="1" indent="1"/>
    </xf>
    <xf numFmtId="0" fontId="7" fillId="0" borderId="54" xfId="0" quotePrefix="1" applyFont="1" applyFill="1" applyBorder="1" applyAlignment="1" applyProtection="1">
      <alignment horizontal="right" vertical="center" indent="1"/>
    </xf>
    <xf numFmtId="49" fontId="7" fillId="0" borderId="53" xfId="0" applyNumberFormat="1" applyFont="1" applyFill="1" applyBorder="1" applyAlignment="1" applyProtection="1">
      <alignment horizontal="right" vertical="center" indent="1"/>
    </xf>
    <xf numFmtId="0" fontId="7" fillId="0" borderId="52" xfId="0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17" fillId="0" borderId="24" xfId="3" applyNumberFormat="1" applyFont="1" applyFill="1" applyBorder="1" applyAlignment="1" applyProtection="1">
      <alignment horizontal="right" vertical="center" wrapText="1" indent="1"/>
    </xf>
    <xf numFmtId="164" fontId="19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</xf>
    <xf numFmtId="164" fontId="19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4" xfId="0" applyNumberFormat="1" applyFont="1" applyFill="1" applyBorder="1" applyAlignment="1" applyProtection="1">
      <alignment horizontal="right" vertical="center" wrapText="1" indent="1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3" applyFont="1" applyFill="1" applyAlignment="1">
      <alignment horizontal="right"/>
    </xf>
    <xf numFmtId="0" fontId="10" fillId="0" borderId="0" xfId="4" applyFill="1" applyAlignment="1" applyProtection="1">
      <alignment horizontal="right"/>
    </xf>
    <xf numFmtId="164" fontId="6" fillId="0" borderId="0" xfId="3" applyNumberFormat="1" applyFont="1" applyFill="1" applyBorder="1" applyAlignment="1" applyProtection="1">
      <alignment horizontal="center" vertical="center"/>
    </xf>
    <xf numFmtId="164" fontId="31" fillId="0" borderId="34" xfId="3" applyNumberFormat="1" applyFont="1" applyFill="1" applyBorder="1" applyAlignment="1" applyProtection="1">
      <alignment horizontal="left" vertical="center"/>
    </xf>
    <xf numFmtId="164" fontId="31" fillId="0" borderId="34" xfId="3" applyNumberFormat="1" applyFont="1" applyFill="1" applyBorder="1" applyAlignment="1" applyProtection="1">
      <alignment horizontal="left"/>
    </xf>
    <xf numFmtId="0" fontId="20" fillId="0" borderId="0" xfId="3" applyFont="1" applyFill="1" applyAlignment="1" applyProtection="1">
      <alignment horizontal="center"/>
    </xf>
    <xf numFmtId="164" fontId="27" fillId="0" borderId="52" xfId="0" applyNumberFormat="1" applyFont="1" applyFill="1" applyBorder="1" applyAlignment="1" applyProtection="1">
      <alignment horizontal="center" vertical="center" wrapText="1"/>
    </xf>
    <xf numFmtId="164" fontId="27" fillId="0" borderId="5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5" fillId="0" borderId="49" xfId="0" applyNumberFormat="1" applyFont="1" applyFill="1" applyBorder="1" applyAlignment="1" applyProtection="1">
      <alignment horizontal="center" vertical="center" wrapText="1"/>
    </xf>
    <xf numFmtId="0" fontId="18" fillId="0" borderId="33" xfId="4" applyFont="1" applyFill="1" applyBorder="1" applyAlignment="1" applyProtection="1">
      <alignment horizontal="left" vertical="center" indent="1"/>
    </xf>
    <xf numFmtId="0" fontId="18" fillId="0" borderId="43" xfId="4" applyFont="1" applyFill="1" applyBorder="1" applyAlignment="1" applyProtection="1">
      <alignment horizontal="left" vertical="center" indent="1"/>
    </xf>
    <xf numFmtId="0" fontId="18" fillId="0" borderId="35" xfId="4" applyFont="1" applyFill="1" applyBorder="1" applyAlignment="1" applyProtection="1">
      <alignment horizontal="left" vertical="center" indent="1"/>
    </xf>
    <xf numFmtId="0" fontId="20" fillId="0" borderId="0" xfId="4" applyFont="1" applyFill="1" applyAlignment="1" applyProtection="1">
      <alignment horizontal="center" wrapText="1"/>
    </xf>
    <xf numFmtId="0" fontId="20" fillId="0" borderId="0" xfId="4" applyFont="1" applyFill="1" applyAlignment="1" applyProtection="1">
      <alignment horizontal="center"/>
    </xf>
  </cellXfs>
  <cellStyles count="10">
    <cellStyle name="Ezres 2" xfId="6"/>
    <cellStyle name="Hiperhivatkozás" xfId="1"/>
    <cellStyle name="Már látott hiperhivatkozás" xfId="2"/>
    <cellStyle name="Normál" xfId="0" builtinId="0"/>
    <cellStyle name="Normál 11" xfId="7"/>
    <cellStyle name="Normál 2" xfId="5"/>
    <cellStyle name="Normál 2 2" xfId="8"/>
    <cellStyle name="Normál 8" xfId="9"/>
    <cellStyle name="Normál_KVRENMUNKA" xfId="3"/>
    <cellStyle name="Normál_SEGEDLETEK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0"/>
  <sheetViews>
    <sheetView view="pageBreakPreview" zoomScaleNormal="100" zoomScaleSheetLayoutView="100" workbookViewId="0">
      <selection activeCell="D24" sqref="D24"/>
    </sheetView>
  </sheetViews>
  <sheetFormatPr defaultRowHeight="15.75"/>
  <cols>
    <col min="1" max="1" width="9.5" style="207" customWidth="1"/>
    <col min="2" max="2" width="91.6640625" style="207" customWidth="1"/>
    <col min="3" max="3" width="21.6640625" style="208" customWidth="1"/>
    <col min="4" max="4" width="9" style="234" customWidth="1"/>
    <col min="5" max="16384" width="9.33203125" style="234"/>
  </cols>
  <sheetData>
    <row r="1" spans="1:3">
      <c r="C1" s="208" t="s">
        <v>468</v>
      </c>
    </row>
    <row r="2" spans="1:3" ht="15.95" customHeight="1">
      <c r="A2" s="338" t="s">
        <v>5</v>
      </c>
      <c r="B2" s="338"/>
      <c r="C2" s="338"/>
    </row>
    <row r="3" spans="1:3" ht="15.95" customHeight="1" thickBot="1">
      <c r="A3" s="339" t="s">
        <v>101</v>
      </c>
      <c r="B3" s="339"/>
      <c r="C3" s="147" t="s">
        <v>139</v>
      </c>
    </row>
    <row r="4" spans="1:3" ht="38.1" customHeight="1" thickBot="1">
      <c r="A4" s="23" t="s">
        <v>51</v>
      </c>
      <c r="B4" s="24" t="s">
        <v>7</v>
      </c>
      <c r="C4" s="32" t="e">
        <f>+CONCATENATE(LEFT(#REF!,4),". évi előirányzat")</f>
        <v>#REF!</v>
      </c>
    </row>
    <row r="5" spans="1:3" s="235" customFormat="1" ht="12" customHeight="1" thickBot="1">
      <c r="A5" s="230"/>
      <c r="B5" s="231" t="s">
        <v>374</v>
      </c>
      <c r="C5" s="232" t="s">
        <v>375</v>
      </c>
    </row>
    <row r="6" spans="1:3" s="236" customFormat="1" ht="12" customHeight="1" thickBot="1">
      <c r="A6" s="20" t="s">
        <v>8</v>
      </c>
      <c r="B6" s="21" t="s">
        <v>149</v>
      </c>
      <c r="C6" s="137">
        <f>+C7+C8+C9+C10+C11+C12</f>
        <v>240585</v>
      </c>
    </row>
    <row r="7" spans="1:3" s="236" customFormat="1" ht="12" customHeight="1">
      <c r="A7" s="15" t="s">
        <v>75</v>
      </c>
      <c r="B7" s="237" t="s">
        <v>150</v>
      </c>
      <c r="C7" s="140">
        <v>111152</v>
      </c>
    </row>
    <row r="8" spans="1:3" s="236" customFormat="1" ht="12" customHeight="1">
      <c r="A8" s="14" t="s">
        <v>76</v>
      </c>
      <c r="B8" s="238" t="s">
        <v>151</v>
      </c>
      <c r="C8" s="139">
        <v>47922</v>
      </c>
    </row>
    <row r="9" spans="1:3" s="236" customFormat="1" ht="12" customHeight="1">
      <c r="A9" s="14" t="s">
        <v>77</v>
      </c>
      <c r="B9" s="238" t="s">
        <v>409</v>
      </c>
      <c r="C9" s="139">
        <v>53969</v>
      </c>
    </row>
    <row r="10" spans="1:3" s="236" customFormat="1" ht="12" customHeight="1">
      <c r="A10" s="14" t="s">
        <v>78</v>
      </c>
      <c r="B10" s="238" t="s">
        <v>153</v>
      </c>
      <c r="C10" s="139">
        <v>7559</v>
      </c>
    </row>
    <row r="11" spans="1:3" s="236" customFormat="1" ht="12" customHeight="1">
      <c r="A11" s="14" t="s">
        <v>98</v>
      </c>
      <c r="B11" s="133" t="s">
        <v>319</v>
      </c>
      <c r="C11" s="139">
        <v>19983</v>
      </c>
    </row>
    <row r="12" spans="1:3" s="236" customFormat="1" ht="12" customHeight="1" thickBot="1">
      <c r="A12" s="16" t="s">
        <v>79</v>
      </c>
      <c r="B12" s="134" t="s">
        <v>320</v>
      </c>
      <c r="C12" s="139"/>
    </row>
    <row r="13" spans="1:3" s="236" customFormat="1" ht="12" customHeight="1" thickBot="1">
      <c r="A13" s="20" t="s">
        <v>9</v>
      </c>
      <c r="B13" s="132" t="s">
        <v>154</v>
      </c>
      <c r="C13" s="137">
        <f>+C14+C15+C16+C17+C18</f>
        <v>77694</v>
      </c>
    </row>
    <row r="14" spans="1:3" s="236" customFormat="1" ht="12" customHeight="1">
      <c r="A14" s="15" t="s">
        <v>81</v>
      </c>
      <c r="B14" s="237" t="s">
        <v>155</v>
      </c>
      <c r="C14" s="140"/>
    </row>
    <row r="15" spans="1:3" s="236" customFormat="1" ht="12" customHeight="1">
      <c r="A15" s="14" t="s">
        <v>82</v>
      </c>
      <c r="B15" s="238" t="s">
        <v>156</v>
      </c>
      <c r="C15" s="139"/>
    </row>
    <row r="16" spans="1:3" s="236" customFormat="1" ht="12" customHeight="1">
      <c r="A16" s="14" t="s">
        <v>83</v>
      </c>
      <c r="B16" s="238" t="s">
        <v>311</v>
      </c>
      <c r="C16" s="139"/>
    </row>
    <row r="17" spans="1:3" s="236" customFormat="1" ht="12" customHeight="1">
      <c r="A17" s="14" t="s">
        <v>84</v>
      </c>
      <c r="B17" s="238" t="s">
        <v>312</v>
      </c>
      <c r="C17" s="139"/>
    </row>
    <row r="18" spans="1:3" s="236" customFormat="1" ht="12" customHeight="1">
      <c r="A18" s="14" t="s">
        <v>85</v>
      </c>
      <c r="B18" s="238" t="s">
        <v>157</v>
      </c>
      <c r="C18" s="139">
        <v>77694</v>
      </c>
    </row>
    <row r="19" spans="1:3" s="236" customFormat="1" ht="12" customHeight="1" thickBot="1">
      <c r="A19" s="16" t="s">
        <v>94</v>
      </c>
      <c r="B19" s="134" t="s">
        <v>158</v>
      </c>
      <c r="C19" s="141"/>
    </row>
    <row r="20" spans="1:3" s="236" customFormat="1" ht="12" customHeight="1" thickBot="1">
      <c r="A20" s="20" t="s">
        <v>10</v>
      </c>
      <c r="B20" s="21" t="s">
        <v>159</v>
      </c>
      <c r="C20" s="137">
        <f>+C21+C22+C23+C24+C25</f>
        <v>0</v>
      </c>
    </row>
    <row r="21" spans="1:3" s="236" customFormat="1" ht="12" customHeight="1">
      <c r="A21" s="15" t="s">
        <v>64</v>
      </c>
      <c r="B21" s="237" t="s">
        <v>160</v>
      </c>
      <c r="C21" s="140"/>
    </row>
    <row r="22" spans="1:3" s="236" customFormat="1" ht="12" customHeight="1">
      <c r="A22" s="14" t="s">
        <v>65</v>
      </c>
      <c r="B22" s="238" t="s">
        <v>161</v>
      </c>
      <c r="C22" s="139"/>
    </row>
    <row r="23" spans="1:3" s="236" customFormat="1" ht="12" customHeight="1">
      <c r="A23" s="14" t="s">
        <v>66</v>
      </c>
      <c r="B23" s="238" t="s">
        <v>313</v>
      </c>
      <c r="C23" s="139"/>
    </row>
    <row r="24" spans="1:3" s="236" customFormat="1" ht="12" customHeight="1">
      <c r="A24" s="14" t="s">
        <v>67</v>
      </c>
      <c r="B24" s="238" t="s">
        <v>314</v>
      </c>
      <c r="C24" s="139"/>
    </row>
    <row r="25" spans="1:3" s="236" customFormat="1" ht="12" customHeight="1">
      <c r="A25" s="14" t="s">
        <v>109</v>
      </c>
      <c r="B25" s="238" t="s">
        <v>162</v>
      </c>
      <c r="C25" s="139"/>
    </row>
    <row r="26" spans="1:3" s="236" customFormat="1" ht="12" customHeight="1" thickBot="1">
      <c r="A26" s="16" t="s">
        <v>110</v>
      </c>
      <c r="B26" s="239" t="s">
        <v>163</v>
      </c>
      <c r="C26" s="141"/>
    </row>
    <row r="27" spans="1:3" s="236" customFormat="1" ht="12" customHeight="1" thickBot="1">
      <c r="A27" s="20" t="s">
        <v>111</v>
      </c>
      <c r="B27" s="21" t="s">
        <v>410</v>
      </c>
      <c r="C27" s="143">
        <f>SUM(C28:C34)</f>
        <v>220250</v>
      </c>
    </row>
    <row r="28" spans="1:3" s="236" customFormat="1" ht="12" customHeight="1">
      <c r="A28" s="15" t="s">
        <v>165</v>
      </c>
      <c r="B28" s="237" t="s">
        <v>414</v>
      </c>
      <c r="C28" s="140">
        <f>136000+12500</f>
        <v>148500</v>
      </c>
    </row>
    <row r="29" spans="1:3" s="236" customFormat="1" ht="12" customHeight="1">
      <c r="A29" s="14" t="s">
        <v>166</v>
      </c>
      <c r="B29" s="238" t="s">
        <v>415</v>
      </c>
      <c r="C29" s="139">
        <v>20500</v>
      </c>
    </row>
    <row r="30" spans="1:3" s="236" customFormat="1" ht="12" customHeight="1">
      <c r="A30" s="14" t="s">
        <v>167</v>
      </c>
      <c r="B30" s="238" t="s">
        <v>416</v>
      </c>
      <c r="C30" s="139">
        <v>30000</v>
      </c>
    </row>
    <row r="31" spans="1:3" s="236" customFormat="1" ht="12" customHeight="1">
      <c r="A31" s="14" t="s">
        <v>168</v>
      </c>
      <c r="B31" s="238" t="s">
        <v>417</v>
      </c>
      <c r="C31" s="139">
        <v>450</v>
      </c>
    </row>
    <row r="32" spans="1:3" s="236" customFormat="1" ht="12" customHeight="1">
      <c r="A32" s="14" t="s">
        <v>411</v>
      </c>
      <c r="B32" s="238" t="s">
        <v>169</v>
      </c>
      <c r="C32" s="139">
        <v>6800</v>
      </c>
    </row>
    <row r="33" spans="1:3" s="236" customFormat="1" ht="12" customHeight="1">
      <c r="A33" s="14" t="s">
        <v>412</v>
      </c>
      <c r="B33" s="238" t="s">
        <v>170</v>
      </c>
      <c r="C33" s="139">
        <v>13200</v>
      </c>
    </row>
    <row r="34" spans="1:3" s="236" customFormat="1" ht="12" customHeight="1" thickBot="1">
      <c r="A34" s="16" t="s">
        <v>413</v>
      </c>
      <c r="B34" s="308" t="s">
        <v>171</v>
      </c>
      <c r="C34" s="141">
        <v>800</v>
      </c>
    </row>
    <row r="35" spans="1:3" s="236" customFormat="1" ht="12" customHeight="1" thickBot="1">
      <c r="A35" s="20" t="s">
        <v>12</v>
      </c>
      <c r="B35" s="21" t="s">
        <v>321</v>
      </c>
      <c r="C35" s="137">
        <f>SUM(C36:C46)</f>
        <v>57479</v>
      </c>
    </row>
    <row r="36" spans="1:3" s="236" customFormat="1" ht="12" customHeight="1">
      <c r="A36" s="15" t="s">
        <v>68</v>
      </c>
      <c r="B36" s="237" t="s">
        <v>174</v>
      </c>
      <c r="C36" s="140">
        <v>680</v>
      </c>
    </row>
    <row r="37" spans="1:3" s="236" customFormat="1" ht="12" customHeight="1">
      <c r="A37" s="14" t="s">
        <v>69</v>
      </c>
      <c r="B37" s="238" t="s">
        <v>175</v>
      </c>
      <c r="C37" s="139">
        <v>200</v>
      </c>
    </row>
    <row r="38" spans="1:3" s="236" customFormat="1" ht="12" customHeight="1">
      <c r="A38" s="14" t="s">
        <v>70</v>
      </c>
      <c r="B38" s="238" t="s">
        <v>176</v>
      </c>
      <c r="C38" s="139">
        <v>31004</v>
      </c>
    </row>
    <row r="39" spans="1:3" s="236" customFormat="1" ht="12" customHeight="1">
      <c r="A39" s="14" t="s">
        <v>113</v>
      </c>
      <c r="B39" s="238" t="s">
        <v>177</v>
      </c>
      <c r="C39" s="139">
        <v>16250</v>
      </c>
    </row>
    <row r="40" spans="1:3" s="236" customFormat="1" ht="12" customHeight="1">
      <c r="A40" s="14" t="s">
        <v>114</v>
      </c>
      <c r="B40" s="238" t="s">
        <v>178</v>
      </c>
      <c r="C40" s="139"/>
    </row>
    <row r="41" spans="1:3" s="236" customFormat="1" ht="12" customHeight="1">
      <c r="A41" s="14" t="s">
        <v>115</v>
      </c>
      <c r="B41" s="238" t="s">
        <v>179</v>
      </c>
      <c r="C41" s="139">
        <v>8315</v>
      </c>
    </row>
    <row r="42" spans="1:3" s="236" customFormat="1" ht="12" customHeight="1">
      <c r="A42" s="14" t="s">
        <v>116</v>
      </c>
      <c r="B42" s="238" t="s">
        <v>180</v>
      </c>
      <c r="C42" s="139"/>
    </row>
    <row r="43" spans="1:3" s="236" customFormat="1" ht="12" customHeight="1">
      <c r="A43" s="14" t="s">
        <v>117</v>
      </c>
      <c r="B43" s="238" t="s">
        <v>418</v>
      </c>
      <c r="C43" s="139"/>
    </row>
    <row r="44" spans="1:3" s="236" customFormat="1" ht="12" customHeight="1">
      <c r="A44" s="14" t="s">
        <v>172</v>
      </c>
      <c r="B44" s="238" t="s">
        <v>182</v>
      </c>
      <c r="C44" s="142">
        <v>80</v>
      </c>
    </row>
    <row r="45" spans="1:3" s="236" customFormat="1" ht="12" customHeight="1">
      <c r="A45" s="16" t="s">
        <v>173</v>
      </c>
      <c r="B45" s="239" t="s">
        <v>323</v>
      </c>
      <c r="C45" s="225"/>
    </row>
    <row r="46" spans="1:3" s="236" customFormat="1" ht="12" customHeight="1" thickBot="1">
      <c r="A46" s="16" t="s">
        <v>322</v>
      </c>
      <c r="B46" s="134" t="s">
        <v>183</v>
      </c>
      <c r="C46" s="225">
        <v>950</v>
      </c>
    </row>
    <row r="47" spans="1:3" s="236" customFormat="1" ht="12" customHeight="1" thickBot="1">
      <c r="A47" s="20" t="s">
        <v>13</v>
      </c>
      <c r="B47" s="21" t="s">
        <v>184</v>
      </c>
      <c r="C47" s="137">
        <f>SUM(C48:C52)</f>
        <v>0</v>
      </c>
    </row>
    <row r="48" spans="1:3" s="236" customFormat="1" ht="12" customHeight="1">
      <c r="A48" s="15" t="s">
        <v>71</v>
      </c>
      <c r="B48" s="237" t="s">
        <v>188</v>
      </c>
      <c r="C48" s="279"/>
    </row>
    <row r="49" spans="1:3" s="236" customFormat="1" ht="12" customHeight="1">
      <c r="A49" s="14" t="s">
        <v>72</v>
      </c>
      <c r="B49" s="238" t="s">
        <v>189</v>
      </c>
      <c r="C49" s="142"/>
    </row>
    <row r="50" spans="1:3" s="236" customFormat="1" ht="12" customHeight="1">
      <c r="A50" s="14" t="s">
        <v>185</v>
      </c>
      <c r="B50" s="238" t="s">
        <v>190</v>
      </c>
      <c r="C50" s="142"/>
    </row>
    <row r="51" spans="1:3" s="236" customFormat="1" ht="12" customHeight="1">
      <c r="A51" s="14" t="s">
        <v>186</v>
      </c>
      <c r="B51" s="238" t="s">
        <v>191</v>
      </c>
      <c r="C51" s="142"/>
    </row>
    <row r="52" spans="1:3" s="236" customFormat="1" ht="12" customHeight="1" thickBot="1">
      <c r="A52" s="16" t="s">
        <v>187</v>
      </c>
      <c r="B52" s="134" t="s">
        <v>192</v>
      </c>
      <c r="C52" s="225"/>
    </row>
    <row r="53" spans="1:3" s="236" customFormat="1" ht="12" customHeight="1" thickBot="1">
      <c r="A53" s="20" t="s">
        <v>118</v>
      </c>
      <c r="B53" s="21" t="s">
        <v>193</v>
      </c>
      <c r="C53" s="137">
        <f>SUM(C54:C56)</f>
        <v>0</v>
      </c>
    </row>
    <row r="54" spans="1:3" s="236" customFormat="1" ht="12" customHeight="1">
      <c r="A54" s="15" t="s">
        <v>73</v>
      </c>
      <c r="B54" s="237" t="s">
        <v>194</v>
      </c>
      <c r="C54" s="140"/>
    </row>
    <row r="55" spans="1:3" s="236" customFormat="1" ht="12" customHeight="1">
      <c r="A55" s="14" t="s">
        <v>74</v>
      </c>
      <c r="B55" s="238" t="s">
        <v>315</v>
      </c>
      <c r="C55" s="139"/>
    </row>
    <row r="56" spans="1:3" s="236" customFormat="1" ht="12" customHeight="1">
      <c r="A56" s="14" t="s">
        <v>197</v>
      </c>
      <c r="B56" s="238" t="s">
        <v>195</v>
      </c>
      <c r="C56" s="139"/>
    </row>
    <row r="57" spans="1:3" s="236" customFormat="1" ht="12" customHeight="1" thickBot="1">
      <c r="A57" s="16" t="s">
        <v>198</v>
      </c>
      <c r="B57" s="134" t="s">
        <v>196</v>
      </c>
      <c r="C57" s="141"/>
    </row>
    <row r="58" spans="1:3" s="236" customFormat="1" ht="12" customHeight="1" thickBot="1">
      <c r="A58" s="20" t="s">
        <v>15</v>
      </c>
      <c r="B58" s="132" t="s">
        <v>199</v>
      </c>
      <c r="C58" s="137">
        <f>SUM(C59:C61)</f>
        <v>240</v>
      </c>
    </row>
    <row r="59" spans="1:3" s="236" customFormat="1" ht="12" customHeight="1">
      <c r="A59" s="15" t="s">
        <v>119</v>
      </c>
      <c r="B59" s="237" t="s">
        <v>201</v>
      </c>
      <c r="C59" s="142"/>
    </row>
    <row r="60" spans="1:3" s="236" customFormat="1" ht="12" customHeight="1">
      <c r="A60" s="14" t="s">
        <v>120</v>
      </c>
      <c r="B60" s="238" t="s">
        <v>316</v>
      </c>
      <c r="C60" s="142"/>
    </row>
    <row r="61" spans="1:3" s="236" customFormat="1" ht="12" customHeight="1">
      <c r="A61" s="14" t="s">
        <v>140</v>
      </c>
      <c r="B61" s="238" t="s">
        <v>202</v>
      </c>
      <c r="C61" s="142">
        <v>240</v>
      </c>
    </row>
    <row r="62" spans="1:3" s="236" customFormat="1" ht="12" customHeight="1" thickBot="1">
      <c r="A62" s="16" t="s">
        <v>200</v>
      </c>
      <c r="B62" s="134" t="s">
        <v>203</v>
      </c>
      <c r="C62" s="142"/>
    </row>
    <row r="63" spans="1:3" s="236" customFormat="1" ht="12" customHeight="1" thickBot="1">
      <c r="A63" s="293" t="s">
        <v>363</v>
      </c>
      <c r="B63" s="21" t="s">
        <v>204</v>
      </c>
      <c r="C63" s="143">
        <f>+C6+C13+C20+C27+C35+C47+C53+C58</f>
        <v>596248</v>
      </c>
    </row>
    <row r="64" spans="1:3" s="236" customFormat="1" ht="12" customHeight="1" thickBot="1">
      <c r="A64" s="282" t="s">
        <v>205</v>
      </c>
      <c r="B64" s="132" t="s">
        <v>206</v>
      </c>
      <c r="C64" s="137">
        <f>SUM(C65:C67)</f>
        <v>0</v>
      </c>
    </row>
    <row r="65" spans="1:3" s="236" customFormat="1" ht="12" customHeight="1">
      <c r="A65" s="15" t="s">
        <v>237</v>
      </c>
      <c r="B65" s="237" t="s">
        <v>207</v>
      </c>
      <c r="C65" s="142"/>
    </row>
    <row r="66" spans="1:3" s="236" customFormat="1" ht="12" customHeight="1">
      <c r="A66" s="14" t="s">
        <v>246</v>
      </c>
      <c r="B66" s="238" t="s">
        <v>208</v>
      </c>
      <c r="C66" s="142"/>
    </row>
    <row r="67" spans="1:3" s="236" customFormat="1" ht="12" customHeight="1" thickBot="1">
      <c r="A67" s="16" t="s">
        <v>247</v>
      </c>
      <c r="B67" s="287" t="s">
        <v>348</v>
      </c>
      <c r="C67" s="142"/>
    </row>
    <row r="68" spans="1:3" s="236" customFormat="1" ht="12" customHeight="1" thickBot="1">
      <c r="A68" s="282" t="s">
        <v>210</v>
      </c>
      <c r="B68" s="132" t="s">
        <v>211</v>
      </c>
      <c r="C68" s="137">
        <f>SUM(C69:C72)</f>
        <v>0</v>
      </c>
    </row>
    <row r="69" spans="1:3" s="236" customFormat="1" ht="12" customHeight="1">
      <c r="A69" s="15" t="s">
        <v>99</v>
      </c>
      <c r="B69" s="237" t="s">
        <v>212</v>
      </c>
      <c r="C69" s="142"/>
    </row>
    <row r="70" spans="1:3" s="236" customFormat="1" ht="12" customHeight="1">
      <c r="A70" s="14" t="s">
        <v>100</v>
      </c>
      <c r="B70" s="238" t="s">
        <v>213</v>
      </c>
      <c r="C70" s="142"/>
    </row>
    <row r="71" spans="1:3" s="236" customFormat="1" ht="12" customHeight="1">
      <c r="A71" s="14" t="s">
        <v>238</v>
      </c>
      <c r="B71" s="238" t="s">
        <v>214</v>
      </c>
      <c r="C71" s="142"/>
    </row>
    <row r="72" spans="1:3" s="236" customFormat="1" ht="12" customHeight="1" thickBot="1">
      <c r="A72" s="16" t="s">
        <v>239</v>
      </c>
      <c r="B72" s="134" t="s">
        <v>215</v>
      </c>
      <c r="C72" s="142"/>
    </row>
    <row r="73" spans="1:3" s="236" customFormat="1" ht="12" customHeight="1" thickBot="1">
      <c r="A73" s="282" t="s">
        <v>216</v>
      </c>
      <c r="B73" s="132" t="s">
        <v>217</v>
      </c>
      <c r="C73" s="137">
        <f>SUM(C74:C75)</f>
        <v>65005</v>
      </c>
    </row>
    <row r="74" spans="1:3" s="236" customFormat="1" ht="12" customHeight="1">
      <c r="A74" s="15" t="s">
        <v>240</v>
      </c>
      <c r="B74" s="237" t="s">
        <v>218</v>
      </c>
      <c r="C74" s="142">
        <v>65005</v>
      </c>
    </row>
    <row r="75" spans="1:3" s="236" customFormat="1" ht="12" customHeight="1" thickBot="1">
      <c r="A75" s="16" t="s">
        <v>241</v>
      </c>
      <c r="B75" s="134" t="s">
        <v>219</v>
      </c>
      <c r="C75" s="142"/>
    </row>
    <row r="76" spans="1:3" s="236" customFormat="1" ht="12" customHeight="1" thickBot="1">
      <c r="A76" s="282" t="s">
        <v>220</v>
      </c>
      <c r="B76" s="132" t="s">
        <v>221</v>
      </c>
      <c r="C76" s="137">
        <f>SUM(C77:C79)</f>
        <v>0</v>
      </c>
    </row>
    <row r="77" spans="1:3" s="236" customFormat="1" ht="12" customHeight="1">
      <c r="A77" s="15" t="s">
        <v>242</v>
      </c>
      <c r="B77" s="237" t="s">
        <v>222</v>
      </c>
      <c r="C77" s="142"/>
    </row>
    <row r="78" spans="1:3" s="236" customFormat="1" ht="12" customHeight="1">
      <c r="A78" s="14" t="s">
        <v>243</v>
      </c>
      <c r="B78" s="238" t="s">
        <v>223</v>
      </c>
      <c r="C78" s="142"/>
    </row>
    <row r="79" spans="1:3" s="236" customFormat="1" ht="12" customHeight="1" thickBot="1">
      <c r="A79" s="16" t="s">
        <v>244</v>
      </c>
      <c r="B79" s="134" t="s">
        <v>224</v>
      </c>
      <c r="C79" s="142"/>
    </row>
    <row r="80" spans="1:3" s="236" customFormat="1" ht="12" customHeight="1" thickBot="1">
      <c r="A80" s="282" t="s">
        <v>225</v>
      </c>
      <c r="B80" s="132" t="s">
        <v>245</v>
      </c>
      <c r="C80" s="137">
        <f>SUM(C81:C84)</f>
        <v>0</v>
      </c>
    </row>
    <row r="81" spans="1:3" s="236" customFormat="1" ht="12" customHeight="1">
      <c r="A81" s="241" t="s">
        <v>226</v>
      </c>
      <c r="B81" s="237" t="s">
        <v>227</v>
      </c>
      <c r="C81" s="142"/>
    </row>
    <row r="82" spans="1:3" s="236" customFormat="1" ht="12" customHeight="1">
      <c r="A82" s="242" t="s">
        <v>228</v>
      </c>
      <c r="B82" s="238" t="s">
        <v>229</v>
      </c>
      <c r="C82" s="142"/>
    </row>
    <row r="83" spans="1:3" s="236" customFormat="1" ht="12" customHeight="1">
      <c r="A83" s="242" t="s">
        <v>230</v>
      </c>
      <c r="B83" s="238" t="s">
        <v>231</v>
      </c>
      <c r="C83" s="142"/>
    </row>
    <row r="84" spans="1:3" s="236" customFormat="1" ht="12" customHeight="1" thickBot="1">
      <c r="A84" s="243" t="s">
        <v>232</v>
      </c>
      <c r="B84" s="134" t="s">
        <v>233</v>
      </c>
      <c r="C84" s="142"/>
    </row>
    <row r="85" spans="1:3" s="236" customFormat="1" ht="12" customHeight="1" thickBot="1">
      <c r="A85" s="282" t="s">
        <v>234</v>
      </c>
      <c r="B85" s="132" t="s">
        <v>362</v>
      </c>
      <c r="C85" s="280"/>
    </row>
    <row r="86" spans="1:3" s="236" customFormat="1" ht="13.5" customHeight="1" thickBot="1">
      <c r="A86" s="282" t="s">
        <v>236</v>
      </c>
      <c r="B86" s="132" t="s">
        <v>235</v>
      </c>
      <c r="C86" s="280"/>
    </row>
    <row r="87" spans="1:3" s="236" customFormat="1" ht="15.75" customHeight="1" thickBot="1">
      <c r="A87" s="282" t="s">
        <v>248</v>
      </c>
      <c r="B87" s="244" t="s">
        <v>365</v>
      </c>
      <c r="C87" s="143">
        <f>+C64+C68+C73+C76+C80+C86+C85</f>
        <v>65005</v>
      </c>
    </row>
    <row r="88" spans="1:3" s="236" customFormat="1" ht="16.5" customHeight="1" thickBot="1">
      <c r="A88" s="283" t="s">
        <v>364</v>
      </c>
      <c r="B88" s="245" t="s">
        <v>366</v>
      </c>
      <c r="C88" s="143">
        <f>+C63+C87</f>
        <v>661253</v>
      </c>
    </row>
    <row r="89" spans="1:3" s="236" customFormat="1" ht="83.25" customHeight="1">
      <c r="A89" s="5"/>
      <c r="B89" s="6"/>
      <c r="C89" s="144"/>
    </row>
    <row r="90" spans="1:3" ht="16.5" customHeight="1">
      <c r="A90" s="338" t="s">
        <v>35</v>
      </c>
      <c r="B90" s="338"/>
      <c r="C90" s="338"/>
    </row>
    <row r="91" spans="1:3" s="246" customFormat="1" ht="16.5" customHeight="1" thickBot="1">
      <c r="A91" s="340" t="s">
        <v>102</v>
      </c>
      <c r="B91" s="340"/>
      <c r="C91" s="77" t="s">
        <v>139</v>
      </c>
    </row>
    <row r="92" spans="1:3" ht="38.1" customHeight="1" thickBot="1">
      <c r="A92" s="23" t="s">
        <v>51</v>
      </c>
      <c r="B92" s="24" t="s">
        <v>36</v>
      </c>
      <c r="C92" s="32" t="e">
        <f>+C4</f>
        <v>#REF!</v>
      </c>
    </row>
    <row r="93" spans="1:3" s="235" customFormat="1" ht="12" customHeight="1" thickBot="1">
      <c r="A93" s="27"/>
      <c r="B93" s="28" t="s">
        <v>374</v>
      </c>
      <c r="C93" s="29" t="s">
        <v>375</v>
      </c>
    </row>
    <row r="94" spans="1:3" ht="12" customHeight="1" thickBot="1">
      <c r="A94" s="22" t="s">
        <v>8</v>
      </c>
      <c r="B94" s="26" t="s">
        <v>324</v>
      </c>
      <c r="C94" s="136">
        <f>C95+C96+C97+C98+C99+C112</f>
        <v>627504</v>
      </c>
    </row>
    <row r="95" spans="1:3" ht="12" customHeight="1">
      <c r="A95" s="17" t="s">
        <v>75</v>
      </c>
      <c r="B95" s="10" t="s">
        <v>37</v>
      </c>
      <c r="C95" s="138">
        <v>159237</v>
      </c>
    </row>
    <row r="96" spans="1:3" ht="12" customHeight="1">
      <c r="A96" s="14" t="s">
        <v>76</v>
      </c>
      <c r="B96" s="8" t="s">
        <v>121</v>
      </c>
      <c r="C96" s="139">
        <v>36680</v>
      </c>
    </row>
    <row r="97" spans="1:3" ht="12" customHeight="1">
      <c r="A97" s="14" t="s">
        <v>77</v>
      </c>
      <c r="B97" s="8" t="s">
        <v>97</v>
      </c>
      <c r="C97" s="141">
        <v>188916</v>
      </c>
    </row>
    <row r="98" spans="1:3" ht="12" customHeight="1">
      <c r="A98" s="14" t="s">
        <v>78</v>
      </c>
      <c r="B98" s="11" t="s">
        <v>122</v>
      </c>
      <c r="C98" s="141">
        <v>11089</v>
      </c>
    </row>
    <row r="99" spans="1:3" ht="12" customHeight="1">
      <c r="A99" s="14" t="s">
        <v>89</v>
      </c>
      <c r="B99" s="19" t="s">
        <v>123</v>
      </c>
      <c r="C99" s="141">
        <v>181582</v>
      </c>
    </row>
    <row r="100" spans="1:3" ht="12" customHeight="1">
      <c r="A100" s="14" t="s">
        <v>79</v>
      </c>
      <c r="B100" s="8" t="s">
        <v>329</v>
      </c>
      <c r="C100" s="141"/>
    </row>
    <row r="101" spans="1:3" ht="12" customHeight="1">
      <c r="A101" s="14" t="s">
        <v>80</v>
      </c>
      <c r="B101" s="82" t="s">
        <v>328</v>
      </c>
      <c r="C101" s="141"/>
    </row>
    <row r="102" spans="1:3" ht="12" customHeight="1">
      <c r="A102" s="14" t="s">
        <v>90</v>
      </c>
      <c r="B102" s="82" t="s">
        <v>327</v>
      </c>
      <c r="C102" s="141"/>
    </row>
    <row r="103" spans="1:3" ht="12" customHeight="1">
      <c r="A103" s="14" t="s">
        <v>91</v>
      </c>
      <c r="B103" s="80" t="s">
        <v>251</v>
      </c>
      <c r="C103" s="141"/>
    </row>
    <row r="104" spans="1:3" ht="12" customHeight="1">
      <c r="A104" s="14" t="s">
        <v>92</v>
      </c>
      <c r="B104" s="81" t="s">
        <v>252</v>
      </c>
      <c r="C104" s="141"/>
    </row>
    <row r="105" spans="1:3" ht="12" customHeight="1">
      <c r="A105" s="14" t="s">
        <v>93</v>
      </c>
      <c r="B105" s="81" t="s">
        <v>253</v>
      </c>
      <c r="C105" s="141"/>
    </row>
    <row r="106" spans="1:3" ht="12" customHeight="1">
      <c r="A106" s="14" t="s">
        <v>95</v>
      </c>
      <c r="B106" s="80" t="s">
        <v>254</v>
      </c>
      <c r="C106" s="141">
        <v>91538</v>
      </c>
    </row>
    <row r="107" spans="1:3" ht="12" customHeight="1">
      <c r="A107" s="14" t="s">
        <v>124</v>
      </c>
      <c r="B107" s="80" t="s">
        <v>255</v>
      </c>
      <c r="C107" s="141"/>
    </row>
    <row r="108" spans="1:3" ht="12" customHeight="1">
      <c r="A108" s="14" t="s">
        <v>249</v>
      </c>
      <c r="B108" s="81" t="s">
        <v>256</v>
      </c>
      <c r="C108" s="141"/>
    </row>
    <row r="109" spans="1:3" ht="12" customHeight="1">
      <c r="A109" s="13" t="s">
        <v>250</v>
      </c>
      <c r="B109" s="82" t="s">
        <v>257</v>
      </c>
      <c r="C109" s="141"/>
    </row>
    <row r="110" spans="1:3" ht="12" customHeight="1">
      <c r="A110" s="14" t="s">
        <v>325</v>
      </c>
      <c r="B110" s="82" t="s">
        <v>258</v>
      </c>
      <c r="C110" s="141"/>
    </row>
    <row r="111" spans="1:3" ht="12" customHeight="1">
      <c r="A111" s="16" t="s">
        <v>326</v>
      </c>
      <c r="B111" s="82" t="s">
        <v>259</v>
      </c>
      <c r="C111" s="141">
        <v>90044</v>
      </c>
    </row>
    <row r="112" spans="1:3" ht="12" customHeight="1">
      <c r="A112" s="14" t="s">
        <v>330</v>
      </c>
      <c r="B112" s="11" t="s">
        <v>38</v>
      </c>
      <c r="C112" s="139">
        <v>50000</v>
      </c>
    </row>
    <row r="113" spans="1:3" ht="12" customHeight="1">
      <c r="A113" s="14" t="s">
        <v>331</v>
      </c>
      <c r="B113" s="8" t="s">
        <v>333</v>
      </c>
      <c r="C113" s="139">
        <v>50000</v>
      </c>
    </row>
    <row r="114" spans="1:3" ht="12" customHeight="1" thickBot="1">
      <c r="A114" s="18" t="s">
        <v>332</v>
      </c>
      <c r="B114" s="291" t="s">
        <v>334</v>
      </c>
      <c r="C114" s="145"/>
    </row>
    <row r="115" spans="1:3" ht="12" customHeight="1" thickBot="1">
      <c r="A115" s="288" t="s">
        <v>9</v>
      </c>
      <c r="B115" s="289" t="s">
        <v>260</v>
      </c>
      <c r="C115" s="290">
        <f>+C116+C118+C120</f>
        <v>25511</v>
      </c>
    </row>
    <row r="116" spans="1:3" ht="12" customHeight="1">
      <c r="A116" s="15" t="s">
        <v>81</v>
      </c>
      <c r="B116" s="8" t="s">
        <v>138</v>
      </c>
      <c r="C116" s="140">
        <v>18277</v>
      </c>
    </row>
    <row r="117" spans="1:3" ht="12" customHeight="1">
      <c r="A117" s="15" t="s">
        <v>82</v>
      </c>
      <c r="B117" s="12" t="s">
        <v>264</v>
      </c>
      <c r="C117" s="140"/>
    </row>
    <row r="118" spans="1:3" ht="12" customHeight="1">
      <c r="A118" s="15" t="s">
        <v>83</v>
      </c>
      <c r="B118" s="12" t="s">
        <v>125</v>
      </c>
      <c r="C118" s="139">
        <v>6934</v>
      </c>
    </row>
    <row r="119" spans="1:3" ht="12" customHeight="1">
      <c r="A119" s="15" t="s">
        <v>84</v>
      </c>
      <c r="B119" s="12" t="s">
        <v>265</v>
      </c>
      <c r="C119" s="121"/>
    </row>
    <row r="120" spans="1:3" ht="12" customHeight="1">
      <c r="A120" s="15" t="s">
        <v>85</v>
      </c>
      <c r="B120" s="134" t="s">
        <v>141</v>
      </c>
      <c r="C120" s="121">
        <v>300</v>
      </c>
    </row>
    <row r="121" spans="1:3" ht="12" customHeight="1">
      <c r="A121" s="15" t="s">
        <v>94</v>
      </c>
      <c r="B121" s="133" t="s">
        <v>317</v>
      </c>
      <c r="C121" s="121"/>
    </row>
    <row r="122" spans="1:3" ht="12" customHeight="1">
      <c r="A122" s="15" t="s">
        <v>96</v>
      </c>
      <c r="B122" s="233" t="s">
        <v>270</v>
      </c>
      <c r="C122" s="121"/>
    </row>
    <row r="123" spans="1:3">
      <c r="A123" s="15" t="s">
        <v>126</v>
      </c>
      <c r="B123" s="81" t="s">
        <v>253</v>
      </c>
      <c r="C123" s="121"/>
    </row>
    <row r="124" spans="1:3" ht="12" customHeight="1">
      <c r="A124" s="15" t="s">
        <v>127</v>
      </c>
      <c r="B124" s="81" t="s">
        <v>269</v>
      </c>
      <c r="C124" s="121"/>
    </row>
    <row r="125" spans="1:3" ht="12" customHeight="1">
      <c r="A125" s="15" t="s">
        <v>128</v>
      </c>
      <c r="B125" s="81" t="s">
        <v>268</v>
      </c>
      <c r="C125" s="121"/>
    </row>
    <row r="126" spans="1:3" ht="12" customHeight="1">
      <c r="A126" s="15" t="s">
        <v>261</v>
      </c>
      <c r="B126" s="81" t="s">
        <v>256</v>
      </c>
      <c r="C126" s="121">
        <v>300</v>
      </c>
    </row>
    <row r="127" spans="1:3" ht="12" customHeight="1">
      <c r="A127" s="15" t="s">
        <v>262</v>
      </c>
      <c r="B127" s="81" t="s">
        <v>267</v>
      </c>
      <c r="C127" s="121"/>
    </row>
    <row r="128" spans="1:3" ht="16.5" thickBot="1">
      <c r="A128" s="13" t="s">
        <v>263</v>
      </c>
      <c r="B128" s="81" t="s">
        <v>266</v>
      </c>
      <c r="C128" s="123"/>
    </row>
    <row r="129" spans="1:3" ht="12" customHeight="1" thickBot="1">
      <c r="A129" s="20" t="s">
        <v>10</v>
      </c>
      <c r="B129" s="74" t="s">
        <v>335</v>
      </c>
      <c r="C129" s="137">
        <f>+C94+C115</f>
        <v>653015</v>
      </c>
    </row>
    <row r="130" spans="1:3" ht="12" customHeight="1" thickBot="1">
      <c r="A130" s="20" t="s">
        <v>11</v>
      </c>
      <c r="B130" s="74" t="s">
        <v>336</v>
      </c>
      <c r="C130" s="137">
        <f>+C131+C132+C133</f>
        <v>0</v>
      </c>
    </row>
    <row r="131" spans="1:3" ht="12" customHeight="1">
      <c r="A131" s="15" t="s">
        <v>165</v>
      </c>
      <c r="B131" s="12" t="s">
        <v>343</v>
      </c>
      <c r="C131" s="121"/>
    </row>
    <row r="132" spans="1:3" ht="12" customHeight="1">
      <c r="A132" s="15" t="s">
        <v>166</v>
      </c>
      <c r="B132" s="12" t="s">
        <v>344</v>
      </c>
      <c r="C132" s="121"/>
    </row>
    <row r="133" spans="1:3" ht="12" customHeight="1" thickBot="1">
      <c r="A133" s="13" t="s">
        <v>167</v>
      </c>
      <c r="B133" s="12" t="s">
        <v>345</v>
      </c>
      <c r="C133" s="121"/>
    </row>
    <row r="134" spans="1:3" ht="12" customHeight="1" thickBot="1">
      <c r="A134" s="20" t="s">
        <v>12</v>
      </c>
      <c r="B134" s="74" t="s">
        <v>337</v>
      </c>
      <c r="C134" s="137">
        <f>SUM(C135:C140)</f>
        <v>0</v>
      </c>
    </row>
    <row r="135" spans="1:3" ht="12" customHeight="1">
      <c r="A135" s="15" t="s">
        <v>68</v>
      </c>
      <c r="B135" s="9" t="s">
        <v>346</v>
      </c>
      <c r="C135" s="121"/>
    </row>
    <row r="136" spans="1:3" ht="12" customHeight="1">
      <c r="A136" s="15" t="s">
        <v>69</v>
      </c>
      <c r="B136" s="9" t="s">
        <v>338</v>
      </c>
      <c r="C136" s="121"/>
    </row>
    <row r="137" spans="1:3" ht="12" customHeight="1">
      <c r="A137" s="15" t="s">
        <v>70</v>
      </c>
      <c r="B137" s="9" t="s">
        <v>339</v>
      </c>
      <c r="C137" s="121"/>
    </row>
    <row r="138" spans="1:3" ht="12" customHeight="1">
      <c r="A138" s="15" t="s">
        <v>113</v>
      </c>
      <c r="B138" s="9" t="s">
        <v>340</v>
      </c>
      <c r="C138" s="121"/>
    </row>
    <row r="139" spans="1:3" ht="12" customHeight="1">
      <c r="A139" s="15" t="s">
        <v>114</v>
      </c>
      <c r="B139" s="9" t="s">
        <v>341</v>
      </c>
      <c r="C139" s="121"/>
    </row>
    <row r="140" spans="1:3" ht="12" customHeight="1" thickBot="1">
      <c r="A140" s="13" t="s">
        <v>115</v>
      </c>
      <c r="B140" s="9" t="s">
        <v>342</v>
      </c>
      <c r="C140" s="121"/>
    </row>
    <row r="141" spans="1:3" ht="12" customHeight="1" thickBot="1">
      <c r="A141" s="20" t="s">
        <v>13</v>
      </c>
      <c r="B141" s="74" t="s">
        <v>350</v>
      </c>
      <c r="C141" s="143">
        <f>+C142+C143+C144+C145</f>
        <v>8238</v>
      </c>
    </row>
    <row r="142" spans="1:3" ht="12" customHeight="1">
      <c r="A142" s="15" t="s">
        <v>71</v>
      </c>
      <c r="B142" s="9" t="s">
        <v>271</v>
      </c>
      <c r="C142" s="121"/>
    </row>
    <row r="143" spans="1:3" ht="12" customHeight="1">
      <c r="A143" s="15" t="s">
        <v>72</v>
      </c>
      <c r="B143" s="9" t="s">
        <v>272</v>
      </c>
      <c r="C143" s="121">
        <v>8238</v>
      </c>
    </row>
    <row r="144" spans="1:3" ht="12" customHeight="1">
      <c r="A144" s="15" t="s">
        <v>185</v>
      </c>
      <c r="B144" s="9" t="s">
        <v>351</v>
      </c>
      <c r="C144" s="121"/>
    </row>
    <row r="145" spans="1:9" ht="12" customHeight="1" thickBot="1">
      <c r="A145" s="13" t="s">
        <v>186</v>
      </c>
      <c r="B145" s="7" t="s">
        <v>283</v>
      </c>
      <c r="C145" s="121"/>
    </row>
    <row r="146" spans="1:9" ht="12" customHeight="1" thickBot="1">
      <c r="A146" s="20" t="s">
        <v>14</v>
      </c>
      <c r="B146" s="74" t="s">
        <v>352</v>
      </c>
      <c r="C146" s="146">
        <f>SUM(C147:C151)</f>
        <v>0</v>
      </c>
    </row>
    <row r="147" spans="1:9" ht="12" customHeight="1">
      <c r="A147" s="15" t="s">
        <v>73</v>
      </c>
      <c r="B147" s="9" t="s">
        <v>347</v>
      </c>
      <c r="C147" s="121"/>
    </row>
    <row r="148" spans="1:9" ht="12" customHeight="1">
      <c r="A148" s="15" t="s">
        <v>74</v>
      </c>
      <c r="B148" s="9" t="s">
        <v>354</v>
      </c>
      <c r="C148" s="121"/>
    </row>
    <row r="149" spans="1:9" ht="12" customHeight="1">
      <c r="A149" s="15" t="s">
        <v>197</v>
      </c>
      <c r="B149" s="9" t="s">
        <v>349</v>
      </c>
      <c r="C149" s="121"/>
    </row>
    <row r="150" spans="1:9" ht="12" customHeight="1">
      <c r="A150" s="15" t="s">
        <v>198</v>
      </c>
      <c r="B150" s="9" t="s">
        <v>355</v>
      </c>
      <c r="C150" s="121"/>
    </row>
    <row r="151" spans="1:9" ht="12" customHeight="1" thickBot="1">
      <c r="A151" s="15" t="s">
        <v>353</v>
      </c>
      <c r="B151" s="9" t="s">
        <v>356</v>
      </c>
      <c r="C151" s="121"/>
    </row>
    <row r="152" spans="1:9" ht="12" customHeight="1" thickBot="1">
      <c r="A152" s="20" t="s">
        <v>15</v>
      </c>
      <c r="B152" s="74" t="s">
        <v>357</v>
      </c>
      <c r="C152" s="292"/>
    </row>
    <row r="153" spans="1:9" ht="12" customHeight="1" thickBot="1">
      <c r="A153" s="20" t="s">
        <v>16</v>
      </c>
      <c r="B153" s="74" t="s">
        <v>358</v>
      </c>
      <c r="C153" s="292"/>
    </row>
    <row r="154" spans="1:9" ht="15" customHeight="1" thickBot="1">
      <c r="A154" s="20" t="s">
        <v>17</v>
      </c>
      <c r="B154" s="74" t="s">
        <v>360</v>
      </c>
      <c r="C154" s="247">
        <f>+C130+C134+C141+C146+C152+C153</f>
        <v>8238</v>
      </c>
      <c r="F154" s="248"/>
      <c r="G154" s="249"/>
      <c r="H154" s="249"/>
      <c r="I154" s="249"/>
    </row>
    <row r="155" spans="1:9" s="236" customFormat="1" ht="12.95" customHeight="1" thickBot="1">
      <c r="A155" s="135" t="s">
        <v>18</v>
      </c>
      <c r="B155" s="206" t="s">
        <v>359</v>
      </c>
      <c r="C155" s="247">
        <f>+C129+C154</f>
        <v>661253</v>
      </c>
    </row>
    <row r="156" spans="1:9" ht="7.5" customHeight="1"/>
    <row r="157" spans="1:9">
      <c r="A157" s="341" t="s">
        <v>273</v>
      </c>
      <c r="B157" s="341"/>
      <c r="C157" s="341"/>
    </row>
    <row r="158" spans="1:9" ht="15" customHeight="1" thickBot="1">
      <c r="A158" s="339" t="s">
        <v>103</v>
      </c>
      <c r="B158" s="339"/>
      <c r="C158" s="147" t="s">
        <v>139</v>
      </c>
    </row>
    <row r="159" spans="1:9" ht="13.5" customHeight="1" thickBot="1">
      <c r="A159" s="20">
        <v>1</v>
      </c>
      <c r="B159" s="25" t="s">
        <v>361</v>
      </c>
      <c r="C159" s="137">
        <f>+C63-C129</f>
        <v>-56767</v>
      </c>
      <c r="D159" s="250"/>
    </row>
    <row r="160" spans="1:9" ht="27.75" customHeight="1" thickBot="1">
      <c r="A160" s="20" t="s">
        <v>9</v>
      </c>
      <c r="B160" s="25" t="s">
        <v>459</v>
      </c>
      <c r="C160" s="137">
        <f>+C87-C154</f>
        <v>56767</v>
      </c>
    </row>
  </sheetData>
  <mergeCells count="6">
    <mergeCell ref="A2:C2"/>
    <mergeCell ref="A3:B3"/>
    <mergeCell ref="A91:B91"/>
    <mergeCell ref="A157:C157"/>
    <mergeCell ref="A158:B158"/>
    <mergeCell ref="A90:C90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 xml:space="preserve">&amp;C&amp;"Times New Roman CE,Félkövér"&amp;12
 Balatonszárszó Önkormányzat
2016. ÉVI KÖLTSÉGVETÉSÉNEK ÖSSZEVONT MÉRLEGE&amp;10
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tabSelected="1" zoomScaleNormal="100" workbookViewId="0">
      <selection activeCell="F1" sqref="F1"/>
    </sheetView>
  </sheetViews>
  <sheetFormatPr defaultRowHeight="12.75"/>
  <cols>
    <col min="1" max="1" width="13.83203125" style="114" customWidth="1"/>
    <col min="2" max="2" width="56.6640625" style="115" customWidth="1"/>
    <col min="3" max="6" width="18.83203125" style="115" customWidth="1"/>
    <col min="7" max="16384" width="9.33203125" style="115"/>
  </cols>
  <sheetData>
    <row r="1" spans="1:6" s="94" customFormat="1" ht="21" customHeight="1" thickBot="1">
      <c r="A1" s="93"/>
      <c r="B1" s="95"/>
      <c r="E1" s="273"/>
      <c r="F1" s="273" t="s">
        <v>476</v>
      </c>
    </row>
    <row r="2" spans="1:6" s="274" customFormat="1" ht="25.5" customHeight="1">
      <c r="A2" s="228" t="s">
        <v>132</v>
      </c>
      <c r="B2" s="184" t="s">
        <v>423</v>
      </c>
      <c r="C2" s="198" t="s">
        <v>47</v>
      </c>
      <c r="D2" s="198" t="s">
        <v>47</v>
      </c>
      <c r="E2" s="198" t="s">
        <v>47</v>
      </c>
      <c r="F2" s="198" t="s">
        <v>47</v>
      </c>
    </row>
    <row r="3" spans="1:6" s="274" customFormat="1" ht="24.75" thickBot="1">
      <c r="A3" s="267" t="s">
        <v>131</v>
      </c>
      <c r="B3" s="185" t="s">
        <v>307</v>
      </c>
      <c r="C3" s="199" t="s">
        <v>46</v>
      </c>
      <c r="D3" s="199" t="s">
        <v>46</v>
      </c>
      <c r="E3" s="199" t="s">
        <v>46</v>
      </c>
      <c r="F3" s="199" t="s">
        <v>46</v>
      </c>
    </row>
    <row r="4" spans="1:6" s="275" customFormat="1" ht="15.95" customHeight="1" thickBot="1">
      <c r="A4" s="97"/>
      <c r="B4" s="97"/>
      <c r="E4" s="98" t="s">
        <v>41</v>
      </c>
      <c r="F4" s="98" t="s">
        <v>41</v>
      </c>
    </row>
    <row r="5" spans="1:6" ht="84.75" thickBot="1">
      <c r="A5" s="229" t="s">
        <v>133</v>
      </c>
      <c r="B5" s="99" t="s">
        <v>420</v>
      </c>
      <c r="C5" s="100" t="s">
        <v>424</v>
      </c>
      <c r="D5" s="100" t="s">
        <v>425</v>
      </c>
      <c r="E5" s="100" t="s">
        <v>426</v>
      </c>
      <c r="F5" s="100" t="s">
        <v>463</v>
      </c>
    </row>
    <row r="6" spans="1:6" s="276" customFormat="1" ht="12.95" customHeight="1" thickBot="1">
      <c r="A6" s="89"/>
      <c r="B6" s="90" t="s">
        <v>374</v>
      </c>
      <c r="C6" s="91" t="s">
        <v>375</v>
      </c>
      <c r="D6" s="91" t="s">
        <v>376</v>
      </c>
      <c r="E6" s="91" t="s">
        <v>378</v>
      </c>
      <c r="F6" s="91" t="s">
        <v>377</v>
      </c>
    </row>
    <row r="7" spans="1:6" s="276" customFormat="1" ht="15.95" customHeight="1" thickBot="1">
      <c r="A7" s="101"/>
      <c r="B7" s="102" t="s">
        <v>43</v>
      </c>
      <c r="C7" s="103"/>
      <c r="D7" s="103"/>
      <c r="E7" s="103"/>
      <c r="F7" s="103"/>
    </row>
    <row r="8" spans="1:6" s="200" customFormat="1" ht="12" customHeight="1" thickBot="1">
      <c r="A8" s="89" t="s">
        <v>8</v>
      </c>
      <c r="B8" s="104" t="s">
        <v>396</v>
      </c>
      <c r="C8" s="156">
        <f>SUM(C9:C19)</f>
        <v>0</v>
      </c>
      <c r="D8" s="156">
        <f t="shared" ref="D8:E8" si="0">SUM(D9:D19)</f>
        <v>8763</v>
      </c>
      <c r="E8" s="156">
        <f t="shared" si="0"/>
        <v>152</v>
      </c>
      <c r="F8" s="156">
        <f>SUM(C8:E8)</f>
        <v>8915</v>
      </c>
    </row>
    <row r="9" spans="1:6" s="200" customFormat="1" ht="12" customHeight="1">
      <c r="A9" s="268" t="s">
        <v>75</v>
      </c>
      <c r="B9" s="10" t="s">
        <v>174</v>
      </c>
      <c r="C9" s="189"/>
      <c r="D9" s="189"/>
      <c r="E9" s="189"/>
      <c r="F9" s="189"/>
    </row>
    <row r="10" spans="1:6" s="200" customFormat="1" ht="12" customHeight="1">
      <c r="A10" s="269" t="s">
        <v>76</v>
      </c>
      <c r="B10" s="8" t="s">
        <v>175</v>
      </c>
      <c r="C10" s="154"/>
      <c r="D10" s="154">
        <v>6900</v>
      </c>
      <c r="E10" s="154">
        <v>120</v>
      </c>
      <c r="F10" s="154">
        <f>SUM(C10:E10)</f>
        <v>7020</v>
      </c>
    </row>
    <row r="11" spans="1:6" s="200" customFormat="1" ht="12" customHeight="1">
      <c r="A11" s="269" t="s">
        <v>77</v>
      </c>
      <c r="B11" s="8" t="s">
        <v>176</v>
      </c>
      <c r="C11" s="154"/>
      <c r="D11" s="154"/>
      <c r="E11" s="154"/>
      <c r="F11" s="154">
        <f>SUM(C11:E11)</f>
        <v>0</v>
      </c>
    </row>
    <row r="12" spans="1:6" s="200" customFormat="1" ht="12" customHeight="1">
      <c r="A12" s="269" t="s">
        <v>78</v>
      </c>
      <c r="B12" s="8" t="s">
        <v>177</v>
      </c>
      <c r="C12" s="154"/>
      <c r="D12" s="154"/>
      <c r="E12" s="154"/>
      <c r="F12" s="154">
        <f>SUM(C12:E12)</f>
        <v>0</v>
      </c>
    </row>
    <row r="13" spans="1:6" s="200" customFormat="1" ht="12" customHeight="1">
      <c r="A13" s="269" t="s">
        <v>98</v>
      </c>
      <c r="B13" s="8" t="s">
        <v>178</v>
      </c>
      <c r="C13" s="154"/>
      <c r="D13" s="154"/>
      <c r="E13" s="154"/>
      <c r="F13" s="154">
        <f>SUM(C13:E13)</f>
        <v>0</v>
      </c>
    </row>
    <row r="14" spans="1:6" s="200" customFormat="1" ht="12" customHeight="1">
      <c r="A14" s="269" t="s">
        <v>79</v>
      </c>
      <c r="B14" s="8" t="s">
        <v>288</v>
      </c>
      <c r="C14" s="154"/>
      <c r="D14" s="154">
        <v>1863</v>
      </c>
      <c r="E14" s="154">
        <v>32</v>
      </c>
      <c r="F14" s="154">
        <f>SUM(C14:E14)</f>
        <v>1895</v>
      </c>
    </row>
    <row r="15" spans="1:6" s="200" customFormat="1" ht="12" customHeight="1">
      <c r="A15" s="269" t="s">
        <v>80</v>
      </c>
      <c r="B15" s="7" t="s">
        <v>289</v>
      </c>
      <c r="C15" s="154"/>
      <c r="D15" s="154"/>
      <c r="E15" s="154"/>
      <c r="F15" s="154"/>
    </row>
    <row r="16" spans="1:6" s="200" customFormat="1" ht="12" customHeight="1">
      <c r="A16" s="269" t="s">
        <v>90</v>
      </c>
      <c r="B16" s="8" t="s">
        <v>181</v>
      </c>
      <c r="C16" s="190"/>
      <c r="D16" s="190"/>
      <c r="E16" s="190"/>
      <c r="F16" s="190"/>
    </row>
    <row r="17" spans="1:6" s="277" customFormat="1" ht="12" customHeight="1">
      <c r="A17" s="269" t="s">
        <v>91</v>
      </c>
      <c r="B17" s="8" t="s">
        <v>182</v>
      </c>
      <c r="C17" s="154"/>
      <c r="D17" s="154"/>
      <c r="E17" s="154"/>
      <c r="F17" s="154"/>
    </row>
    <row r="18" spans="1:6" s="277" customFormat="1" ht="12" customHeight="1">
      <c r="A18" s="269" t="s">
        <v>92</v>
      </c>
      <c r="B18" s="8" t="s">
        <v>323</v>
      </c>
      <c r="C18" s="155"/>
      <c r="D18" s="155"/>
      <c r="E18" s="155"/>
      <c r="F18" s="155"/>
    </row>
    <row r="19" spans="1:6" s="277" customFormat="1" ht="12" customHeight="1" thickBot="1">
      <c r="A19" s="269" t="s">
        <v>93</v>
      </c>
      <c r="B19" s="7" t="s">
        <v>183</v>
      </c>
      <c r="C19" s="155"/>
      <c r="D19" s="155"/>
      <c r="E19" s="155"/>
      <c r="F19" s="155"/>
    </row>
    <row r="20" spans="1:6" s="200" customFormat="1" ht="12" customHeight="1" thickBot="1">
      <c r="A20" s="89" t="s">
        <v>9</v>
      </c>
      <c r="B20" s="104" t="s">
        <v>290</v>
      </c>
      <c r="C20" s="156">
        <f>SUM(C21:C23)</f>
        <v>0</v>
      </c>
      <c r="D20" s="156">
        <f t="shared" ref="D20:E20" si="1">SUM(D21:D23)</f>
        <v>500</v>
      </c>
      <c r="E20" s="156">
        <f t="shared" si="1"/>
        <v>0</v>
      </c>
      <c r="F20" s="156">
        <f>SUM(C20:E20)</f>
        <v>500</v>
      </c>
    </row>
    <row r="21" spans="1:6" s="277" customFormat="1" ht="12" customHeight="1">
      <c r="A21" s="269" t="s">
        <v>81</v>
      </c>
      <c r="B21" s="9" t="s">
        <v>155</v>
      </c>
      <c r="C21" s="154"/>
      <c r="D21" s="154"/>
      <c r="E21" s="154"/>
      <c r="F21" s="154"/>
    </row>
    <row r="22" spans="1:6" s="277" customFormat="1" ht="12" customHeight="1">
      <c r="A22" s="269" t="s">
        <v>82</v>
      </c>
      <c r="B22" s="8" t="s">
        <v>291</v>
      </c>
      <c r="C22" s="154"/>
      <c r="D22" s="154"/>
      <c r="E22" s="154"/>
      <c r="F22" s="154"/>
    </row>
    <row r="23" spans="1:6" s="277" customFormat="1" ht="12" customHeight="1">
      <c r="A23" s="269" t="s">
        <v>83</v>
      </c>
      <c r="B23" s="8" t="s">
        <v>292</v>
      </c>
      <c r="C23" s="154"/>
      <c r="D23" s="154">
        <v>500</v>
      </c>
      <c r="E23" s="154"/>
      <c r="F23" s="154">
        <f>SUM(C23:E23)</f>
        <v>500</v>
      </c>
    </row>
    <row r="24" spans="1:6" s="277" customFormat="1" ht="12" customHeight="1" thickBot="1">
      <c r="A24" s="269" t="s">
        <v>84</v>
      </c>
      <c r="B24" s="8" t="s">
        <v>401</v>
      </c>
      <c r="C24" s="154"/>
      <c r="D24" s="154"/>
      <c r="E24" s="154"/>
      <c r="F24" s="154"/>
    </row>
    <row r="25" spans="1:6" s="277" customFormat="1" ht="12" customHeight="1" thickBot="1">
      <c r="A25" s="92" t="s">
        <v>10</v>
      </c>
      <c r="B25" s="74" t="s">
        <v>112</v>
      </c>
      <c r="C25" s="183"/>
      <c r="D25" s="183"/>
      <c r="E25" s="183"/>
      <c r="F25" s="183"/>
    </row>
    <row r="26" spans="1:6" s="277" customFormat="1" ht="12" customHeight="1" thickBot="1">
      <c r="A26" s="92" t="s">
        <v>11</v>
      </c>
      <c r="B26" s="74" t="s">
        <v>293</v>
      </c>
      <c r="C26" s="156">
        <f>+C27+C28</f>
        <v>0</v>
      </c>
      <c r="D26" s="156">
        <f t="shared" ref="D26:E26" si="2">+D27+D28</f>
        <v>0</v>
      </c>
      <c r="E26" s="156">
        <f t="shared" si="2"/>
        <v>0</v>
      </c>
      <c r="F26" s="156">
        <f t="shared" ref="F26" si="3">+F27+F28</f>
        <v>0</v>
      </c>
    </row>
    <row r="27" spans="1:6" s="277" customFormat="1" ht="12" customHeight="1">
      <c r="A27" s="270" t="s">
        <v>165</v>
      </c>
      <c r="B27" s="271" t="s">
        <v>291</v>
      </c>
      <c r="C27" s="39"/>
      <c r="D27" s="39"/>
      <c r="E27" s="39"/>
      <c r="F27" s="39"/>
    </row>
    <row r="28" spans="1:6" s="277" customFormat="1" ht="12" customHeight="1">
      <c r="A28" s="270" t="s">
        <v>166</v>
      </c>
      <c r="B28" s="272" t="s">
        <v>294</v>
      </c>
      <c r="C28" s="157"/>
      <c r="D28" s="157"/>
      <c r="E28" s="157"/>
      <c r="F28" s="157"/>
    </row>
    <row r="29" spans="1:6" s="277" customFormat="1" ht="12" customHeight="1" thickBot="1">
      <c r="A29" s="269" t="s">
        <v>167</v>
      </c>
      <c r="B29" s="79" t="s">
        <v>402</v>
      </c>
      <c r="C29" s="42"/>
      <c r="D29" s="42"/>
      <c r="E29" s="42"/>
      <c r="F29" s="42"/>
    </row>
    <row r="30" spans="1:6" s="277" customFormat="1" ht="12" customHeight="1" thickBot="1">
      <c r="A30" s="92" t="s">
        <v>12</v>
      </c>
      <c r="B30" s="74" t="s">
        <v>295</v>
      </c>
      <c r="C30" s="156">
        <f>+C31+C32+C33</f>
        <v>0</v>
      </c>
      <c r="D30" s="156">
        <f t="shared" ref="D30:E30" si="4">+D31+D32+D33</f>
        <v>0</v>
      </c>
      <c r="E30" s="156">
        <f t="shared" si="4"/>
        <v>0</v>
      </c>
      <c r="F30" s="156">
        <f t="shared" ref="F30" si="5">+F31+F32+F33</f>
        <v>0</v>
      </c>
    </row>
    <row r="31" spans="1:6" s="277" customFormat="1" ht="12" customHeight="1">
      <c r="A31" s="270" t="s">
        <v>68</v>
      </c>
      <c r="B31" s="271" t="s">
        <v>188</v>
      </c>
      <c r="C31" s="39"/>
      <c r="D31" s="39"/>
      <c r="E31" s="39"/>
      <c r="F31" s="39"/>
    </row>
    <row r="32" spans="1:6" s="277" customFormat="1" ht="12" customHeight="1">
      <c r="A32" s="270" t="s">
        <v>69</v>
      </c>
      <c r="B32" s="272" t="s">
        <v>189</v>
      </c>
      <c r="C32" s="157"/>
      <c r="D32" s="157"/>
      <c r="E32" s="157"/>
      <c r="F32" s="157"/>
    </row>
    <row r="33" spans="1:6" s="277" customFormat="1" ht="12" customHeight="1" thickBot="1">
      <c r="A33" s="269" t="s">
        <v>70</v>
      </c>
      <c r="B33" s="79" t="s">
        <v>190</v>
      </c>
      <c r="C33" s="42"/>
      <c r="D33" s="42"/>
      <c r="E33" s="42"/>
      <c r="F33" s="42"/>
    </row>
    <row r="34" spans="1:6" s="200" customFormat="1" ht="12" customHeight="1" thickBot="1">
      <c r="A34" s="92" t="s">
        <v>13</v>
      </c>
      <c r="B34" s="74" t="s">
        <v>276</v>
      </c>
      <c r="C34" s="183"/>
      <c r="D34" s="183"/>
      <c r="E34" s="183"/>
      <c r="F34" s="183"/>
    </row>
    <row r="35" spans="1:6" s="200" customFormat="1" ht="12" customHeight="1" thickBot="1">
      <c r="A35" s="92" t="s">
        <v>14</v>
      </c>
      <c r="B35" s="74" t="s">
        <v>296</v>
      </c>
      <c r="C35" s="191"/>
      <c r="D35" s="191"/>
      <c r="E35" s="191"/>
      <c r="F35" s="191"/>
    </row>
    <row r="36" spans="1:6" s="200" customFormat="1" ht="12" customHeight="1" thickBot="1">
      <c r="A36" s="89" t="s">
        <v>15</v>
      </c>
      <c r="B36" s="74" t="s">
        <v>403</v>
      </c>
      <c r="C36" s="192">
        <f>+C8+C20+C25+C26+C30+C34+C35</f>
        <v>0</v>
      </c>
      <c r="D36" s="192">
        <f t="shared" ref="D36:E36" si="6">+D8+D20+D25+D26+D30+D34+D35</f>
        <v>9263</v>
      </c>
      <c r="E36" s="192">
        <f t="shared" si="6"/>
        <v>152</v>
      </c>
      <c r="F36" s="156">
        <f>SUM(C36:E36)</f>
        <v>9415</v>
      </c>
    </row>
    <row r="37" spans="1:6" s="200" customFormat="1" ht="12" customHeight="1" thickBot="1">
      <c r="A37" s="105" t="s">
        <v>16</v>
      </c>
      <c r="B37" s="74" t="s">
        <v>298</v>
      </c>
      <c r="C37" s="192">
        <f>+C38+C39+C40</f>
        <v>27564</v>
      </c>
      <c r="D37" s="192">
        <f t="shared" ref="D37:E37" si="7">+D38+D39+D40</f>
        <v>0</v>
      </c>
      <c r="E37" s="192">
        <f t="shared" si="7"/>
        <v>0</v>
      </c>
      <c r="F37" s="192">
        <f t="shared" ref="F37" si="8">+F38+F39+F40</f>
        <v>27564</v>
      </c>
    </row>
    <row r="38" spans="1:6" s="200" customFormat="1" ht="12" customHeight="1">
      <c r="A38" s="270" t="s">
        <v>299</v>
      </c>
      <c r="B38" s="271" t="s">
        <v>148</v>
      </c>
      <c r="C38" s="39">
        <v>1198</v>
      </c>
      <c r="D38" s="39"/>
      <c r="E38" s="39"/>
      <c r="F38" s="154">
        <f>SUM(C38:E38)</f>
        <v>1198</v>
      </c>
    </row>
    <row r="39" spans="1:6" s="200" customFormat="1" ht="12" customHeight="1">
      <c r="A39" s="270" t="s">
        <v>300</v>
      </c>
      <c r="B39" s="272" t="s">
        <v>0</v>
      </c>
      <c r="C39" s="157"/>
      <c r="D39" s="157"/>
      <c r="E39" s="157"/>
      <c r="F39" s="157"/>
    </row>
    <row r="40" spans="1:6" s="277" customFormat="1" ht="12" customHeight="1" thickBot="1">
      <c r="A40" s="269" t="s">
        <v>301</v>
      </c>
      <c r="B40" s="79" t="s">
        <v>302</v>
      </c>
      <c r="C40" s="42">
        <f>26116+250</f>
        <v>26366</v>
      </c>
      <c r="D40" s="42"/>
      <c r="E40" s="42"/>
      <c r="F40" s="154">
        <f>SUM(C40:E40)</f>
        <v>26366</v>
      </c>
    </row>
    <row r="41" spans="1:6" s="277" customFormat="1" ht="15" customHeight="1" thickBot="1">
      <c r="A41" s="105" t="s">
        <v>17</v>
      </c>
      <c r="B41" s="106" t="s">
        <v>303</v>
      </c>
      <c r="C41" s="195">
        <f>+C36+C37</f>
        <v>27564</v>
      </c>
      <c r="D41" s="195">
        <f t="shared" ref="D41:E41" si="9">+D36+D37</f>
        <v>9263</v>
      </c>
      <c r="E41" s="195">
        <f t="shared" si="9"/>
        <v>152</v>
      </c>
      <c r="F41" s="156">
        <f>SUM(C41:E41)</f>
        <v>36979</v>
      </c>
    </row>
    <row r="42" spans="1:6" s="277" customFormat="1" ht="15" customHeight="1">
      <c r="A42" s="107"/>
      <c r="B42" s="108"/>
      <c r="C42" s="193"/>
      <c r="D42" s="193"/>
      <c r="E42" s="193"/>
      <c r="F42" s="193"/>
    </row>
    <row r="43" spans="1:6" ht="13.5" thickBot="1">
      <c r="A43" s="109"/>
      <c r="B43" s="110"/>
      <c r="C43" s="194"/>
      <c r="D43" s="194"/>
      <c r="E43" s="194"/>
      <c r="F43" s="194"/>
    </row>
    <row r="44" spans="1:6" s="276" customFormat="1" ht="16.5" customHeight="1" thickBot="1">
      <c r="A44" s="111"/>
      <c r="B44" s="112" t="s">
        <v>44</v>
      </c>
      <c r="C44" s="195"/>
      <c r="D44" s="195"/>
      <c r="E44" s="195"/>
      <c r="F44" s="195"/>
    </row>
    <row r="45" spans="1:6" s="278" customFormat="1" ht="12" customHeight="1" thickBot="1">
      <c r="A45" s="92" t="s">
        <v>8</v>
      </c>
      <c r="B45" s="74" t="s">
        <v>304</v>
      </c>
      <c r="C45" s="156">
        <f>SUM(C46:C50)</f>
        <v>0</v>
      </c>
      <c r="D45" s="156">
        <f t="shared" ref="D45:E45" si="10">SUM(D46:D50)</f>
        <v>34203</v>
      </c>
      <c r="E45" s="156">
        <f t="shared" si="10"/>
        <v>4510</v>
      </c>
      <c r="F45" s="156">
        <f>SUM(C45:E45)</f>
        <v>38713</v>
      </c>
    </row>
    <row r="46" spans="1:6" ht="12" customHeight="1">
      <c r="A46" s="269" t="s">
        <v>75</v>
      </c>
      <c r="B46" s="9" t="s">
        <v>37</v>
      </c>
      <c r="C46" s="39"/>
      <c r="D46" s="39">
        <v>4742</v>
      </c>
      <c r="E46" s="39">
        <v>3175</v>
      </c>
      <c r="F46" s="154">
        <f>SUM(C46:E46)</f>
        <v>7917</v>
      </c>
    </row>
    <row r="47" spans="1:6" ht="12" customHeight="1">
      <c r="A47" s="269" t="s">
        <v>76</v>
      </c>
      <c r="B47" s="8" t="s">
        <v>121</v>
      </c>
      <c r="C47" s="41"/>
      <c r="D47" s="41">
        <v>1281</v>
      </c>
      <c r="E47" s="41">
        <v>772</v>
      </c>
      <c r="F47" s="154">
        <f>SUM(C47:E47)</f>
        <v>2053</v>
      </c>
    </row>
    <row r="48" spans="1:6" ht="12" customHeight="1">
      <c r="A48" s="269" t="s">
        <v>77</v>
      </c>
      <c r="B48" s="8" t="s">
        <v>97</v>
      </c>
      <c r="C48" s="41"/>
      <c r="D48" s="41">
        <v>28180</v>
      </c>
      <c r="E48" s="41">
        <v>563</v>
      </c>
      <c r="F48" s="154">
        <f>SUM(C48:E48)</f>
        <v>28743</v>
      </c>
    </row>
    <row r="49" spans="1:6" ht="12" customHeight="1">
      <c r="A49" s="269" t="s">
        <v>78</v>
      </c>
      <c r="B49" s="8" t="s">
        <v>122</v>
      </c>
      <c r="C49" s="41"/>
      <c r="D49" s="41"/>
      <c r="E49" s="41"/>
      <c r="F49" s="41"/>
    </row>
    <row r="50" spans="1:6" ht="12" customHeight="1" thickBot="1">
      <c r="A50" s="269" t="s">
        <v>98</v>
      </c>
      <c r="B50" s="8" t="s">
        <v>123</v>
      </c>
      <c r="C50" s="41"/>
      <c r="D50" s="41"/>
      <c r="E50" s="41"/>
      <c r="F50" s="41"/>
    </row>
    <row r="51" spans="1:6" ht="12" customHeight="1" thickBot="1">
      <c r="A51" s="92" t="s">
        <v>9</v>
      </c>
      <c r="B51" s="74" t="s">
        <v>305</v>
      </c>
      <c r="C51" s="156">
        <f>SUM(C52:C54)</f>
        <v>0</v>
      </c>
      <c r="D51" s="156">
        <f t="shared" ref="D51:E51" si="11">SUM(D52:D54)</f>
        <v>3729</v>
      </c>
      <c r="E51" s="156">
        <f t="shared" si="11"/>
        <v>2096</v>
      </c>
      <c r="F51" s="156">
        <f>SUM(C51:E51)</f>
        <v>5825</v>
      </c>
    </row>
    <row r="52" spans="1:6" s="278" customFormat="1" ht="12" customHeight="1">
      <c r="A52" s="269" t="s">
        <v>81</v>
      </c>
      <c r="B52" s="9" t="s">
        <v>138</v>
      </c>
      <c r="C52" s="39"/>
      <c r="D52" s="39">
        <v>300</v>
      </c>
      <c r="E52" s="39">
        <v>2096</v>
      </c>
      <c r="F52" s="154">
        <f>SUM(C52:E52)</f>
        <v>2396</v>
      </c>
    </row>
    <row r="53" spans="1:6" ht="12" customHeight="1">
      <c r="A53" s="269" t="s">
        <v>82</v>
      </c>
      <c r="B53" s="8" t="s">
        <v>125</v>
      </c>
      <c r="C53" s="41"/>
      <c r="D53" s="41">
        <v>3429</v>
      </c>
      <c r="E53" s="41"/>
      <c r="F53" s="154">
        <f>SUM(C53:E53)</f>
        <v>3429</v>
      </c>
    </row>
    <row r="54" spans="1:6" ht="12" customHeight="1">
      <c r="A54" s="269" t="s">
        <v>83</v>
      </c>
      <c r="B54" s="8" t="s">
        <v>45</v>
      </c>
      <c r="C54" s="41"/>
      <c r="D54" s="41"/>
      <c r="E54" s="41"/>
      <c r="F54" s="41"/>
    </row>
    <row r="55" spans="1:6" ht="12" customHeight="1" thickBot="1">
      <c r="A55" s="269" t="s">
        <v>84</v>
      </c>
      <c r="B55" s="8" t="s">
        <v>400</v>
      </c>
      <c r="C55" s="41"/>
      <c r="D55" s="41"/>
      <c r="E55" s="41"/>
      <c r="F55" s="41"/>
    </row>
    <row r="56" spans="1:6" ht="15" customHeight="1" thickBot="1">
      <c r="A56" s="92" t="s">
        <v>10</v>
      </c>
      <c r="B56" s="74" t="s">
        <v>4</v>
      </c>
      <c r="C56" s="183"/>
      <c r="D56" s="183"/>
      <c r="E56" s="183"/>
      <c r="F56" s="183"/>
    </row>
    <row r="57" spans="1:6" ht="13.5" thickBot="1">
      <c r="A57" s="92" t="s">
        <v>11</v>
      </c>
      <c r="B57" s="113" t="s">
        <v>404</v>
      </c>
      <c r="C57" s="196">
        <f>+C45+C51+C56</f>
        <v>0</v>
      </c>
      <c r="D57" s="196">
        <f t="shared" ref="D57:E57" si="12">+D45+D51+D56</f>
        <v>37932</v>
      </c>
      <c r="E57" s="196">
        <f t="shared" si="12"/>
        <v>6606</v>
      </c>
      <c r="F57" s="156">
        <f>SUM(C57:E57)</f>
        <v>44538</v>
      </c>
    </row>
    <row r="58" spans="1:6" ht="15" customHeight="1" thickBot="1">
      <c r="C58" s="197"/>
      <c r="D58" s="197"/>
      <c r="E58" s="197"/>
      <c r="F58" s="197"/>
    </row>
    <row r="59" spans="1:6" ht="14.25" customHeight="1" thickBot="1">
      <c r="A59" s="116" t="s">
        <v>395</v>
      </c>
      <c r="B59" s="117"/>
      <c r="C59" s="73"/>
      <c r="D59" s="73">
        <v>1</v>
      </c>
      <c r="E59" s="73"/>
      <c r="F59" s="73"/>
    </row>
    <row r="60" spans="1:6" ht="13.5" thickBot="1">
      <c r="A60" s="116" t="s">
        <v>134</v>
      </c>
      <c r="B60" s="117"/>
      <c r="C60" s="73"/>
      <c r="D60" s="73"/>
      <c r="E60" s="73"/>
      <c r="F60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8"/>
  <sheetViews>
    <sheetView zoomScaleNormal="100" zoomScaleSheetLayoutView="100" workbookViewId="0">
      <selection activeCell="J107" sqref="J107"/>
    </sheetView>
  </sheetViews>
  <sheetFormatPr defaultRowHeight="15.75"/>
  <cols>
    <col min="1" max="1" width="9" style="209" customWidth="1"/>
    <col min="2" max="2" width="75.83203125" style="209" customWidth="1"/>
    <col min="3" max="3" width="15.5" style="210" customWidth="1"/>
    <col min="4" max="5" width="15.5" style="209" customWidth="1"/>
    <col min="6" max="6" width="2.6640625" style="31" customWidth="1"/>
    <col min="7" max="16384" width="9.33203125" style="31"/>
  </cols>
  <sheetData>
    <row r="1" spans="1:5">
      <c r="E1" s="336" t="s">
        <v>466</v>
      </c>
    </row>
    <row r="2" spans="1:5" ht="15.95" customHeight="1">
      <c r="A2" s="338" t="s">
        <v>5</v>
      </c>
      <c r="B2" s="338"/>
      <c r="C2" s="338"/>
      <c r="D2" s="338"/>
      <c r="E2" s="338"/>
    </row>
    <row r="3" spans="1:5" ht="15.95" customHeight="1" thickBot="1">
      <c r="A3" s="339" t="s">
        <v>101</v>
      </c>
      <c r="B3" s="339"/>
      <c r="D3" s="78"/>
      <c r="E3" s="147" t="s">
        <v>139</v>
      </c>
    </row>
    <row r="4" spans="1:5" ht="38.1" customHeight="1" thickBot="1">
      <c r="A4" s="23" t="s">
        <v>51</v>
      </c>
      <c r="B4" s="24" t="s">
        <v>7</v>
      </c>
      <c r="C4" s="24" t="e">
        <f>+CONCATENATE(LEFT(#REF!,4)-2,". évi tény")</f>
        <v>#REF!</v>
      </c>
      <c r="D4" s="227" t="e">
        <f>+CONCATENATE(LEFT(#REF!,4)-1,". évi várható")</f>
        <v>#REF!</v>
      </c>
      <c r="E4" s="85" t="e">
        <f>+'1.1.sz.mell.'!C4</f>
        <v>#REF!</v>
      </c>
    </row>
    <row r="5" spans="1:5" s="33" customFormat="1" ht="12" customHeight="1" thickBot="1">
      <c r="A5" s="27" t="s">
        <v>374</v>
      </c>
      <c r="B5" s="28" t="s">
        <v>375</v>
      </c>
      <c r="C5" s="28" t="s">
        <v>376</v>
      </c>
      <c r="D5" s="28" t="s">
        <v>378</v>
      </c>
      <c r="E5" s="266" t="s">
        <v>377</v>
      </c>
    </row>
    <row r="6" spans="1:5" s="1" customFormat="1" ht="12" customHeight="1" thickBot="1">
      <c r="A6" s="20" t="s">
        <v>8</v>
      </c>
      <c r="B6" s="21" t="s">
        <v>149</v>
      </c>
      <c r="C6" s="219">
        <f>+C7+C8+C9+C10+C11+C12</f>
        <v>249033</v>
      </c>
      <c r="D6" s="219">
        <f>+D7+D8+D9+D10+D11+D12</f>
        <v>255426</v>
      </c>
      <c r="E6" s="120">
        <f>+E7+E8+E9+E10+E11+E12</f>
        <v>240585</v>
      </c>
    </row>
    <row r="7" spans="1:5" s="1" customFormat="1" ht="12" customHeight="1">
      <c r="A7" s="15" t="s">
        <v>75</v>
      </c>
      <c r="B7" s="237" t="s">
        <v>150</v>
      </c>
      <c r="C7" s="221">
        <v>84540</v>
      </c>
      <c r="D7" s="221">
        <v>117543</v>
      </c>
      <c r="E7" s="140">
        <v>111152</v>
      </c>
    </row>
    <row r="8" spans="1:5" s="1" customFormat="1" ht="12" customHeight="1">
      <c r="A8" s="14" t="s">
        <v>76</v>
      </c>
      <c r="B8" s="238" t="s">
        <v>151</v>
      </c>
      <c r="C8" s="220">
        <v>55067</v>
      </c>
      <c r="D8" s="220">
        <v>49213</v>
      </c>
      <c r="E8" s="139">
        <v>47922</v>
      </c>
    </row>
    <row r="9" spans="1:5" s="1" customFormat="1" ht="12" customHeight="1">
      <c r="A9" s="14" t="s">
        <v>77</v>
      </c>
      <c r="B9" s="238" t="s">
        <v>152</v>
      </c>
      <c r="C9" s="220">
        <v>47822</v>
      </c>
      <c r="D9" s="220">
        <v>53628</v>
      </c>
      <c r="E9" s="139">
        <v>53969</v>
      </c>
    </row>
    <row r="10" spans="1:5" s="1" customFormat="1" ht="12" customHeight="1">
      <c r="A10" s="14" t="s">
        <v>78</v>
      </c>
      <c r="B10" s="238" t="s">
        <v>153</v>
      </c>
      <c r="C10" s="220">
        <v>6966</v>
      </c>
      <c r="D10" s="220">
        <v>9563</v>
      </c>
      <c r="E10" s="139">
        <v>7559</v>
      </c>
    </row>
    <row r="11" spans="1:5" s="1" customFormat="1" ht="12" customHeight="1">
      <c r="A11" s="14" t="s">
        <v>98</v>
      </c>
      <c r="B11" s="133" t="s">
        <v>319</v>
      </c>
      <c r="C11" s="220">
        <v>50795</v>
      </c>
      <c r="D11" s="220">
        <v>25479</v>
      </c>
      <c r="E11" s="121">
        <v>19983</v>
      </c>
    </row>
    <row r="12" spans="1:5" s="1" customFormat="1" ht="12" customHeight="1" thickBot="1">
      <c r="A12" s="16" t="s">
        <v>79</v>
      </c>
      <c r="B12" s="134" t="s">
        <v>320</v>
      </c>
      <c r="C12" s="220">
        <v>3843</v>
      </c>
      <c r="D12" s="220"/>
      <c r="E12" s="121"/>
    </row>
    <row r="13" spans="1:5" s="1" customFormat="1" ht="12" customHeight="1" thickBot="1">
      <c r="A13" s="20" t="s">
        <v>9</v>
      </c>
      <c r="B13" s="132" t="s">
        <v>154</v>
      </c>
      <c r="C13" s="219">
        <f>+C14+C15+C16+C17+C18</f>
        <v>27095</v>
      </c>
      <c r="D13" s="219">
        <f>+D14+D15+D16+D17+D18</f>
        <v>27539</v>
      </c>
      <c r="E13" s="120">
        <f>+E14+E15+E16+E17+E18</f>
        <v>77694</v>
      </c>
    </row>
    <row r="14" spans="1:5" s="1" customFormat="1" ht="12" customHeight="1">
      <c r="A14" s="15" t="s">
        <v>81</v>
      </c>
      <c r="B14" s="237" t="s">
        <v>155</v>
      </c>
      <c r="C14" s="221"/>
      <c r="D14" s="221"/>
      <c r="E14" s="122"/>
    </row>
    <row r="15" spans="1:5" s="1" customFormat="1" ht="12" customHeight="1">
      <c r="A15" s="14" t="s">
        <v>82</v>
      </c>
      <c r="B15" s="238" t="s">
        <v>156</v>
      </c>
      <c r="C15" s="220"/>
      <c r="D15" s="220"/>
      <c r="E15" s="121"/>
    </row>
    <row r="16" spans="1:5" s="1" customFormat="1" ht="12" customHeight="1">
      <c r="A16" s="14" t="s">
        <v>83</v>
      </c>
      <c r="B16" s="238" t="s">
        <v>311</v>
      </c>
      <c r="C16" s="220"/>
      <c r="D16" s="220"/>
      <c r="E16" s="121"/>
    </row>
    <row r="17" spans="1:5" s="1" customFormat="1" ht="12" customHeight="1">
      <c r="A17" s="14" t="s">
        <v>84</v>
      </c>
      <c r="B17" s="238" t="s">
        <v>312</v>
      </c>
      <c r="C17" s="220"/>
      <c r="D17" s="220"/>
      <c r="E17" s="121"/>
    </row>
    <row r="18" spans="1:5" s="1" customFormat="1" ht="12" customHeight="1">
      <c r="A18" s="14" t="s">
        <v>85</v>
      </c>
      <c r="B18" s="238" t="s">
        <v>157</v>
      </c>
      <c r="C18" s="220">
        <v>27095</v>
      </c>
      <c r="D18" s="220">
        <f>26039+1500</f>
        <v>27539</v>
      </c>
      <c r="E18" s="121">
        <v>77694</v>
      </c>
    </row>
    <row r="19" spans="1:5" s="1" customFormat="1" ht="12" customHeight="1" thickBot="1">
      <c r="A19" s="16" t="s">
        <v>94</v>
      </c>
      <c r="B19" s="134" t="s">
        <v>158</v>
      </c>
      <c r="C19" s="222"/>
      <c r="D19" s="222"/>
      <c r="E19" s="123"/>
    </row>
    <row r="20" spans="1:5" s="1" customFormat="1" ht="12" customHeight="1" thickBot="1">
      <c r="A20" s="20" t="s">
        <v>10</v>
      </c>
      <c r="B20" s="21" t="s">
        <v>159</v>
      </c>
      <c r="C20" s="219">
        <f>+C21+C22+C23+C24+C25</f>
        <v>789</v>
      </c>
      <c r="D20" s="219">
        <f>+D21+D22+D23+D24+D25</f>
        <v>73794</v>
      </c>
      <c r="E20" s="120">
        <f>+E21+E22+E23+E24+E25</f>
        <v>0</v>
      </c>
    </row>
    <row r="21" spans="1:5" s="1" customFormat="1" ht="12" customHeight="1">
      <c r="A21" s="15" t="s">
        <v>64</v>
      </c>
      <c r="B21" s="237" t="s">
        <v>160</v>
      </c>
      <c r="C21" s="221">
        <v>789</v>
      </c>
      <c r="D21" s="221"/>
      <c r="E21" s="122"/>
    </row>
    <row r="22" spans="1:5" s="1" customFormat="1" ht="12" customHeight="1">
      <c r="A22" s="14" t="s">
        <v>65</v>
      </c>
      <c r="B22" s="238" t="s">
        <v>161</v>
      </c>
      <c r="C22" s="220"/>
      <c r="D22" s="220"/>
      <c r="E22" s="121"/>
    </row>
    <row r="23" spans="1:5" s="1" customFormat="1" ht="12" customHeight="1">
      <c r="A23" s="14" t="s">
        <v>66</v>
      </c>
      <c r="B23" s="238" t="s">
        <v>313</v>
      </c>
      <c r="C23" s="220"/>
      <c r="D23" s="220"/>
      <c r="E23" s="121"/>
    </row>
    <row r="24" spans="1:5" s="1" customFormat="1" ht="12" customHeight="1">
      <c r="A24" s="14" t="s">
        <v>67</v>
      </c>
      <c r="B24" s="238" t="s">
        <v>314</v>
      </c>
      <c r="C24" s="220"/>
      <c r="D24" s="220"/>
      <c r="E24" s="121"/>
    </row>
    <row r="25" spans="1:5" s="1" customFormat="1" ht="12" customHeight="1">
      <c r="A25" s="14" t="s">
        <v>109</v>
      </c>
      <c r="B25" s="238" t="s">
        <v>162</v>
      </c>
      <c r="C25" s="220"/>
      <c r="D25" s="220">
        <v>73794</v>
      </c>
      <c r="E25" s="121"/>
    </row>
    <row r="26" spans="1:5" s="1" customFormat="1" ht="12" customHeight="1" thickBot="1">
      <c r="A26" s="16" t="s">
        <v>110</v>
      </c>
      <c r="B26" s="239" t="s">
        <v>163</v>
      </c>
      <c r="C26" s="222"/>
      <c r="D26" s="222"/>
      <c r="E26" s="123"/>
    </row>
    <row r="27" spans="1:5" s="1" customFormat="1" ht="12" customHeight="1" thickBot="1">
      <c r="A27" s="20" t="s">
        <v>111</v>
      </c>
      <c r="B27" s="21" t="s">
        <v>164</v>
      </c>
      <c r="C27" s="226">
        <f>SUM(C28:C34)</f>
        <v>208987</v>
      </c>
      <c r="D27" s="226">
        <f>SUM(D28:D34)</f>
        <v>228192</v>
      </c>
      <c r="E27" s="265">
        <f>SUM(E28:E34)</f>
        <v>220250</v>
      </c>
    </row>
    <row r="28" spans="1:5" s="1" customFormat="1" ht="12" customHeight="1">
      <c r="A28" s="15" t="s">
        <v>165</v>
      </c>
      <c r="B28" s="237" t="s">
        <v>414</v>
      </c>
      <c r="C28" s="221">
        <v>152580</v>
      </c>
      <c r="D28" s="221">
        <v>158657</v>
      </c>
      <c r="E28" s="140">
        <f>136000+12500</f>
        <v>148500</v>
      </c>
    </row>
    <row r="29" spans="1:5" s="1" customFormat="1" ht="12" customHeight="1">
      <c r="A29" s="14" t="s">
        <v>166</v>
      </c>
      <c r="B29" s="238" t="s">
        <v>415</v>
      </c>
      <c r="C29" s="220">
        <v>20015</v>
      </c>
      <c r="D29" s="220">
        <v>21890</v>
      </c>
      <c r="E29" s="139">
        <v>20500</v>
      </c>
    </row>
    <row r="30" spans="1:5" s="1" customFormat="1" ht="12" customHeight="1">
      <c r="A30" s="14" t="s">
        <v>167</v>
      </c>
      <c r="B30" s="238" t="s">
        <v>416</v>
      </c>
      <c r="C30" s="220">
        <v>27787</v>
      </c>
      <c r="D30" s="220">
        <v>36787</v>
      </c>
      <c r="E30" s="139">
        <v>30000</v>
      </c>
    </row>
    <row r="31" spans="1:5" s="1" customFormat="1" ht="12" customHeight="1">
      <c r="A31" s="14" t="s">
        <v>168</v>
      </c>
      <c r="B31" s="238" t="s">
        <v>417</v>
      </c>
      <c r="C31" s="220">
        <v>307</v>
      </c>
      <c r="D31" s="220">
        <v>2193</v>
      </c>
      <c r="E31" s="139">
        <v>450</v>
      </c>
    </row>
    <row r="32" spans="1:5" s="1" customFormat="1" ht="12" customHeight="1">
      <c r="A32" s="14" t="s">
        <v>411</v>
      </c>
      <c r="B32" s="238" t="s">
        <v>169</v>
      </c>
      <c r="C32" s="220">
        <v>6871</v>
      </c>
      <c r="D32" s="220">
        <v>7508</v>
      </c>
      <c r="E32" s="139">
        <v>6800</v>
      </c>
    </row>
    <row r="33" spans="1:5" s="1" customFormat="1" ht="12" customHeight="1">
      <c r="A33" s="14" t="s">
        <v>412</v>
      </c>
      <c r="B33" s="238" t="s">
        <v>170</v>
      </c>
      <c r="C33" s="220"/>
      <c r="D33" s="220"/>
      <c r="E33" s="139">
        <v>13200</v>
      </c>
    </row>
    <row r="34" spans="1:5" s="1" customFormat="1" ht="12" customHeight="1" thickBot="1">
      <c r="A34" s="16" t="s">
        <v>413</v>
      </c>
      <c r="B34" s="239" t="s">
        <v>171</v>
      </c>
      <c r="C34" s="222">
        <v>1427</v>
      </c>
      <c r="D34" s="222">
        <v>1157</v>
      </c>
      <c r="E34" s="141">
        <v>800</v>
      </c>
    </row>
    <row r="35" spans="1:5" s="1" customFormat="1" ht="12" customHeight="1" thickBot="1">
      <c r="A35" s="20" t="s">
        <v>12</v>
      </c>
      <c r="B35" s="21" t="s">
        <v>321</v>
      </c>
      <c r="C35" s="219">
        <f>SUM(C36:C46)</f>
        <v>34877</v>
      </c>
      <c r="D35" s="219">
        <f>SUM(D36:D46)</f>
        <v>35943</v>
      </c>
      <c r="E35" s="120">
        <f>SUM(E36:E46)</f>
        <v>57479</v>
      </c>
    </row>
    <row r="36" spans="1:5" s="1" customFormat="1" ht="12" customHeight="1">
      <c r="A36" s="15" t="s">
        <v>68</v>
      </c>
      <c r="B36" s="237" t="s">
        <v>174</v>
      </c>
      <c r="C36" s="221"/>
      <c r="D36" s="221"/>
      <c r="E36" s="140">
        <v>680</v>
      </c>
    </row>
    <row r="37" spans="1:5" s="1" customFormat="1" ht="12" customHeight="1">
      <c r="A37" s="14" t="s">
        <v>69</v>
      </c>
      <c r="B37" s="238" t="s">
        <v>175</v>
      </c>
      <c r="C37" s="220">
        <v>15187</v>
      </c>
      <c r="D37" s="220">
        <v>11403</v>
      </c>
      <c r="E37" s="139">
        <v>200</v>
      </c>
    </row>
    <row r="38" spans="1:5" s="1" customFormat="1" ht="12" customHeight="1">
      <c r="A38" s="14" t="s">
        <v>70</v>
      </c>
      <c r="B38" s="238" t="s">
        <v>176</v>
      </c>
      <c r="C38" s="220">
        <v>4066</v>
      </c>
      <c r="D38" s="220">
        <v>3268</v>
      </c>
      <c r="E38" s="139">
        <v>31004</v>
      </c>
    </row>
    <row r="39" spans="1:5" s="1" customFormat="1" ht="12" customHeight="1">
      <c r="A39" s="14" t="s">
        <v>113</v>
      </c>
      <c r="B39" s="238" t="s">
        <v>177</v>
      </c>
      <c r="C39" s="220">
        <v>11885</v>
      </c>
      <c r="D39" s="220">
        <v>16959</v>
      </c>
      <c r="E39" s="139">
        <v>16250</v>
      </c>
    </row>
    <row r="40" spans="1:5" s="1" customFormat="1" ht="12" customHeight="1">
      <c r="A40" s="14" t="s">
        <v>114</v>
      </c>
      <c r="B40" s="238" t="s">
        <v>178</v>
      </c>
      <c r="C40" s="220"/>
      <c r="D40" s="220"/>
      <c r="E40" s="139"/>
    </row>
    <row r="41" spans="1:5" s="1" customFormat="1" ht="12" customHeight="1">
      <c r="A41" s="14" t="s">
        <v>115</v>
      </c>
      <c r="B41" s="238" t="s">
        <v>179</v>
      </c>
      <c r="C41" s="220">
        <v>3568</v>
      </c>
      <c r="D41" s="220">
        <v>4032</v>
      </c>
      <c r="E41" s="139">
        <v>8315</v>
      </c>
    </row>
    <row r="42" spans="1:5" s="1" customFormat="1" ht="12" customHeight="1">
      <c r="A42" s="14" t="s">
        <v>116</v>
      </c>
      <c r="B42" s="238" t="s">
        <v>180</v>
      </c>
      <c r="C42" s="220"/>
      <c r="D42" s="220"/>
      <c r="E42" s="139"/>
    </row>
    <row r="43" spans="1:5" s="1" customFormat="1" ht="12" customHeight="1">
      <c r="A43" s="14" t="s">
        <v>117</v>
      </c>
      <c r="B43" s="238" t="s">
        <v>418</v>
      </c>
      <c r="C43" s="220"/>
      <c r="D43" s="220"/>
      <c r="E43" s="139"/>
    </row>
    <row r="44" spans="1:5" s="1" customFormat="1" ht="12" customHeight="1">
      <c r="A44" s="14" t="s">
        <v>172</v>
      </c>
      <c r="B44" s="238" t="s">
        <v>182</v>
      </c>
      <c r="C44" s="223">
        <v>171</v>
      </c>
      <c r="D44" s="223">
        <v>60</v>
      </c>
      <c r="E44" s="142">
        <v>80</v>
      </c>
    </row>
    <row r="45" spans="1:5" s="1" customFormat="1" ht="12" customHeight="1">
      <c r="A45" s="16" t="s">
        <v>173</v>
      </c>
      <c r="B45" s="239" t="s">
        <v>323</v>
      </c>
      <c r="C45" s="224"/>
      <c r="D45" s="224"/>
      <c r="E45" s="225"/>
    </row>
    <row r="46" spans="1:5" s="1" customFormat="1" ht="12" customHeight="1" thickBot="1">
      <c r="A46" s="16" t="s">
        <v>322</v>
      </c>
      <c r="B46" s="134" t="s">
        <v>183</v>
      </c>
      <c r="C46" s="224"/>
      <c r="D46" s="224">
        <v>221</v>
      </c>
      <c r="E46" s="225">
        <v>950</v>
      </c>
    </row>
    <row r="47" spans="1:5" s="1" customFormat="1" ht="12" customHeight="1" thickBot="1">
      <c r="A47" s="20" t="s">
        <v>13</v>
      </c>
      <c r="B47" s="21" t="s">
        <v>184</v>
      </c>
      <c r="C47" s="219">
        <f>SUM(C48:C52)</f>
        <v>4811</v>
      </c>
      <c r="D47" s="219">
        <f>SUM(D48:D52)</f>
        <v>0</v>
      </c>
      <c r="E47" s="120">
        <f>SUM(E48:E52)</f>
        <v>0</v>
      </c>
    </row>
    <row r="48" spans="1:5" s="1" customFormat="1" ht="12" customHeight="1">
      <c r="A48" s="15" t="s">
        <v>71</v>
      </c>
      <c r="B48" s="237" t="s">
        <v>188</v>
      </c>
      <c r="C48" s="281"/>
      <c r="D48" s="281"/>
      <c r="E48" s="131"/>
    </row>
    <row r="49" spans="1:5" s="1" customFormat="1" ht="12" customHeight="1">
      <c r="A49" s="14" t="s">
        <v>72</v>
      </c>
      <c r="B49" s="238" t="s">
        <v>189</v>
      </c>
      <c r="C49" s="223">
        <v>4811</v>
      </c>
      <c r="D49" s="223"/>
      <c r="E49" s="124"/>
    </row>
    <row r="50" spans="1:5" s="1" customFormat="1" ht="12" customHeight="1">
      <c r="A50" s="14" t="s">
        <v>185</v>
      </c>
      <c r="B50" s="238" t="s">
        <v>190</v>
      </c>
      <c r="C50" s="223"/>
      <c r="D50" s="223"/>
      <c r="E50" s="124"/>
    </row>
    <row r="51" spans="1:5" s="1" customFormat="1" ht="12" customHeight="1">
      <c r="A51" s="14" t="s">
        <v>186</v>
      </c>
      <c r="B51" s="238" t="s">
        <v>191</v>
      </c>
      <c r="C51" s="223"/>
      <c r="D51" s="223"/>
      <c r="E51" s="124"/>
    </row>
    <row r="52" spans="1:5" s="1" customFormat="1" ht="12" customHeight="1" thickBot="1">
      <c r="A52" s="16" t="s">
        <v>187</v>
      </c>
      <c r="B52" s="134" t="s">
        <v>192</v>
      </c>
      <c r="C52" s="224"/>
      <c r="D52" s="224"/>
      <c r="E52" s="125"/>
    </row>
    <row r="53" spans="1:5" s="1" customFormat="1" ht="12" customHeight="1" thickBot="1">
      <c r="A53" s="20" t="s">
        <v>118</v>
      </c>
      <c r="B53" s="21" t="s">
        <v>193</v>
      </c>
      <c r="C53" s="219">
        <f>SUM(C54:C56)</f>
        <v>6650</v>
      </c>
      <c r="D53" s="219">
        <f>SUM(D54:D56)</f>
        <v>1898</v>
      </c>
      <c r="E53" s="120">
        <f>SUM(E54:E56)</f>
        <v>240</v>
      </c>
    </row>
    <row r="54" spans="1:5" s="1" customFormat="1" ht="12" customHeight="1">
      <c r="A54" s="15" t="s">
        <v>73</v>
      </c>
      <c r="B54" s="237" t="s">
        <v>194</v>
      </c>
      <c r="C54" s="221"/>
      <c r="D54" s="221"/>
      <c r="E54" s="122"/>
    </row>
    <row r="55" spans="1:5" s="1" customFormat="1" ht="12" customHeight="1">
      <c r="A55" s="14" t="s">
        <v>74</v>
      </c>
      <c r="B55" s="238" t="s">
        <v>315</v>
      </c>
      <c r="C55" s="220"/>
      <c r="D55" s="220"/>
      <c r="E55" s="121"/>
    </row>
    <row r="56" spans="1:5" s="1" customFormat="1" ht="12" customHeight="1">
      <c r="A56" s="14" t="s">
        <v>197</v>
      </c>
      <c r="B56" s="238" t="s">
        <v>195</v>
      </c>
      <c r="C56" s="220">
        <v>6650</v>
      </c>
      <c r="D56" s="220">
        <f>199+1699</f>
        <v>1898</v>
      </c>
      <c r="E56" s="121">
        <v>240</v>
      </c>
    </row>
    <row r="57" spans="1:5" s="1" customFormat="1" ht="12" customHeight="1" thickBot="1">
      <c r="A57" s="16" t="s">
        <v>198</v>
      </c>
      <c r="B57" s="134" t="s">
        <v>196</v>
      </c>
      <c r="C57" s="222"/>
      <c r="D57" s="222"/>
      <c r="E57" s="123"/>
    </row>
    <row r="58" spans="1:5" s="1" customFormat="1" ht="12" customHeight="1" thickBot="1">
      <c r="A58" s="20" t="s">
        <v>15</v>
      </c>
      <c r="B58" s="132" t="s">
        <v>199</v>
      </c>
      <c r="C58" s="219">
        <f>SUM(C59:C61)</f>
        <v>209</v>
      </c>
      <c r="D58" s="219">
        <f>SUM(D59:D61)</f>
        <v>582</v>
      </c>
      <c r="E58" s="120">
        <f>SUM(E59:E61)</f>
        <v>0</v>
      </c>
    </row>
    <row r="59" spans="1:5" s="1" customFormat="1" ht="12" customHeight="1">
      <c r="A59" s="15" t="s">
        <v>119</v>
      </c>
      <c r="B59" s="237" t="s">
        <v>201</v>
      </c>
      <c r="C59" s="223"/>
      <c r="D59" s="223"/>
      <c r="E59" s="124"/>
    </row>
    <row r="60" spans="1:5" s="1" customFormat="1" ht="12" customHeight="1">
      <c r="A60" s="14" t="s">
        <v>120</v>
      </c>
      <c r="B60" s="238" t="s">
        <v>316</v>
      </c>
      <c r="C60" s="223"/>
      <c r="D60" s="223"/>
      <c r="E60" s="124"/>
    </row>
    <row r="61" spans="1:5" s="1" customFormat="1" ht="12" customHeight="1">
      <c r="A61" s="14" t="s">
        <v>140</v>
      </c>
      <c r="B61" s="238" t="s">
        <v>202</v>
      </c>
      <c r="C61" s="223">
        <v>209</v>
      </c>
      <c r="D61" s="223">
        <v>582</v>
      </c>
      <c r="E61" s="124"/>
    </row>
    <row r="62" spans="1:5" s="1" customFormat="1" ht="12" customHeight="1" thickBot="1">
      <c r="A62" s="16" t="s">
        <v>200</v>
      </c>
      <c r="B62" s="134" t="s">
        <v>203</v>
      </c>
      <c r="C62" s="223"/>
      <c r="D62" s="223"/>
      <c r="E62" s="124"/>
    </row>
    <row r="63" spans="1:5" s="1" customFormat="1" ht="12" customHeight="1" thickBot="1">
      <c r="A63" s="293" t="s">
        <v>363</v>
      </c>
      <c r="B63" s="21" t="s">
        <v>204</v>
      </c>
      <c r="C63" s="226">
        <f>+C6+C13+C20+C27+C35+C47+C53+C58</f>
        <v>532451</v>
      </c>
      <c r="D63" s="226">
        <f>+D6+D13+D20+D27+D35+D47+D53+D58</f>
        <v>623374</v>
      </c>
      <c r="E63" s="265">
        <f>+E6+E13+E20+E27+E35+E47+E53+E58</f>
        <v>596248</v>
      </c>
    </row>
    <row r="64" spans="1:5" s="1" customFormat="1" ht="12" customHeight="1" thickBot="1">
      <c r="A64" s="282" t="s">
        <v>205</v>
      </c>
      <c r="B64" s="132" t="s">
        <v>408</v>
      </c>
      <c r="C64" s="219">
        <f>SUM(C65:C67)</f>
        <v>0</v>
      </c>
      <c r="D64" s="219">
        <f>SUM(D65:D67)</f>
        <v>0</v>
      </c>
      <c r="E64" s="120">
        <f>SUM(E65:E67)</f>
        <v>0</v>
      </c>
    </row>
    <row r="65" spans="1:5" s="1" customFormat="1" ht="12" customHeight="1">
      <c r="A65" s="15" t="s">
        <v>237</v>
      </c>
      <c r="B65" s="237" t="s">
        <v>207</v>
      </c>
      <c r="C65" s="223"/>
      <c r="D65" s="223"/>
      <c r="E65" s="124"/>
    </row>
    <row r="66" spans="1:5" s="1" customFormat="1" ht="12" customHeight="1">
      <c r="A66" s="14" t="s">
        <v>246</v>
      </c>
      <c r="B66" s="238" t="s">
        <v>208</v>
      </c>
      <c r="C66" s="223"/>
      <c r="D66" s="223"/>
      <c r="E66" s="124"/>
    </row>
    <row r="67" spans="1:5" s="1" customFormat="1" ht="12" customHeight="1" thickBot="1">
      <c r="A67" s="16" t="s">
        <v>247</v>
      </c>
      <c r="B67" s="287" t="s">
        <v>348</v>
      </c>
      <c r="C67" s="223"/>
      <c r="D67" s="223"/>
      <c r="E67" s="124"/>
    </row>
    <row r="68" spans="1:5" s="1" customFormat="1" ht="12" customHeight="1" thickBot="1">
      <c r="A68" s="282" t="s">
        <v>210</v>
      </c>
      <c r="B68" s="132" t="s">
        <v>211</v>
      </c>
      <c r="C68" s="219">
        <f>SUM(C69:C72)</f>
        <v>0</v>
      </c>
      <c r="D68" s="219">
        <f>SUM(D69:D72)</f>
        <v>0</v>
      </c>
      <c r="E68" s="120">
        <f>SUM(E69:E72)</f>
        <v>0</v>
      </c>
    </row>
    <row r="69" spans="1:5" s="1" customFormat="1" ht="12" customHeight="1">
      <c r="A69" s="15" t="s">
        <v>99</v>
      </c>
      <c r="B69" s="237" t="s">
        <v>212</v>
      </c>
      <c r="C69" s="223"/>
      <c r="D69" s="223"/>
      <c r="E69" s="124"/>
    </row>
    <row r="70" spans="1:5" s="1" customFormat="1" ht="17.25" customHeight="1">
      <c r="A70" s="14" t="s">
        <v>100</v>
      </c>
      <c r="B70" s="238" t="s">
        <v>213</v>
      </c>
      <c r="C70" s="223"/>
      <c r="D70" s="223"/>
      <c r="E70" s="124"/>
    </row>
    <row r="71" spans="1:5" s="1" customFormat="1" ht="12" customHeight="1">
      <c r="A71" s="14" t="s">
        <v>238</v>
      </c>
      <c r="B71" s="238" t="s">
        <v>214</v>
      </c>
      <c r="C71" s="223"/>
      <c r="D71" s="223"/>
      <c r="E71" s="124"/>
    </row>
    <row r="72" spans="1:5" s="1" customFormat="1" ht="12" customHeight="1" thickBot="1">
      <c r="A72" s="16" t="s">
        <v>239</v>
      </c>
      <c r="B72" s="134" t="s">
        <v>215</v>
      </c>
      <c r="C72" s="223"/>
      <c r="D72" s="223"/>
      <c r="E72" s="124"/>
    </row>
    <row r="73" spans="1:5" s="1" customFormat="1" ht="12" customHeight="1" thickBot="1">
      <c r="A73" s="282" t="s">
        <v>216</v>
      </c>
      <c r="B73" s="132" t="s">
        <v>217</v>
      </c>
      <c r="C73" s="219">
        <f>SUM(C74:C75)</f>
        <v>96563</v>
      </c>
      <c r="D73" s="219">
        <f>SUM(D74:D75)</f>
        <v>3153</v>
      </c>
      <c r="E73" s="120">
        <f>SUM(E74:E75)</f>
        <v>65005</v>
      </c>
    </row>
    <row r="74" spans="1:5" s="1" customFormat="1" ht="12" customHeight="1">
      <c r="A74" s="15" t="s">
        <v>240</v>
      </c>
      <c r="B74" s="237" t="s">
        <v>218</v>
      </c>
      <c r="C74" s="223">
        <v>96563</v>
      </c>
      <c r="D74" s="223">
        <v>3153</v>
      </c>
      <c r="E74" s="124">
        <v>65005</v>
      </c>
    </row>
    <row r="75" spans="1:5" s="1" customFormat="1" ht="12" customHeight="1" thickBot="1">
      <c r="A75" s="16" t="s">
        <v>241</v>
      </c>
      <c r="B75" s="134" t="s">
        <v>219</v>
      </c>
      <c r="C75" s="223"/>
      <c r="D75" s="223"/>
      <c r="E75" s="124"/>
    </row>
    <row r="76" spans="1:5" s="1" customFormat="1" ht="12" customHeight="1" thickBot="1">
      <c r="A76" s="282" t="s">
        <v>220</v>
      </c>
      <c r="B76" s="132" t="s">
        <v>221</v>
      </c>
      <c r="C76" s="219">
        <f>SUM(C77:C79)</f>
        <v>0</v>
      </c>
      <c r="D76" s="219">
        <f>SUM(D77:D79)</f>
        <v>0</v>
      </c>
      <c r="E76" s="120">
        <f>SUM(E77:E79)</f>
        <v>0</v>
      </c>
    </row>
    <row r="77" spans="1:5" s="1" customFormat="1" ht="12" customHeight="1">
      <c r="A77" s="15" t="s">
        <v>242</v>
      </c>
      <c r="B77" s="237" t="s">
        <v>222</v>
      </c>
      <c r="C77" s="223"/>
      <c r="D77" s="223"/>
      <c r="E77" s="124"/>
    </row>
    <row r="78" spans="1:5" s="1" customFormat="1" ht="12" customHeight="1">
      <c r="A78" s="14" t="s">
        <v>243</v>
      </c>
      <c r="B78" s="238" t="s">
        <v>223</v>
      </c>
      <c r="C78" s="223"/>
      <c r="D78" s="223"/>
      <c r="E78" s="124"/>
    </row>
    <row r="79" spans="1:5" s="1" customFormat="1" ht="12" customHeight="1" thickBot="1">
      <c r="A79" s="16" t="s">
        <v>244</v>
      </c>
      <c r="B79" s="134" t="s">
        <v>224</v>
      </c>
      <c r="C79" s="223"/>
      <c r="D79" s="223"/>
      <c r="E79" s="124"/>
    </row>
    <row r="80" spans="1:5" s="1" customFormat="1" ht="12" customHeight="1" thickBot="1">
      <c r="A80" s="282" t="s">
        <v>225</v>
      </c>
      <c r="B80" s="132" t="s">
        <v>245</v>
      </c>
      <c r="C80" s="219">
        <f>SUM(C81:C84)</f>
        <v>0</v>
      </c>
      <c r="D80" s="219">
        <f>SUM(D81:D84)</f>
        <v>0</v>
      </c>
      <c r="E80" s="120">
        <f>SUM(E81:E84)</f>
        <v>0</v>
      </c>
    </row>
    <row r="81" spans="1:6" s="1" customFormat="1" ht="12" customHeight="1">
      <c r="A81" s="241" t="s">
        <v>226</v>
      </c>
      <c r="B81" s="237" t="s">
        <v>227</v>
      </c>
      <c r="C81" s="223"/>
      <c r="D81" s="223"/>
      <c r="E81" s="124"/>
    </row>
    <row r="82" spans="1:6" s="1" customFormat="1" ht="12" customHeight="1">
      <c r="A82" s="242" t="s">
        <v>228</v>
      </c>
      <c r="B82" s="238" t="s">
        <v>229</v>
      </c>
      <c r="C82" s="223"/>
      <c r="D82" s="223"/>
      <c r="E82" s="124"/>
    </row>
    <row r="83" spans="1:6" s="1" customFormat="1" ht="12" customHeight="1">
      <c r="A83" s="242" t="s">
        <v>230</v>
      </c>
      <c r="B83" s="238" t="s">
        <v>231</v>
      </c>
      <c r="C83" s="223"/>
      <c r="D83" s="223"/>
      <c r="E83" s="124"/>
    </row>
    <row r="84" spans="1:6" s="1" customFormat="1" ht="12" customHeight="1" thickBot="1">
      <c r="A84" s="243" t="s">
        <v>232</v>
      </c>
      <c r="B84" s="134" t="s">
        <v>233</v>
      </c>
      <c r="C84" s="223"/>
      <c r="D84" s="223"/>
      <c r="E84" s="124"/>
    </row>
    <row r="85" spans="1:6" s="1" customFormat="1" ht="12" customHeight="1" thickBot="1">
      <c r="A85" s="282" t="s">
        <v>234</v>
      </c>
      <c r="B85" s="132" t="s">
        <v>362</v>
      </c>
      <c r="C85" s="284"/>
      <c r="D85" s="284"/>
      <c r="E85" s="285"/>
    </row>
    <row r="86" spans="1:6" s="1" customFormat="1" ht="12" customHeight="1" thickBot="1">
      <c r="A86" s="282" t="s">
        <v>236</v>
      </c>
      <c r="B86" s="132" t="s">
        <v>235</v>
      </c>
      <c r="C86" s="284"/>
      <c r="D86" s="284"/>
      <c r="E86" s="285"/>
    </row>
    <row r="87" spans="1:6" s="1" customFormat="1" ht="12" customHeight="1" thickBot="1">
      <c r="A87" s="282" t="s">
        <v>248</v>
      </c>
      <c r="B87" s="244" t="s">
        <v>365</v>
      </c>
      <c r="C87" s="226">
        <f>+C64+C68+C73+C76+C80+C86+C85</f>
        <v>96563</v>
      </c>
      <c r="D87" s="226">
        <f>+D64+D68+D73+D76+D80+D86+D85</f>
        <v>3153</v>
      </c>
      <c r="E87" s="265">
        <f>+E64+E68+E73+E76+E80+E86+E85</f>
        <v>65005</v>
      </c>
    </row>
    <row r="88" spans="1:6" s="1" customFormat="1" ht="12" customHeight="1" thickBot="1">
      <c r="A88" s="283" t="s">
        <v>364</v>
      </c>
      <c r="B88" s="245" t="s">
        <v>366</v>
      </c>
      <c r="C88" s="226">
        <f>+C63+C87</f>
        <v>629014</v>
      </c>
      <c r="D88" s="226">
        <f>+D63+D87</f>
        <v>626527</v>
      </c>
      <c r="E88" s="265">
        <f>+E63+E87</f>
        <v>661253</v>
      </c>
    </row>
    <row r="89" spans="1:6" s="1" customFormat="1" ht="12" customHeight="1">
      <c r="A89" s="201"/>
      <c r="B89" s="202"/>
      <c r="C89" s="203"/>
      <c r="D89" s="204"/>
      <c r="E89" s="205"/>
    </row>
    <row r="90" spans="1:6" s="1" customFormat="1" ht="12" customHeight="1">
      <c r="A90" s="338" t="s">
        <v>35</v>
      </c>
      <c r="B90" s="338"/>
      <c r="C90" s="338"/>
      <c r="D90" s="338"/>
      <c r="E90" s="338"/>
    </row>
    <row r="91" spans="1:6" s="1" customFormat="1" ht="12" customHeight="1" thickBot="1">
      <c r="A91" s="340" t="s">
        <v>102</v>
      </c>
      <c r="B91" s="340"/>
      <c r="C91" s="210"/>
      <c r="D91" s="78"/>
      <c r="E91" s="147" t="s">
        <v>139</v>
      </c>
    </row>
    <row r="92" spans="1:6" s="1" customFormat="1" ht="24" customHeight="1" thickBot="1">
      <c r="A92" s="23" t="s">
        <v>6</v>
      </c>
      <c r="B92" s="24" t="s">
        <v>36</v>
      </c>
      <c r="C92" s="24" t="e">
        <f>+C4</f>
        <v>#REF!</v>
      </c>
      <c r="D92" s="24" t="e">
        <f>+D4</f>
        <v>#REF!</v>
      </c>
      <c r="E92" s="85" t="e">
        <f>+E4</f>
        <v>#REF!</v>
      </c>
      <c r="F92" s="84"/>
    </row>
    <row r="93" spans="1:6" s="1" customFormat="1" ht="12" customHeight="1" thickBot="1">
      <c r="A93" s="27" t="s">
        <v>374</v>
      </c>
      <c r="B93" s="28" t="s">
        <v>375</v>
      </c>
      <c r="C93" s="28" t="s">
        <v>376</v>
      </c>
      <c r="D93" s="28" t="s">
        <v>378</v>
      </c>
      <c r="E93" s="266" t="s">
        <v>377</v>
      </c>
      <c r="F93" s="84"/>
    </row>
    <row r="94" spans="1:6" s="1" customFormat="1" ht="15" customHeight="1" thickBot="1">
      <c r="A94" s="22" t="s">
        <v>8</v>
      </c>
      <c r="B94" s="26" t="s">
        <v>324</v>
      </c>
      <c r="C94" s="218">
        <f>C95+C96+C97+C98+C99+C112</f>
        <v>559563</v>
      </c>
      <c r="D94" s="218">
        <f>D95+D96+D97+D98+D99+D112</f>
        <v>536780</v>
      </c>
      <c r="E94" s="297">
        <f>E95+E96+E97+E98+E99+E112</f>
        <v>627504</v>
      </c>
      <c r="F94" s="84"/>
    </row>
    <row r="95" spans="1:6" s="1" customFormat="1" ht="12.95" customHeight="1">
      <c r="A95" s="17" t="s">
        <v>75</v>
      </c>
      <c r="B95" s="10" t="s">
        <v>37</v>
      </c>
      <c r="C95" s="302">
        <v>114558</v>
      </c>
      <c r="D95" s="302">
        <v>127675</v>
      </c>
      <c r="E95" s="138">
        <v>159237</v>
      </c>
    </row>
    <row r="96" spans="1:6" ht="16.5" customHeight="1">
      <c r="A96" s="14" t="s">
        <v>76</v>
      </c>
      <c r="B96" s="8" t="s">
        <v>121</v>
      </c>
      <c r="C96" s="220">
        <v>24729</v>
      </c>
      <c r="D96" s="220">
        <v>34113</v>
      </c>
      <c r="E96" s="139">
        <v>36680</v>
      </c>
    </row>
    <row r="97" spans="1:5">
      <c r="A97" s="14" t="s">
        <v>77</v>
      </c>
      <c r="B97" s="8" t="s">
        <v>97</v>
      </c>
      <c r="C97" s="222">
        <v>153341</v>
      </c>
      <c r="D97" s="222">
        <v>168667</v>
      </c>
      <c r="E97" s="141">
        <v>188916</v>
      </c>
    </row>
    <row r="98" spans="1:5" s="33" customFormat="1" ht="12" customHeight="1">
      <c r="A98" s="14" t="s">
        <v>78</v>
      </c>
      <c r="B98" s="11" t="s">
        <v>122</v>
      </c>
      <c r="C98" s="222">
        <v>25699</v>
      </c>
      <c r="D98" s="222">
        <v>5861</v>
      </c>
      <c r="E98" s="141">
        <v>11089</v>
      </c>
    </row>
    <row r="99" spans="1:5" ht="12" customHeight="1">
      <c r="A99" s="14" t="s">
        <v>89</v>
      </c>
      <c r="B99" s="19" t="s">
        <v>123</v>
      </c>
      <c r="C99" s="222">
        <v>193291</v>
      </c>
      <c r="D99" s="222">
        <v>198765</v>
      </c>
      <c r="E99" s="141">
        <v>181582</v>
      </c>
    </row>
    <row r="100" spans="1:5" ht="12" customHeight="1">
      <c r="A100" s="14" t="s">
        <v>79</v>
      </c>
      <c r="B100" s="8" t="s">
        <v>329</v>
      </c>
      <c r="C100" s="222"/>
      <c r="D100" s="222"/>
      <c r="E100" s="141"/>
    </row>
    <row r="101" spans="1:5" ht="12" customHeight="1">
      <c r="A101" s="14" t="s">
        <v>80</v>
      </c>
      <c r="B101" s="82" t="s">
        <v>328</v>
      </c>
      <c r="C101" s="222"/>
      <c r="D101" s="222"/>
      <c r="E101" s="141"/>
    </row>
    <row r="102" spans="1:5" ht="12" customHeight="1">
      <c r="A102" s="14" t="s">
        <v>90</v>
      </c>
      <c r="B102" s="82" t="s">
        <v>327</v>
      </c>
      <c r="C102" s="222"/>
      <c r="D102" s="222"/>
      <c r="E102" s="141"/>
    </row>
    <row r="103" spans="1:5" ht="12" customHeight="1">
      <c r="A103" s="14" t="s">
        <v>91</v>
      </c>
      <c r="B103" s="80" t="s">
        <v>251</v>
      </c>
      <c r="C103" s="222"/>
      <c r="D103" s="222"/>
      <c r="E103" s="141"/>
    </row>
    <row r="104" spans="1:5" ht="12" customHeight="1">
      <c r="A104" s="14" t="s">
        <v>92</v>
      </c>
      <c r="B104" s="81" t="s">
        <v>252</v>
      </c>
      <c r="C104" s="222"/>
      <c r="D104" s="222"/>
      <c r="E104" s="141"/>
    </row>
    <row r="105" spans="1:5" ht="12" customHeight="1">
      <c r="A105" s="14" t="s">
        <v>93</v>
      </c>
      <c r="B105" s="81" t="s">
        <v>253</v>
      </c>
      <c r="C105" s="222"/>
      <c r="D105" s="222"/>
      <c r="E105" s="141"/>
    </row>
    <row r="106" spans="1:5" ht="12" customHeight="1">
      <c r="A106" s="14" t="s">
        <v>95</v>
      </c>
      <c r="B106" s="80" t="s">
        <v>254</v>
      </c>
      <c r="C106" s="222">
        <v>66388</v>
      </c>
      <c r="D106" s="222">
        <v>99921</v>
      </c>
      <c r="E106" s="141">
        <v>91538</v>
      </c>
    </row>
    <row r="107" spans="1:5" ht="12" customHeight="1">
      <c r="A107" s="14" t="s">
        <v>124</v>
      </c>
      <c r="B107" s="80" t="s">
        <v>255</v>
      </c>
      <c r="C107" s="222"/>
      <c r="D107" s="222"/>
      <c r="E107" s="141"/>
    </row>
    <row r="108" spans="1:5" ht="12" customHeight="1">
      <c r="A108" s="14" t="s">
        <v>249</v>
      </c>
      <c r="B108" s="81" t="s">
        <v>256</v>
      </c>
      <c r="C108" s="222"/>
      <c r="D108" s="222"/>
      <c r="E108" s="141"/>
    </row>
    <row r="109" spans="1:5" ht="12" customHeight="1">
      <c r="A109" s="13" t="s">
        <v>250</v>
      </c>
      <c r="B109" s="82" t="s">
        <v>257</v>
      </c>
      <c r="C109" s="222"/>
      <c r="D109" s="222"/>
      <c r="E109" s="141"/>
    </row>
    <row r="110" spans="1:5" ht="12" customHeight="1">
      <c r="A110" s="14" t="s">
        <v>325</v>
      </c>
      <c r="B110" s="82" t="s">
        <v>258</v>
      </c>
      <c r="C110" s="222"/>
      <c r="D110" s="222"/>
      <c r="E110" s="141"/>
    </row>
    <row r="111" spans="1:5" ht="12" customHeight="1">
      <c r="A111" s="16" t="s">
        <v>326</v>
      </c>
      <c r="B111" s="82" t="s">
        <v>259</v>
      </c>
      <c r="C111" s="222">
        <v>126903</v>
      </c>
      <c r="D111" s="222">
        <v>98844</v>
      </c>
      <c r="E111" s="141">
        <v>90044</v>
      </c>
    </row>
    <row r="112" spans="1:5" ht="12" customHeight="1">
      <c r="A112" s="14" t="s">
        <v>330</v>
      </c>
      <c r="B112" s="11" t="s">
        <v>38</v>
      </c>
      <c r="C112" s="220">
        <v>47945</v>
      </c>
      <c r="D112" s="220">
        <v>1699</v>
      </c>
      <c r="E112" s="139">
        <v>50000</v>
      </c>
    </row>
    <row r="113" spans="1:5" ht="12" customHeight="1">
      <c r="A113" s="14" t="s">
        <v>331</v>
      </c>
      <c r="B113" s="8" t="s">
        <v>333</v>
      </c>
      <c r="C113" s="220">
        <v>47945</v>
      </c>
      <c r="D113" s="220">
        <v>1699</v>
      </c>
      <c r="E113" s="139">
        <v>50000</v>
      </c>
    </row>
    <row r="114" spans="1:5" ht="12" customHeight="1" thickBot="1">
      <c r="A114" s="18" t="s">
        <v>332</v>
      </c>
      <c r="B114" s="291" t="s">
        <v>334</v>
      </c>
      <c r="C114" s="303"/>
      <c r="D114" s="303"/>
      <c r="E114" s="145"/>
    </row>
    <row r="115" spans="1:5" ht="12" customHeight="1" thickBot="1">
      <c r="A115" s="288" t="s">
        <v>9</v>
      </c>
      <c r="B115" s="289" t="s">
        <v>260</v>
      </c>
      <c r="C115" s="304">
        <f>+C116+C118+C120</f>
        <v>61897</v>
      </c>
      <c r="D115" s="304">
        <f>+D116+D118+D120</f>
        <v>73955</v>
      </c>
      <c r="E115" s="298">
        <f>+E116+E118+E120</f>
        <v>25511</v>
      </c>
    </row>
    <row r="116" spans="1:5" ht="12" customHeight="1">
      <c r="A116" s="15" t="s">
        <v>81</v>
      </c>
      <c r="B116" s="8" t="s">
        <v>138</v>
      </c>
      <c r="C116" s="221">
        <v>4315</v>
      </c>
      <c r="D116" s="221">
        <v>28585</v>
      </c>
      <c r="E116" s="140">
        <v>18277</v>
      </c>
    </row>
    <row r="117" spans="1:5">
      <c r="A117" s="15" t="s">
        <v>82</v>
      </c>
      <c r="B117" s="12" t="s">
        <v>264</v>
      </c>
      <c r="C117" s="221"/>
      <c r="D117" s="221"/>
      <c r="E117" s="140"/>
    </row>
    <row r="118" spans="1:5" ht="12" customHeight="1">
      <c r="A118" s="15" t="s">
        <v>83</v>
      </c>
      <c r="B118" s="12" t="s">
        <v>125</v>
      </c>
      <c r="C118" s="220">
        <v>57582</v>
      </c>
      <c r="D118" s="220">
        <v>45370</v>
      </c>
      <c r="E118" s="139">
        <v>6934</v>
      </c>
    </row>
    <row r="119" spans="1:5" ht="12" customHeight="1">
      <c r="A119" s="15" t="s">
        <v>84</v>
      </c>
      <c r="B119" s="12" t="s">
        <v>265</v>
      </c>
      <c r="C119" s="220"/>
      <c r="D119" s="220"/>
      <c r="E119" s="121"/>
    </row>
    <row r="120" spans="1:5" ht="12" customHeight="1">
      <c r="A120" s="15" t="s">
        <v>85</v>
      </c>
      <c r="B120" s="134" t="s">
        <v>141</v>
      </c>
      <c r="C120" s="220"/>
      <c r="D120" s="220"/>
      <c r="E120" s="121">
        <v>300</v>
      </c>
    </row>
    <row r="121" spans="1:5" ht="12" customHeight="1">
      <c r="A121" s="15" t="s">
        <v>94</v>
      </c>
      <c r="B121" s="133" t="s">
        <v>317</v>
      </c>
      <c r="C121" s="220"/>
      <c r="D121" s="220"/>
      <c r="E121" s="121"/>
    </row>
    <row r="122" spans="1:5" ht="12" customHeight="1">
      <c r="A122" s="15" t="s">
        <v>96</v>
      </c>
      <c r="B122" s="233" t="s">
        <v>270</v>
      </c>
      <c r="C122" s="220"/>
      <c r="D122" s="220"/>
      <c r="E122" s="121"/>
    </row>
    <row r="123" spans="1:5" ht="12" customHeight="1">
      <c r="A123" s="15" t="s">
        <v>126</v>
      </c>
      <c r="B123" s="81" t="s">
        <v>253</v>
      </c>
      <c r="C123" s="220"/>
      <c r="D123" s="220"/>
      <c r="E123" s="121"/>
    </row>
    <row r="124" spans="1:5" ht="12" customHeight="1">
      <c r="A124" s="15" t="s">
        <v>127</v>
      </c>
      <c r="B124" s="81" t="s">
        <v>269</v>
      </c>
      <c r="C124" s="220"/>
      <c r="D124" s="220"/>
      <c r="E124" s="121"/>
    </row>
    <row r="125" spans="1:5" ht="12" customHeight="1">
      <c r="A125" s="15" t="s">
        <v>128</v>
      </c>
      <c r="B125" s="81" t="s">
        <v>268</v>
      </c>
      <c r="C125" s="220"/>
      <c r="D125" s="220"/>
      <c r="E125" s="121"/>
    </row>
    <row r="126" spans="1:5" ht="12" customHeight="1">
      <c r="A126" s="15" t="s">
        <v>261</v>
      </c>
      <c r="B126" s="81" t="s">
        <v>256</v>
      </c>
      <c r="C126" s="220"/>
      <c r="D126" s="220"/>
      <c r="E126" s="121">
        <v>300</v>
      </c>
    </row>
    <row r="127" spans="1:5" ht="12" customHeight="1">
      <c r="A127" s="15" t="s">
        <v>262</v>
      </c>
      <c r="B127" s="81" t="s">
        <v>267</v>
      </c>
      <c r="C127" s="220"/>
      <c r="D127" s="220"/>
      <c r="E127" s="121"/>
    </row>
    <row r="128" spans="1:5" ht="12" customHeight="1" thickBot="1">
      <c r="A128" s="13" t="s">
        <v>263</v>
      </c>
      <c r="B128" s="81" t="s">
        <v>266</v>
      </c>
      <c r="C128" s="222"/>
      <c r="D128" s="222"/>
      <c r="E128" s="123"/>
    </row>
    <row r="129" spans="1:5" ht="12" customHeight="1" thickBot="1">
      <c r="A129" s="20" t="s">
        <v>10</v>
      </c>
      <c r="B129" s="74" t="s">
        <v>335</v>
      </c>
      <c r="C129" s="219">
        <f>+C94+C115</f>
        <v>621460</v>
      </c>
      <c r="D129" s="219">
        <f>+D94+D115</f>
        <v>610735</v>
      </c>
      <c r="E129" s="120">
        <f>+E94+E115</f>
        <v>653015</v>
      </c>
    </row>
    <row r="130" spans="1:5" ht="12" customHeight="1" thickBot="1">
      <c r="A130" s="20" t="s">
        <v>11</v>
      </c>
      <c r="B130" s="74" t="s">
        <v>336</v>
      </c>
      <c r="C130" s="219">
        <f>+C131+C132+C133</f>
        <v>0</v>
      </c>
      <c r="D130" s="219">
        <f>+D131+D132+D133</f>
        <v>0</v>
      </c>
      <c r="E130" s="120">
        <f>+E131+E132+E133</f>
        <v>0</v>
      </c>
    </row>
    <row r="131" spans="1:5" ht="12" customHeight="1">
      <c r="A131" s="15" t="s">
        <v>165</v>
      </c>
      <c r="B131" s="12" t="s">
        <v>343</v>
      </c>
      <c r="C131" s="220"/>
      <c r="D131" s="220"/>
      <c r="E131" s="121"/>
    </row>
    <row r="132" spans="1:5" ht="12" customHeight="1">
      <c r="A132" s="15" t="s">
        <v>166</v>
      </c>
      <c r="B132" s="12" t="s">
        <v>344</v>
      </c>
      <c r="C132" s="220"/>
      <c r="D132" s="220"/>
      <c r="E132" s="121"/>
    </row>
    <row r="133" spans="1:5" ht="12" customHeight="1" thickBot="1">
      <c r="A133" s="13" t="s">
        <v>167</v>
      </c>
      <c r="B133" s="12" t="s">
        <v>345</v>
      </c>
      <c r="C133" s="220"/>
      <c r="D133" s="220"/>
      <c r="E133" s="121"/>
    </row>
    <row r="134" spans="1:5" ht="12" customHeight="1" thickBot="1">
      <c r="A134" s="20" t="s">
        <v>12</v>
      </c>
      <c r="B134" s="74" t="s">
        <v>337</v>
      </c>
      <c r="C134" s="219">
        <f>SUM(C135:C140)</f>
        <v>0</v>
      </c>
      <c r="D134" s="219">
        <f>SUM(D135:D140)</f>
        <v>0</v>
      </c>
      <c r="E134" s="120">
        <f>SUM(E135:E140)</f>
        <v>0</v>
      </c>
    </row>
    <row r="135" spans="1:5" ht="12" customHeight="1">
      <c r="A135" s="15" t="s">
        <v>68</v>
      </c>
      <c r="B135" s="9" t="s">
        <v>346</v>
      </c>
      <c r="C135" s="220"/>
      <c r="D135" s="220"/>
      <c r="E135" s="121"/>
    </row>
    <row r="136" spans="1:5" ht="12" customHeight="1">
      <c r="A136" s="15" t="s">
        <v>69</v>
      </c>
      <c r="B136" s="9" t="s">
        <v>338</v>
      </c>
      <c r="C136" s="220"/>
      <c r="D136" s="220"/>
      <c r="E136" s="121"/>
    </row>
    <row r="137" spans="1:5" ht="12" customHeight="1">
      <c r="A137" s="15" t="s">
        <v>70</v>
      </c>
      <c r="B137" s="9" t="s">
        <v>339</v>
      </c>
      <c r="C137" s="220"/>
      <c r="D137" s="220"/>
      <c r="E137" s="121"/>
    </row>
    <row r="138" spans="1:5" ht="12" customHeight="1">
      <c r="A138" s="15" t="s">
        <v>113</v>
      </c>
      <c r="B138" s="9" t="s">
        <v>340</v>
      </c>
      <c r="C138" s="220"/>
      <c r="D138" s="220"/>
      <c r="E138" s="121"/>
    </row>
    <row r="139" spans="1:5" ht="12" customHeight="1">
      <c r="A139" s="15" t="s">
        <v>114</v>
      </c>
      <c r="B139" s="9" t="s">
        <v>341</v>
      </c>
      <c r="C139" s="220"/>
      <c r="D139" s="220"/>
      <c r="E139" s="121"/>
    </row>
    <row r="140" spans="1:5" ht="12" customHeight="1" thickBot="1">
      <c r="A140" s="13" t="s">
        <v>115</v>
      </c>
      <c r="B140" s="9" t="s">
        <v>342</v>
      </c>
      <c r="C140" s="220"/>
      <c r="D140" s="220"/>
      <c r="E140" s="121"/>
    </row>
    <row r="141" spans="1:5" ht="12" customHeight="1" thickBot="1">
      <c r="A141" s="20" t="s">
        <v>13</v>
      </c>
      <c r="B141" s="74" t="s">
        <v>350</v>
      </c>
      <c r="C141" s="226">
        <f>+C142+C143+C144+C145</f>
        <v>7554</v>
      </c>
      <c r="D141" s="226">
        <f>+D142+D143+D144+D145</f>
        <v>15792</v>
      </c>
      <c r="E141" s="265">
        <f>+E142+E143+E144+E145</f>
        <v>8238</v>
      </c>
    </row>
    <row r="142" spans="1:5" ht="12" customHeight="1">
      <c r="A142" s="15" t="s">
        <v>71</v>
      </c>
      <c r="B142" s="9" t="s">
        <v>271</v>
      </c>
      <c r="C142" s="220">
        <v>7554</v>
      </c>
      <c r="D142" s="220">
        <v>8238</v>
      </c>
      <c r="E142" s="121"/>
    </row>
    <row r="143" spans="1:5" ht="12" customHeight="1">
      <c r="A143" s="15" t="s">
        <v>72</v>
      </c>
      <c r="B143" s="9" t="s">
        <v>272</v>
      </c>
      <c r="C143" s="220"/>
      <c r="D143" s="220">
        <v>7554</v>
      </c>
      <c r="E143" s="121">
        <v>8238</v>
      </c>
    </row>
    <row r="144" spans="1:5" ht="12" customHeight="1">
      <c r="A144" s="15" t="s">
        <v>185</v>
      </c>
      <c r="B144" s="9" t="s">
        <v>351</v>
      </c>
      <c r="C144" s="220"/>
      <c r="D144" s="220"/>
      <c r="E144" s="121"/>
    </row>
    <row r="145" spans="1:6" ht="12" customHeight="1" thickBot="1">
      <c r="A145" s="13" t="s">
        <v>186</v>
      </c>
      <c r="B145" s="7" t="s">
        <v>283</v>
      </c>
      <c r="C145" s="220"/>
      <c r="D145" s="220"/>
      <c r="E145" s="121"/>
    </row>
    <row r="146" spans="1:6" ht="12" customHeight="1" thickBot="1">
      <c r="A146" s="20" t="s">
        <v>14</v>
      </c>
      <c r="B146" s="74" t="s">
        <v>352</v>
      </c>
      <c r="C146" s="305">
        <f>SUM(C147:C151)</f>
        <v>0</v>
      </c>
      <c r="D146" s="305">
        <f>SUM(D147:D151)</f>
        <v>0</v>
      </c>
      <c r="E146" s="299">
        <f>SUM(E147:E151)</f>
        <v>0</v>
      </c>
    </row>
    <row r="147" spans="1:6" ht="12" customHeight="1">
      <c r="A147" s="15" t="s">
        <v>73</v>
      </c>
      <c r="B147" s="9" t="s">
        <v>347</v>
      </c>
      <c r="C147" s="220"/>
      <c r="D147" s="220"/>
      <c r="E147" s="121"/>
    </row>
    <row r="148" spans="1:6" ht="12" customHeight="1">
      <c r="A148" s="15" t="s">
        <v>74</v>
      </c>
      <c r="B148" s="9" t="s">
        <v>354</v>
      </c>
      <c r="C148" s="220"/>
      <c r="D148" s="220"/>
      <c r="E148" s="121"/>
    </row>
    <row r="149" spans="1:6" ht="12" customHeight="1">
      <c r="A149" s="15" t="s">
        <v>197</v>
      </c>
      <c r="B149" s="9" t="s">
        <v>349</v>
      </c>
      <c r="C149" s="220"/>
      <c r="D149" s="220"/>
      <c r="E149" s="121"/>
    </row>
    <row r="150" spans="1:6" ht="12" customHeight="1">
      <c r="A150" s="15" t="s">
        <v>198</v>
      </c>
      <c r="B150" s="9" t="s">
        <v>355</v>
      </c>
      <c r="C150" s="220"/>
      <c r="D150" s="220"/>
      <c r="E150" s="121"/>
    </row>
    <row r="151" spans="1:6" ht="12" customHeight="1" thickBot="1">
      <c r="A151" s="15" t="s">
        <v>353</v>
      </c>
      <c r="B151" s="9" t="s">
        <v>356</v>
      </c>
      <c r="C151" s="220"/>
      <c r="D151" s="220"/>
      <c r="E151" s="121"/>
    </row>
    <row r="152" spans="1:6" ht="12" customHeight="1" thickBot="1">
      <c r="A152" s="20" t="s">
        <v>15</v>
      </c>
      <c r="B152" s="74" t="s">
        <v>357</v>
      </c>
      <c r="C152" s="306"/>
      <c r="D152" s="306"/>
      <c r="E152" s="300"/>
    </row>
    <row r="153" spans="1:6" ht="12" customHeight="1" thickBot="1">
      <c r="A153" s="20" t="s">
        <v>16</v>
      </c>
      <c r="B153" s="74" t="s">
        <v>358</v>
      </c>
      <c r="C153" s="306"/>
      <c r="D153" s="306"/>
      <c r="E153" s="300"/>
    </row>
    <row r="154" spans="1:6" ht="15" customHeight="1" thickBot="1">
      <c r="A154" s="20" t="s">
        <v>17</v>
      </c>
      <c r="B154" s="74" t="s">
        <v>360</v>
      </c>
      <c r="C154" s="307">
        <f>+C130+C134+C141+C146+C152+C153</f>
        <v>7554</v>
      </c>
      <c r="D154" s="307">
        <f>+D130+D134+D141+D146+D152+D153</f>
        <v>15792</v>
      </c>
      <c r="E154" s="301">
        <f>+E130+E134+E141+E146+E152+E153</f>
        <v>8238</v>
      </c>
      <c r="F154" s="75"/>
    </row>
    <row r="155" spans="1:6" s="1" customFormat="1" ht="12.95" customHeight="1" thickBot="1">
      <c r="A155" s="135" t="s">
        <v>18</v>
      </c>
      <c r="B155" s="206" t="s">
        <v>359</v>
      </c>
      <c r="C155" s="307">
        <f>+C129+C154</f>
        <v>629014</v>
      </c>
      <c r="D155" s="307">
        <f>+D129+D154</f>
        <v>626527</v>
      </c>
      <c r="E155" s="301">
        <f>+E129+E154</f>
        <v>661253</v>
      </c>
    </row>
    <row r="156" spans="1:6">
      <c r="C156" s="209"/>
    </row>
    <row r="157" spans="1:6">
      <c r="C157" s="209"/>
    </row>
    <row r="158" spans="1:6">
      <c r="C158" s="209"/>
    </row>
    <row r="159" spans="1:6" ht="16.5" customHeight="1">
      <c r="C159" s="209"/>
    </row>
    <row r="160" spans="1:6">
      <c r="C160" s="209"/>
    </row>
    <row r="161" spans="3:3">
      <c r="C161" s="209"/>
    </row>
    <row r="162" spans="3:3">
      <c r="C162" s="209"/>
    </row>
    <row r="163" spans="3:3">
      <c r="C163" s="209"/>
    </row>
    <row r="164" spans="3:3">
      <c r="C164" s="209"/>
    </row>
    <row r="165" spans="3:3">
      <c r="C165" s="209"/>
    </row>
    <row r="166" spans="3:3">
      <c r="C166" s="209"/>
    </row>
    <row r="167" spans="3:3">
      <c r="C167" s="209"/>
    </row>
    <row r="168" spans="3:3">
      <c r="C168" s="209"/>
    </row>
  </sheetData>
  <mergeCells count="4">
    <mergeCell ref="A2:E2"/>
    <mergeCell ref="A90:E90"/>
    <mergeCell ref="A91:B91"/>
    <mergeCell ref="A3:B3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Balatonszárszó Önkormányzat
2016. ÉVI KÖLTSÉGVETÉSÉNEK ÖSSZEVONT MÉRLEGE</oddHeader>
  </headerFooter>
  <rowBreaks count="1" manualBreakCount="1">
    <brk id="88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2"/>
  <sheetViews>
    <sheetView zoomScaleNormal="100" workbookViewId="0">
      <selection activeCell="L20" sqref="L20"/>
    </sheetView>
  </sheetViews>
  <sheetFormatPr defaultRowHeight="15.75"/>
  <cols>
    <col min="1" max="1" width="4.83203125" style="51" customWidth="1"/>
    <col min="2" max="2" width="31.1640625" style="69" customWidth="1"/>
    <col min="3" max="4" width="9" style="69" customWidth="1"/>
    <col min="5" max="5" width="9.5" style="69" customWidth="1"/>
    <col min="6" max="6" width="8.83203125" style="69" customWidth="1"/>
    <col min="7" max="7" width="8.6640625" style="69" customWidth="1"/>
    <col min="8" max="8" width="8.83203125" style="69" customWidth="1"/>
    <col min="9" max="9" width="8.1640625" style="69" customWidth="1"/>
    <col min="10" max="14" width="9.5" style="69" customWidth="1"/>
    <col min="15" max="15" width="12.6640625" style="51" customWidth="1"/>
    <col min="16" max="16384" width="9.33203125" style="69"/>
  </cols>
  <sheetData>
    <row r="1" spans="1:15">
      <c r="O1" s="337" t="s">
        <v>467</v>
      </c>
    </row>
    <row r="2" spans="1:15" ht="31.5" customHeight="1">
      <c r="A2" s="349" t="e">
        <f>+CONCATENATE("Előirányzat-felhasználási terv",CHAR(10),LEFT(#REF!,4),". évre")</f>
        <v>#REF!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5" ht="16.5" thickBot="1">
      <c r="O3" s="4" t="s">
        <v>41</v>
      </c>
    </row>
    <row r="4" spans="1:15" s="51" customFormat="1" ht="26.1" customHeight="1" thickBot="1">
      <c r="A4" s="48" t="s">
        <v>6</v>
      </c>
      <c r="B4" s="49" t="s">
        <v>49</v>
      </c>
      <c r="C4" s="49" t="s">
        <v>52</v>
      </c>
      <c r="D4" s="49" t="s">
        <v>53</v>
      </c>
      <c r="E4" s="49" t="s">
        <v>54</v>
      </c>
      <c r="F4" s="49" t="s">
        <v>55</v>
      </c>
      <c r="G4" s="49" t="s">
        <v>56</v>
      </c>
      <c r="H4" s="49" t="s">
        <v>57</v>
      </c>
      <c r="I4" s="49" t="s">
        <v>58</v>
      </c>
      <c r="J4" s="49" t="s">
        <v>59</v>
      </c>
      <c r="K4" s="49" t="s">
        <v>60</v>
      </c>
      <c r="L4" s="49" t="s">
        <v>61</v>
      </c>
      <c r="M4" s="49" t="s">
        <v>62</v>
      </c>
      <c r="N4" s="49" t="s">
        <v>63</v>
      </c>
      <c r="O4" s="50" t="s">
        <v>39</v>
      </c>
    </row>
    <row r="5" spans="1:15" s="53" customFormat="1" ht="15" customHeight="1" thickBot="1">
      <c r="A5" s="52" t="s">
        <v>8</v>
      </c>
      <c r="B5" s="346" t="s">
        <v>43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8"/>
    </row>
    <row r="6" spans="1:15" s="53" customFormat="1" ht="22.5">
      <c r="A6" s="54" t="s">
        <v>9</v>
      </c>
      <c r="B6" s="286" t="s">
        <v>274</v>
      </c>
      <c r="C6" s="55">
        <v>20048</v>
      </c>
      <c r="D6" s="55">
        <v>20048</v>
      </c>
      <c r="E6" s="55">
        <v>20048</v>
      </c>
      <c r="F6" s="55">
        <v>20049</v>
      </c>
      <c r="G6" s="55">
        <v>20049</v>
      </c>
      <c r="H6" s="55">
        <v>20049</v>
      </c>
      <c r="I6" s="55">
        <v>20049</v>
      </c>
      <c r="J6" s="55">
        <v>20049</v>
      </c>
      <c r="K6" s="55">
        <v>20049</v>
      </c>
      <c r="L6" s="55">
        <v>20049</v>
      </c>
      <c r="M6" s="55">
        <v>20049</v>
      </c>
      <c r="N6" s="55">
        <v>20049</v>
      </c>
      <c r="O6" s="56">
        <f t="shared" ref="O6:O26" si="0">SUM(C6:N6)</f>
        <v>240585</v>
      </c>
    </row>
    <row r="7" spans="1:15" s="60" customFormat="1" ht="22.5">
      <c r="A7" s="57" t="s">
        <v>10</v>
      </c>
      <c r="B7" s="128" t="s">
        <v>308</v>
      </c>
      <c r="C7" s="58">
        <v>6474</v>
      </c>
      <c r="D7" s="58">
        <v>6474</v>
      </c>
      <c r="E7" s="58">
        <v>6474</v>
      </c>
      <c r="F7" s="58">
        <v>6474</v>
      </c>
      <c r="G7" s="58">
        <v>6474</v>
      </c>
      <c r="H7" s="58">
        <v>6474</v>
      </c>
      <c r="I7" s="58">
        <v>6475</v>
      </c>
      <c r="J7" s="58">
        <v>6475</v>
      </c>
      <c r="K7" s="58">
        <v>6475</v>
      </c>
      <c r="L7" s="58">
        <v>6475</v>
      </c>
      <c r="M7" s="58">
        <v>6475</v>
      </c>
      <c r="N7" s="58">
        <v>6475</v>
      </c>
      <c r="O7" s="59">
        <f t="shared" si="0"/>
        <v>77694</v>
      </c>
    </row>
    <row r="8" spans="1:15" s="60" customFormat="1" ht="22.5">
      <c r="A8" s="57" t="s">
        <v>11</v>
      </c>
      <c r="B8" s="127" t="s">
        <v>309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>
        <f t="shared" si="0"/>
        <v>0</v>
      </c>
    </row>
    <row r="9" spans="1:15" s="60" customFormat="1" ht="14.1" customHeight="1">
      <c r="A9" s="57" t="s">
        <v>12</v>
      </c>
      <c r="B9" s="126" t="s">
        <v>112</v>
      </c>
      <c r="C9" s="58"/>
      <c r="D9" s="58"/>
      <c r="E9" s="58">
        <v>44050</v>
      </c>
      <c r="F9" s="58">
        <v>44050</v>
      </c>
      <c r="G9" s="58">
        <v>44050</v>
      </c>
      <c r="H9" s="58"/>
      <c r="I9" s="58"/>
      <c r="J9" s="58"/>
      <c r="K9" s="58">
        <v>44050</v>
      </c>
      <c r="L9" s="58">
        <v>44050</v>
      </c>
      <c r="M9" s="58"/>
      <c r="N9" s="58"/>
      <c r="O9" s="59">
        <f t="shared" si="0"/>
        <v>220250</v>
      </c>
    </row>
    <row r="10" spans="1:15" s="60" customFormat="1" ht="14.1" customHeight="1">
      <c r="A10" s="57" t="s">
        <v>13</v>
      </c>
      <c r="B10" s="126" t="s">
        <v>310</v>
      </c>
      <c r="C10" s="58">
        <v>4769</v>
      </c>
      <c r="D10" s="58">
        <v>4769</v>
      </c>
      <c r="E10" s="58">
        <v>4769</v>
      </c>
      <c r="F10" s="58">
        <v>4769</v>
      </c>
      <c r="G10" s="58">
        <v>4769</v>
      </c>
      <c r="H10" s="58">
        <v>4769</v>
      </c>
      <c r="I10" s="58">
        <v>4769</v>
      </c>
      <c r="J10" s="58">
        <v>4769</v>
      </c>
      <c r="K10" s="58">
        <v>4769</v>
      </c>
      <c r="L10" s="58">
        <v>4769</v>
      </c>
      <c r="M10" s="58">
        <v>4769</v>
      </c>
      <c r="N10" s="58">
        <f>4770+250</f>
        <v>5020</v>
      </c>
      <c r="O10" s="59">
        <f t="shared" si="0"/>
        <v>57479</v>
      </c>
    </row>
    <row r="11" spans="1:15" s="60" customFormat="1" ht="14.1" customHeight="1">
      <c r="A11" s="57" t="s">
        <v>14</v>
      </c>
      <c r="B11" s="126" t="s">
        <v>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9">
        <f t="shared" si="0"/>
        <v>0</v>
      </c>
    </row>
    <row r="12" spans="1:15" s="60" customFormat="1" ht="14.1" customHeight="1">
      <c r="A12" s="57" t="s">
        <v>15</v>
      </c>
      <c r="B12" s="126" t="s">
        <v>276</v>
      </c>
      <c r="C12" s="58">
        <v>20</v>
      </c>
      <c r="D12" s="58">
        <v>20</v>
      </c>
      <c r="E12" s="58">
        <v>20</v>
      </c>
      <c r="F12" s="58">
        <v>20</v>
      </c>
      <c r="G12" s="58">
        <v>20</v>
      </c>
      <c r="H12" s="58">
        <v>20</v>
      </c>
      <c r="I12" s="58">
        <v>20</v>
      </c>
      <c r="J12" s="58">
        <v>20</v>
      </c>
      <c r="K12" s="58">
        <v>20</v>
      </c>
      <c r="L12" s="58">
        <v>20</v>
      </c>
      <c r="M12" s="58">
        <v>20</v>
      </c>
      <c r="N12" s="58">
        <v>20</v>
      </c>
      <c r="O12" s="59">
        <f t="shared" si="0"/>
        <v>240</v>
      </c>
    </row>
    <row r="13" spans="1:15" s="60" customFormat="1" ht="22.5">
      <c r="A13" s="57" t="s">
        <v>16</v>
      </c>
      <c r="B13" s="128" t="s">
        <v>296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>
        <f t="shared" si="0"/>
        <v>0</v>
      </c>
    </row>
    <row r="14" spans="1:15" s="60" customFormat="1" ht="14.1" customHeight="1" thickBot="1">
      <c r="A14" s="57" t="s">
        <v>17</v>
      </c>
      <c r="B14" s="126" t="s">
        <v>2</v>
      </c>
      <c r="C14" s="58">
        <v>11172</v>
      </c>
      <c r="D14" s="58">
        <v>2934</v>
      </c>
      <c r="E14" s="58"/>
      <c r="F14" s="58"/>
      <c r="G14" s="58"/>
      <c r="H14" s="58">
        <v>3078</v>
      </c>
      <c r="I14" s="58">
        <v>3076</v>
      </c>
      <c r="J14" s="58">
        <v>9076</v>
      </c>
      <c r="K14" s="58">
        <v>2055</v>
      </c>
      <c r="L14" s="58">
        <v>24</v>
      </c>
      <c r="M14" s="58">
        <v>16791</v>
      </c>
      <c r="N14" s="58">
        <v>16799</v>
      </c>
      <c r="O14" s="59">
        <f t="shared" si="0"/>
        <v>65005</v>
      </c>
    </row>
    <row r="15" spans="1:15" s="53" customFormat="1" ht="15.95" customHeight="1" thickBot="1">
      <c r="A15" s="52" t="s">
        <v>18</v>
      </c>
      <c r="B15" s="30" t="s">
        <v>86</v>
      </c>
      <c r="C15" s="63">
        <f t="shared" ref="C15:N15" si="1">SUM(C6:C14)</f>
        <v>42483</v>
      </c>
      <c r="D15" s="63">
        <f t="shared" si="1"/>
        <v>34245</v>
      </c>
      <c r="E15" s="63">
        <f t="shared" si="1"/>
        <v>75361</v>
      </c>
      <c r="F15" s="63">
        <f t="shared" si="1"/>
        <v>75362</v>
      </c>
      <c r="G15" s="63">
        <f t="shared" si="1"/>
        <v>75362</v>
      </c>
      <c r="H15" s="63">
        <f t="shared" si="1"/>
        <v>34390</v>
      </c>
      <c r="I15" s="63">
        <f t="shared" si="1"/>
        <v>34389</v>
      </c>
      <c r="J15" s="63">
        <f t="shared" si="1"/>
        <v>40389</v>
      </c>
      <c r="K15" s="63">
        <f t="shared" si="1"/>
        <v>77418</v>
      </c>
      <c r="L15" s="63">
        <f t="shared" si="1"/>
        <v>75387</v>
      </c>
      <c r="M15" s="63">
        <f t="shared" si="1"/>
        <v>48104</v>
      </c>
      <c r="N15" s="63">
        <f t="shared" si="1"/>
        <v>48363</v>
      </c>
      <c r="O15" s="64">
        <f>SUM(C15:N15)</f>
        <v>661253</v>
      </c>
    </row>
    <row r="16" spans="1:15" s="53" customFormat="1" ht="15" customHeight="1" thickBot="1">
      <c r="A16" s="52" t="s">
        <v>19</v>
      </c>
      <c r="B16" s="346" t="s">
        <v>44</v>
      </c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8"/>
    </row>
    <row r="17" spans="1:15" s="60" customFormat="1" ht="14.1" customHeight="1">
      <c r="A17" s="65" t="s">
        <v>20</v>
      </c>
      <c r="B17" s="129" t="s">
        <v>50</v>
      </c>
      <c r="C17" s="61">
        <v>13270</v>
      </c>
      <c r="D17" s="61">
        <v>13270</v>
      </c>
      <c r="E17" s="61">
        <v>13270</v>
      </c>
      <c r="F17" s="61">
        <v>13270</v>
      </c>
      <c r="G17" s="61">
        <v>13270</v>
      </c>
      <c r="H17" s="61">
        <v>13270</v>
      </c>
      <c r="I17" s="61">
        <v>13270</v>
      </c>
      <c r="J17" s="61">
        <v>13270</v>
      </c>
      <c r="K17" s="61">
        <v>13270</v>
      </c>
      <c r="L17" s="61">
        <v>13269</v>
      </c>
      <c r="M17" s="61">
        <v>13269</v>
      </c>
      <c r="N17" s="61">
        <v>13269</v>
      </c>
      <c r="O17" s="62">
        <f>SUM(C17:N17)</f>
        <v>159237</v>
      </c>
    </row>
    <row r="18" spans="1:15" s="60" customFormat="1" ht="27" customHeight="1">
      <c r="A18" s="57" t="s">
        <v>21</v>
      </c>
      <c r="B18" s="128" t="s">
        <v>121</v>
      </c>
      <c r="C18" s="58">
        <v>3057</v>
      </c>
      <c r="D18" s="58">
        <v>3057</v>
      </c>
      <c r="E18" s="58">
        <v>3057</v>
      </c>
      <c r="F18" s="58">
        <v>3057</v>
      </c>
      <c r="G18" s="58">
        <v>3057</v>
      </c>
      <c r="H18" s="58">
        <v>3057</v>
      </c>
      <c r="I18" s="58">
        <v>3057</v>
      </c>
      <c r="J18" s="58">
        <v>3057</v>
      </c>
      <c r="K18" s="58">
        <v>3056</v>
      </c>
      <c r="L18" s="58">
        <v>3056</v>
      </c>
      <c r="M18" s="58">
        <v>3056</v>
      </c>
      <c r="N18" s="58">
        <v>3056</v>
      </c>
      <c r="O18" s="59">
        <f t="shared" si="0"/>
        <v>36680</v>
      </c>
    </row>
    <row r="19" spans="1:15" s="60" customFormat="1" ht="14.1" customHeight="1">
      <c r="A19" s="57" t="s">
        <v>22</v>
      </c>
      <c r="B19" s="126" t="s">
        <v>97</v>
      </c>
      <c r="C19" s="58">
        <v>15743</v>
      </c>
      <c r="D19" s="58">
        <v>15743</v>
      </c>
      <c r="E19" s="58">
        <v>15743</v>
      </c>
      <c r="F19" s="58">
        <v>15743</v>
      </c>
      <c r="G19" s="58">
        <v>15743</v>
      </c>
      <c r="H19" s="58">
        <v>15743</v>
      </c>
      <c r="I19" s="58">
        <v>15743</v>
      </c>
      <c r="J19" s="58">
        <v>15743</v>
      </c>
      <c r="K19" s="58">
        <v>15743</v>
      </c>
      <c r="L19" s="58">
        <v>15743</v>
      </c>
      <c r="M19" s="58">
        <v>15743</v>
      </c>
      <c r="N19" s="58">
        <v>15743</v>
      </c>
      <c r="O19" s="59">
        <f t="shared" si="0"/>
        <v>188916</v>
      </c>
    </row>
    <row r="20" spans="1:15" s="60" customFormat="1" ht="14.1" customHeight="1">
      <c r="A20" s="57" t="s">
        <v>23</v>
      </c>
      <c r="B20" s="126" t="s">
        <v>122</v>
      </c>
      <c r="C20" s="58">
        <v>924</v>
      </c>
      <c r="D20" s="58">
        <v>924</v>
      </c>
      <c r="E20" s="58">
        <v>924</v>
      </c>
      <c r="F20" s="58">
        <v>924</v>
      </c>
      <c r="G20" s="58">
        <v>924</v>
      </c>
      <c r="H20" s="58">
        <v>924</v>
      </c>
      <c r="I20" s="58">
        <v>924</v>
      </c>
      <c r="J20" s="58">
        <v>924</v>
      </c>
      <c r="K20" s="58">
        <v>924</v>
      </c>
      <c r="L20" s="58">
        <v>924</v>
      </c>
      <c r="M20" s="58">
        <v>924</v>
      </c>
      <c r="N20" s="58">
        <v>925</v>
      </c>
      <c r="O20" s="59">
        <f t="shared" si="0"/>
        <v>11089</v>
      </c>
    </row>
    <row r="21" spans="1:15" s="60" customFormat="1" ht="14.1" customHeight="1">
      <c r="A21" s="57" t="s">
        <v>24</v>
      </c>
      <c r="B21" s="126" t="s">
        <v>3</v>
      </c>
      <c r="C21" s="58"/>
      <c r="D21" s="58"/>
      <c r="E21" s="58">
        <v>23158</v>
      </c>
      <c r="F21" s="58">
        <v>23158</v>
      </c>
      <c r="G21" s="58">
        <v>23158</v>
      </c>
      <c r="H21" s="58">
        <v>23158</v>
      </c>
      <c r="I21" s="58">
        <v>23158</v>
      </c>
      <c r="J21" s="58">
        <v>23158</v>
      </c>
      <c r="K21" s="58">
        <v>23158</v>
      </c>
      <c r="L21" s="58">
        <v>23158</v>
      </c>
      <c r="M21" s="58">
        <v>23159</v>
      </c>
      <c r="N21" s="58">
        <v>23159</v>
      </c>
      <c r="O21" s="59">
        <f t="shared" si="0"/>
        <v>231582</v>
      </c>
    </row>
    <row r="22" spans="1:15" s="60" customFormat="1" ht="14.1" customHeight="1">
      <c r="A22" s="57" t="s">
        <v>25</v>
      </c>
      <c r="B22" s="126" t="s">
        <v>138</v>
      </c>
      <c r="C22" s="58"/>
      <c r="D22" s="58"/>
      <c r="E22" s="58">
        <v>2285</v>
      </c>
      <c r="F22" s="58">
        <v>2285</v>
      </c>
      <c r="G22" s="58">
        <v>2285</v>
      </c>
      <c r="H22" s="58">
        <v>2285</v>
      </c>
      <c r="I22" s="58">
        <v>2285</v>
      </c>
      <c r="J22" s="58">
        <v>2285</v>
      </c>
      <c r="K22" s="58">
        <v>2285</v>
      </c>
      <c r="L22" s="58">
        <v>2282</v>
      </c>
      <c r="M22" s="58"/>
      <c r="N22" s="58"/>
      <c r="O22" s="59">
        <f t="shared" si="0"/>
        <v>18277</v>
      </c>
    </row>
    <row r="23" spans="1:15" s="60" customFormat="1">
      <c r="A23" s="57" t="s">
        <v>26</v>
      </c>
      <c r="B23" s="128" t="s">
        <v>125</v>
      </c>
      <c r="C23" s="58"/>
      <c r="D23" s="58"/>
      <c r="E23" s="58">
        <v>2311</v>
      </c>
      <c r="F23" s="58">
        <v>2311</v>
      </c>
      <c r="G23" s="58">
        <v>2312</v>
      </c>
      <c r="H23" s="58"/>
      <c r="I23" s="58"/>
      <c r="J23" s="58"/>
      <c r="K23" s="58"/>
      <c r="L23" s="58"/>
      <c r="M23" s="58"/>
      <c r="N23" s="58"/>
      <c r="O23" s="59">
        <f t="shared" si="0"/>
        <v>6934</v>
      </c>
    </row>
    <row r="24" spans="1:15" s="60" customFormat="1" ht="14.1" customHeight="1">
      <c r="A24" s="57" t="s">
        <v>27</v>
      </c>
      <c r="B24" s="126" t="s">
        <v>141</v>
      </c>
      <c r="C24" s="58">
        <v>8238</v>
      </c>
      <c r="D24" s="58"/>
      <c r="E24" s="58"/>
      <c r="F24" s="58">
        <v>150</v>
      </c>
      <c r="G24" s="58"/>
      <c r="H24" s="58"/>
      <c r="I24" s="58"/>
      <c r="J24" s="58"/>
      <c r="K24" s="58">
        <v>150</v>
      </c>
      <c r="L24" s="58"/>
      <c r="M24" s="58"/>
      <c r="N24" s="58"/>
      <c r="O24" s="59">
        <f t="shared" si="0"/>
        <v>8538</v>
      </c>
    </row>
    <row r="25" spans="1:15" s="60" customFormat="1" ht="14.1" customHeight="1" thickBot="1">
      <c r="A25" s="57" t="s">
        <v>28</v>
      </c>
      <c r="B25" s="126" t="s">
        <v>4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f t="shared" si="0"/>
        <v>0</v>
      </c>
    </row>
    <row r="26" spans="1:15" s="53" customFormat="1" ht="15.95" customHeight="1" thickBot="1">
      <c r="A26" s="66" t="s">
        <v>29</v>
      </c>
      <c r="B26" s="30" t="s">
        <v>87</v>
      </c>
      <c r="C26" s="63">
        <f t="shared" ref="C26:N26" si="2">SUM(C17:C25)</f>
        <v>41232</v>
      </c>
      <c r="D26" s="63">
        <f t="shared" si="2"/>
        <v>32994</v>
      </c>
      <c r="E26" s="63">
        <f t="shared" si="2"/>
        <v>60748</v>
      </c>
      <c r="F26" s="63">
        <f t="shared" si="2"/>
        <v>60898</v>
      </c>
      <c r="G26" s="63">
        <f t="shared" si="2"/>
        <v>60749</v>
      </c>
      <c r="H26" s="63">
        <f t="shared" si="2"/>
        <v>58437</v>
      </c>
      <c r="I26" s="63">
        <f t="shared" si="2"/>
        <v>58437</v>
      </c>
      <c r="J26" s="63">
        <f t="shared" si="2"/>
        <v>58437</v>
      </c>
      <c r="K26" s="63">
        <f t="shared" si="2"/>
        <v>58586</v>
      </c>
      <c r="L26" s="63">
        <f t="shared" si="2"/>
        <v>58432</v>
      </c>
      <c r="M26" s="63">
        <f t="shared" si="2"/>
        <v>56151</v>
      </c>
      <c r="N26" s="63">
        <f t="shared" si="2"/>
        <v>56152</v>
      </c>
      <c r="O26" s="64">
        <f t="shared" si="0"/>
        <v>661253</v>
      </c>
    </row>
    <row r="27" spans="1:15" ht="16.5" thickBot="1">
      <c r="A27" s="66" t="s">
        <v>30</v>
      </c>
      <c r="B27" s="130" t="s">
        <v>88</v>
      </c>
      <c r="C27" s="67">
        <f t="shared" ref="C27:O27" si="3">C15-C26</f>
        <v>1251</v>
      </c>
      <c r="D27" s="67">
        <f t="shared" si="3"/>
        <v>1251</v>
      </c>
      <c r="E27" s="67">
        <f t="shared" si="3"/>
        <v>14613</v>
      </c>
      <c r="F27" s="67">
        <f t="shared" si="3"/>
        <v>14464</v>
      </c>
      <c r="G27" s="67">
        <f t="shared" si="3"/>
        <v>14613</v>
      </c>
      <c r="H27" s="67">
        <f t="shared" si="3"/>
        <v>-24047</v>
      </c>
      <c r="I27" s="67">
        <f t="shared" si="3"/>
        <v>-24048</v>
      </c>
      <c r="J27" s="67">
        <f t="shared" si="3"/>
        <v>-18048</v>
      </c>
      <c r="K27" s="67">
        <f t="shared" si="3"/>
        <v>18832</v>
      </c>
      <c r="L27" s="67">
        <f t="shared" si="3"/>
        <v>16955</v>
      </c>
      <c r="M27" s="67">
        <f t="shared" si="3"/>
        <v>-8047</v>
      </c>
      <c r="N27" s="67">
        <f t="shared" si="3"/>
        <v>-7789</v>
      </c>
      <c r="O27" s="68">
        <f t="shared" si="3"/>
        <v>0</v>
      </c>
    </row>
    <row r="28" spans="1:15">
      <c r="A28" s="70"/>
    </row>
    <row r="29" spans="1:15">
      <c r="B29" s="71"/>
      <c r="C29" s="72"/>
      <c r="D29" s="72"/>
      <c r="O29" s="69"/>
    </row>
    <row r="30" spans="1:15">
      <c r="O30" s="69"/>
    </row>
    <row r="31" spans="1:15">
      <c r="O31" s="69"/>
    </row>
    <row r="32" spans="1:15">
      <c r="O32" s="69"/>
    </row>
    <row r="33" spans="15:15">
      <c r="O33" s="69"/>
    </row>
    <row r="34" spans="15:15">
      <c r="O34" s="69"/>
    </row>
    <row r="35" spans="15:15">
      <c r="O35" s="69"/>
    </row>
    <row r="36" spans="15:15">
      <c r="O36" s="69"/>
    </row>
    <row r="37" spans="15:15">
      <c r="O37" s="69"/>
    </row>
    <row r="38" spans="15:15">
      <c r="O38" s="69"/>
    </row>
    <row r="39" spans="15:15">
      <c r="O39" s="69"/>
    </row>
    <row r="40" spans="15:15">
      <c r="O40" s="69"/>
    </row>
    <row r="41" spans="15:15">
      <c r="O41" s="69"/>
    </row>
    <row r="42" spans="15:15">
      <c r="O42" s="69"/>
    </row>
    <row r="43" spans="15:15">
      <c r="O43" s="69"/>
    </row>
    <row r="44" spans="15:15">
      <c r="O44" s="69"/>
    </row>
    <row r="45" spans="15:15">
      <c r="O45" s="69"/>
    </row>
    <row r="46" spans="15:15">
      <c r="O46" s="69"/>
    </row>
    <row r="47" spans="15:15">
      <c r="O47" s="69"/>
    </row>
    <row r="48" spans="15:15">
      <c r="O48" s="69"/>
    </row>
    <row r="49" spans="15:15">
      <c r="O49" s="69"/>
    </row>
    <row r="50" spans="15:15">
      <c r="O50" s="69"/>
    </row>
    <row r="51" spans="15:15">
      <c r="O51" s="69"/>
    </row>
    <row r="52" spans="15:15">
      <c r="O52" s="69"/>
    </row>
    <row r="53" spans="15:15">
      <c r="O53" s="69"/>
    </row>
    <row r="54" spans="15:15">
      <c r="O54" s="69"/>
    </row>
    <row r="55" spans="15:15">
      <c r="O55" s="69"/>
    </row>
    <row r="56" spans="15:15">
      <c r="O56" s="69"/>
    </row>
    <row r="57" spans="15:15">
      <c r="O57" s="69"/>
    </row>
    <row r="58" spans="15:15">
      <c r="O58" s="69"/>
    </row>
    <row r="59" spans="15:15">
      <c r="O59" s="69"/>
    </row>
    <row r="60" spans="15:15">
      <c r="O60" s="69"/>
    </row>
    <row r="61" spans="15:15">
      <c r="O61" s="69"/>
    </row>
    <row r="62" spans="15:15">
      <c r="O62" s="69"/>
    </row>
    <row r="63" spans="15:15">
      <c r="O63" s="69"/>
    </row>
    <row r="64" spans="15:15">
      <c r="O64" s="69"/>
    </row>
    <row r="65" spans="15:15">
      <c r="O65" s="69"/>
    </row>
    <row r="66" spans="15:15">
      <c r="O66" s="69"/>
    </row>
    <row r="67" spans="15:15">
      <c r="O67" s="69"/>
    </row>
    <row r="68" spans="15:15">
      <c r="O68" s="69"/>
    </row>
    <row r="69" spans="15:15">
      <c r="O69" s="69"/>
    </row>
    <row r="70" spans="15:15">
      <c r="O70" s="69"/>
    </row>
    <row r="71" spans="15:15">
      <c r="O71" s="69"/>
    </row>
    <row r="72" spans="15:15">
      <c r="O72" s="69"/>
    </row>
    <row r="73" spans="15:15">
      <c r="O73" s="69"/>
    </row>
    <row r="74" spans="15:15">
      <c r="O74" s="69"/>
    </row>
    <row r="75" spans="15:15">
      <c r="O75" s="69"/>
    </row>
    <row r="76" spans="15:15">
      <c r="O76" s="69"/>
    </row>
    <row r="77" spans="15:15">
      <c r="O77" s="69"/>
    </row>
    <row r="78" spans="15:15">
      <c r="O78" s="69"/>
    </row>
    <row r="79" spans="15:15">
      <c r="O79" s="69"/>
    </row>
    <row r="80" spans="15:15">
      <c r="O80" s="69"/>
    </row>
    <row r="81" spans="15:15">
      <c r="O81" s="69"/>
    </row>
    <row r="82" spans="15:15">
      <c r="O82" s="69"/>
    </row>
  </sheetData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160"/>
  <sheetViews>
    <sheetView view="pageBreakPreview" zoomScaleNormal="100" zoomScaleSheetLayoutView="100" workbookViewId="0">
      <selection activeCell="E8" sqref="E8"/>
    </sheetView>
  </sheetViews>
  <sheetFormatPr defaultRowHeight="15.75"/>
  <cols>
    <col min="1" max="1" width="9.5" style="207" customWidth="1"/>
    <col min="2" max="2" width="91.6640625" style="207" customWidth="1"/>
    <col min="3" max="3" width="21.6640625" style="208" customWidth="1"/>
    <col min="4" max="4" width="9" style="234" customWidth="1"/>
    <col min="5" max="16384" width="9.33203125" style="234"/>
  </cols>
  <sheetData>
    <row r="1" spans="1:3">
      <c r="C1" s="208" t="s">
        <v>469</v>
      </c>
    </row>
    <row r="2" spans="1:3" ht="15.95" customHeight="1">
      <c r="A2" s="338" t="s">
        <v>5</v>
      </c>
      <c r="B2" s="338"/>
      <c r="C2" s="338"/>
    </row>
    <row r="3" spans="1:3" ht="15.95" customHeight="1" thickBot="1">
      <c r="A3" s="339" t="s">
        <v>101</v>
      </c>
      <c r="B3" s="339"/>
      <c r="C3" s="147" t="s">
        <v>139</v>
      </c>
    </row>
    <row r="4" spans="1:3" ht="38.1" customHeight="1" thickBot="1">
      <c r="A4" s="23" t="s">
        <v>51</v>
      </c>
      <c r="B4" s="24" t="s">
        <v>7</v>
      </c>
      <c r="C4" s="32" t="e">
        <f>+CONCATENATE(LEFT(#REF!,4),". évi előirányzat")</f>
        <v>#REF!</v>
      </c>
    </row>
    <row r="5" spans="1:3" s="235" customFormat="1" ht="12" customHeight="1" thickBot="1">
      <c r="A5" s="230"/>
      <c r="B5" s="231" t="s">
        <v>374</v>
      </c>
      <c r="C5" s="232" t="s">
        <v>375</v>
      </c>
    </row>
    <row r="6" spans="1:3" s="236" customFormat="1" ht="12" customHeight="1" thickBot="1">
      <c r="A6" s="20" t="s">
        <v>8</v>
      </c>
      <c r="B6" s="21" t="s">
        <v>149</v>
      </c>
      <c r="C6" s="137">
        <f>+C7+C8+C9+C10+C11+C12</f>
        <v>240585</v>
      </c>
    </row>
    <row r="7" spans="1:3" s="236" customFormat="1" ht="12" customHeight="1">
      <c r="A7" s="15" t="s">
        <v>75</v>
      </c>
      <c r="B7" s="237" t="s">
        <v>150</v>
      </c>
      <c r="C7" s="140">
        <v>111152</v>
      </c>
    </row>
    <row r="8" spans="1:3" s="236" customFormat="1" ht="12" customHeight="1">
      <c r="A8" s="14" t="s">
        <v>76</v>
      </c>
      <c r="B8" s="238" t="s">
        <v>151</v>
      </c>
      <c r="C8" s="139">
        <v>47922</v>
      </c>
    </row>
    <row r="9" spans="1:3" s="236" customFormat="1" ht="12" customHeight="1">
      <c r="A9" s="14" t="s">
        <v>77</v>
      </c>
      <c r="B9" s="238" t="s">
        <v>409</v>
      </c>
      <c r="C9" s="139">
        <v>53969</v>
      </c>
    </row>
    <row r="10" spans="1:3" s="236" customFormat="1" ht="12" customHeight="1">
      <c r="A10" s="14" t="s">
        <v>78</v>
      </c>
      <c r="B10" s="238" t="s">
        <v>153</v>
      </c>
      <c r="C10" s="139">
        <v>7559</v>
      </c>
    </row>
    <row r="11" spans="1:3" s="236" customFormat="1" ht="12" customHeight="1">
      <c r="A11" s="14" t="s">
        <v>98</v>
      </c>
      <c r="B11" s="133" t="s">
        <v>319</v>
      </c>
      <c r="C11" s="139">
        <v>19983</v>
      </c>
    </row>
    <row r="12" spans="1:3" s="236" customFormat="1" ht="12" customHeight="1" thickBot="1">
      <c r="A12" s="16" t="s">
        <v>79</v>
      </c>
      <c r="B12" s="134" t="s">
        <v>320</v>
      </c>
      <c r="C12" s="139"/>
    </row>
    <row r="13" spans="1:3" s="236" customFormat="1" ht="12" customHeight="1" thickBot="1">
      <c r="A13" s="20" t="s">
        <v>9</v>
      </c>
      <c r="B13" s="132" t="s">
        <v>154</v>
      </c>
      <c r="C13" s="137">
        <f>+C14+C15+C16+C17+C18</f>
        <v>77694</v>
      </c>
    </row>
    <row r="14" spans="1:3" s="236" customFormat="1" ht="12" customHeight="1">
      <c r="A14" s="15" t="s">
        <v>81</v>
      </c>
      <c r="B14" s="237" t="s">
        <v>155</v>
      </c>
      <c r="C14" s="140"/>
    </row>
    <row r="15" spans="1:3" s="236" customFormat="1" ht="12" customHeight="1">
      <c r="A15" s="14" t="s">
        <v>82</v>
      </c>
      <c r="B15" s="238" t="s">
        <v>156</v>
      </c>
      <c r="C15" s="139"/>
    </row>
    <row r="16" spans="1:3" s="236" customFormat="1" ht="12" customHeight="1">
      <c r="A16" s="14" t="s">
        <v>83</v>
      </c>
      <c r="B16" s="238" t="s">
        <v>311</v>
      </c>
      <c r="C16" s="139"/>
    </row>
    <row r="17" spans="1:3" s="236" customFormat="1" ht="12" customHeight="1">
      <c r="A17" s="14" t="s">
        <v>84</v>
      </c>
      <c r="B17" s="238" t="s">
        <v>312</v>
      </c>
      <c r="C17" s="139"/>
    </row>
    <row r="18" spans="1:3" s="236" customFormat="1" ht="12" customHeight="1">
      <c r="A18" s="14" t="s">
        <v>85</v>
      </c>
      <c r="B18" s="238" t="s">
        <v>157</v>
      </c>
      <c r="C18" s="139">
        <v>77694</v>
      </c>
    </row>
    <row r="19" spans="1:3" s="236" customFormat="1" ht="12" customHeight="1" thickBot="1">
      <c r="A19" s="16" t="s">
        <v>94</v>
      </c>
      <c r="B19" s="134" t="s">
        <v>158</v>
      </c>
      <c r="C19" s="141"/>
    </row>
    <row r="20" spans="1:3" s="236" customFormat="1" ht="12" customHeight="1" thickBot="1">
      <c r="A20" s="20" t="s">
        <v>10</v>
      </c>
      <c r="B20" s="21" t="s">
        <v>159</v>
      </c>
      <c r="C20" s="137">
        <f>+C21+C22+C23+C24+C25</f>
        <v>0</v>
      </c>
    </row>
    <row r="21" spans="1:3" s="236" customFormat="1" ht="12" customHeight="1">
      <c r="A21" s="15" t="s">
        <v>64</v>
      </c>
      <c r="B21" s="237" t="s">
        <v>160</v>
      </c>
      <c r="C21" s="140"/>
    </row>
    <row r="22" spans="1:3" s="236" customFormat="1" ht="12" customHeight="1">
      <c r="A22" s="14" t="s">
        <v>65</v>
      </c>
      <c r="B22" s="238" t="s">
        <v>161</v>
      </c>
      <c r="C22" s="139"/>
    </row>
    <row r="23" spans="1:3" s="236" customFormat="1" ht="12" customHeight="1">
      <c r="A23" s="14" t="s">
        <v>66</v>
      </c>
      <c r="B23" s="238" t="s">
        <v>313</v>
      </c>
      <c r="C23" s="139"/>
    </row>
    <row r="24" spans="1:3" s="236" customFormat="1" ht="12" customHeight="1">
      <c r="A24" s="14" t="s">
        <v>67</v>
      </c>
      <c r="B24" s="238" t="s">
        <v>314</v>
      </c>
      <c r="C24" s="139"/>
    </row>
    <row r="25" spans="1:3" s="236" customFormat="1" ht="12" customHeight="1">
      <c r="A25" s="14" t="s">
        <v>109</v>
      </c>
      <c r="B25" s="238" t="s">
        <v>162</v>
      </c>
      <c r="C25" s="139"/>
    </row>
    <row r="26" spans="1:3" s="236" customFormat="1" ht="12" customHeight="1" thickBot="1">
      <c r="A26" s="16" t="s">
        <v>110</v>
      </c>
      <c r="B26" s="239" t="s">
        <v>163</v>
      </c>
      <c r="C26" s="141"/>
    </row>
    <row r="27" spans="1:3" s="236" customFormat="1" ht="12" customHeight="1" thickBot="1">
      <c r="A27" s="20" t="s">
        <v>111</v>
      </c>
      <c r="B27" s="21" t="s">
        <v>419</v>
      </c>
      <c r="C27" s="143">
        <f>SUM(C28:C34)</f>
        <v>220250</v>
      </c>
    </row>
    <row r="28" spans="1:3" s="236" customFormat="1" ht="12" customHeight="1">
      <c r="A28" s="15" t="s">
        <v>165</v>
      </c>
      <c r="B28" s="237" t="s">
        <v>414</v>
      </c>
      <c r="C28" s="140">
        <v>148500</v>
      </c>
    </row>
    <row r="29" spans="1:3" s="236" customFormat="1" ht="12" customHeight="1">
      <c r="A29" s="14" t="s">
        <v>166</v>
      </c>
      <c r="B29" s="238" t="s">
        <v>415</v>
      </c>
      <c r="C29" s="139">
        <v>20500</v>
      </c>
    </row>
    <row r="30" spans="1:3" s="236" customFormat="1" ht="12" customHeight="1">
      <c r="A30" s="14" t="s">
        <v>167</v>
      </c>
      <c r="B30" s="238" t="s">
        <v>416</v>
      </c>
      <c r="C30" s="139">
        <v>30000</v>
      </c>
    </row>
    <row r="31" spans="1:3" s="236" customFormat="1" ht="12" customHeight="1">
      <c r="A31" s="14" t="s">
        <v>168</v>
      </c>
      <c r="B31" s="238" t="s">
        <v>417</v>
      </c>
      <c r="C31" s="139">
        <v>450</v>
      </c>
    </row>
    <row r="32" spans="1:3" s="236" customFormat="1" ht="12" customHeight="1">
      <c r="A32" s="14" t="s">
        <v>411</v>
      </c>
      <c r="B32" s="238" t="s">
        <v>169</v>
      </c>
      <c r="C32" s="139">
        <v>6800</v>
      </c>
    </row>
    <row r="33" spans="1:3" s="236" customFormat="1" ht="12" customHeight="1">
      <c r="A33" s="14" t="s">
        <v>412</v>
      </c>
      <c r="B33" s="238" t="s">
        <v>170</v>
      </c>
      <c r="C33" s="139">
        <v>13200</v>
      </c>
    </row>
    <row r="34" spans="1:3" s="236" customFormat="1" ht="12" customHeight="1" thickBot="1">
      <c r="A34" s="16" t="s">
        <v>413</v>
      </c>
      <c r="B34" s="308" t="s">
        <v>171</v>
      </c>
      <c r="C34" s="141">
        <v>800</v>
      </c>
    </row>
    <row r="35" spans="1:3" s="236" customFormat="1" ht="12" customHeight="1" thickBot="1">
      <c r="A35" s="20" t="s">
        <v>12</v>
      </c>
      <c r="B35" s="21" t="s">
        <v>321</v>
      </c>
      <c r="C35" s="137">
        <f>SUM(C36:C46)</f>
        <v>21554</v>
      </c>
    </row>
    <row r="36" spans="1:3" s="236" customFormat="1" ht="12" customHeight="1">
      <c r="A36" s="15" t="s">
        <v>68</v>
      </c>
      <c r="B36" s="237" t="s">
        <v>174</v>
      </c>
      <c r="C36" s="140"/>
    </row>
    <row r="37" spans="1:3" s="236" customFormat="1" ht="12" customHeight="1">
      <c r="A37" s="14" t="s">
        <v>69</v>
      </c>
      <c r="B37" s="238" t="s">
        <v>175</v>
      </c>
      <c r="C37" s="139">
        <v>2731</v>
      </c>
    </row>
    <row r="38" spans="1:3" s="236" customFormat="1" ht="12" customHeight="1">
      <c r="A38" s="14" t="s">
        <v>70</v>
      </c>
      <c r="B38" s="238" t="s">
        <v>176</v>
      </c>
      <c r="C38" s="139">
        <v>2500</v>
      </c>
    </row>
    <row r="39" spans="1:3" s="236" customFormat="1" ht="12" customHeight="1">
      <c r="A39" s="14" t="s">
        <v>113</v>
      </c>
      <c r="B39" s="238" t="s">
        <v>177</v>
      </c>
      <c r="C39" s="139">
        <v>14400</v>
      </c>
    </row>
    <row r="40" spans="1:3" s="236" customFormat="1" ht="12" customHeight="1">
      <c r="A40" s="14" t="s">
        <v>114</v>
      </c>
      <c r="B40" s="238" t="s">
        <v>178</v>
      </c>
      <c r="C40" s="139"/>
    </row>
    <row r="41" spans="1:3" s="236" customFormat="1" ht="12" customHeight="1">
      <c r="A41" s="14" t="s">
        <v>115</v>
      </c>
      <c r="B41" s="238" t="s">
        <v>179</v>
      </c>
      <c r="C41" s="139">
        <v>895</v>
      </c>
    </row>
    <row r="42" spans="1:3" s="236" customFormat="1" ht="12" customHeight="1">
      <c r="A42" s="14" t="s">
        <v>116</v>
      </c>
      <c r="B42" s="238" t="s">
        <v>180</v>
      </c>
      <c r="C42" s="139">
        <v>200</v>
      </c>
    </row>
    <row r="43" spans="1:3" s="236" customFormat="1" ht="12" customHeight="1">
      <c r="A43" s="14" t="s">
        <v>117</v>
      </c>
      <c r="B43" s="238" t="s">
        <v>418</v>
      </c>
      <c r="C43" s="139"/>
    </row>
    <row r="44" spans="1:3" s="236" customFormat="1" ht="12" customHeight="1">
      <c r="A44" s="14" t="s">
        <v>172</v>
      </c>
      <c r="B44" s="238" t="s">
        <v>182</v>
      </c>
      <c r="C44" s="142">
        <v>80</v>
      </c>
    </row>
    <row r="45" spans="1:3" s="236" customFormat="1" ht="12" customHeight="1">
      <c r="A45" s="16" t="s">
        <v>173</v>
      </c>
      <c r="B45" s="239" t="s">
        <v>323</v>
      </c>
      <c r="C45" s="225"/>
    </row>
    <row r="46" spans="1:3" s="236" customFormat="1" ht="12" customHeight="1" thickBot="1">
      <c r="A46" s="16" t="s">
        <v>322</v>
      </c>
      <c r="B46" s="134" t="s">
        <v>183</v>
      </c>
      <c r="C46" s="225">
        <v>748</v>
      </c>
    </row>
    <row r="47" spans="1:3" s="236" customFormat="1" ht="12" customHeight="1" thickBot="1">
      <c r="A47" s="20" t="s">
        <v>13</v>
      </c>
      <c r="B47" s="21" t="s">
        <v>184</v>
      </c>
      <c r="C47" s="137">
        <f>SUM(C48:C52)</f>
        <v>0</v>
      </c>
    </row>
    <row r="48" spans="1:3" s="236" customFormat="1" ht="12" customHeight="1">
      <c r="A48" s="15" t="s">
        <v>71</v>
      </c>
      <c r="B48" s="237" t="s">
        <v>188</v>
      </c>
      <c r="C48" s="279"/>
    </row>
    <row r="49" spans="1:3" s="236" customFormat="1" ht="12" customHeight="1">
      <c r="A49" s="14" t="s">
        <v>72</v>
      </c>
      <c r="B49" s="238" t="s">
        <v>189</v>
      </c>
      <c r="C49" s="142"/>
    </row>
    <row r="50" spans="1:3" s="236" customFormat="1" ht="12" customHeight="1">
      <c r="A50" s="14" t="s">
        <v>185</v>
      </c>
      <c r="B50" s="238" t="s">
        <v>190</v>
      </c>
      <c r="C50" s="142"/>
    </row>
    <row r="51" spans="1:3" s="236" customFormat="1" ht="12" customHeight="1">
      <c r="A51" s="14" t="s">
        <v>186</v>
      </c>
      <c r="B51" s="238" t="s">
        <v>191</v>
      </c>
      <c r="C51" s="142"/>
    </row>
    <row r="52" spans="1:3" s="236" customFormat="1" ht="12" customHeight="1" thickBot="1">
      <c r="A52" s="16" t="s">
        <v>187</v>
      </c>
      <c r="B52" s="134" t="s">
        <v>192</v>
      </c>
      <c r="C52" s="225"/>
    </row>
    <row r="53" spans="1:3" s="236" customFormat="1" ht="12" customHeight="1" thickBot="1">
      <c r="A53" s="20" t="s">
        <v>118</v>
      </c>
      <c r="B53" s="21" t="s">
        <v>193</v>
      </c>
      <c r="C53" s="137">
        <f>SUM(C54:C56)</f>
        <v>0</v>
      </c>
    </row>
    <row r="54" spans="1:3" s="236" customFormat="1" ht="12" customHeight="1">
      <c r="A54" s="15" t="s">
        <v>73</v>
      </c>
      <c r="B54" s="237" t="s">
        <v>194</v>
      </c>
      <c r="C54" s="140"/>
    </row>
    <row r="55" spans="1:3" s="236" customFormat="1" ht="12" customHeight="1">
      <c r="A55" s="14" t="s">
        <v>74</v>
      </c>
      <c r="B55" s="238" t="s">
        <v>315</v>
      </c>
      <c r="C55" s="139"/>
    </row>
    <row r="56" spans="1:3" s="236" customFormat="1" ht="12" customHeight="1">
      <c r="A56" s="14" t="s">
        <v>197</v>
      </c>
      <c r="B56" s="238" t="s">
        <v>195</v>
      </c>
      <c r="C56" s="139"/>
    </row>
    <row r="57" spans="1:3" s="236" customFormat="1" ht="12" customHeight="1" thickBot="1">
      <c r="A57" s="16" t="s">
        <v>198</v>
      </c>
      <c r="B57" s="134" t="s">
        <v>196</v>
      </c>
      <c r="C57" s="141"/>
    </row>
    <row r="58" spans="1:3" s="236" customFormat="1" ht="12" customHeight="1" thickBot="1">
      <c r="A58" s="20" t="s">
        <v>15</v>
      </c>
      <c r="B58" s="132" t="s">
        <v>199</v>
      </c>
      <c r="C58" s="137">
        <f>SUM(C59:C61)</f>
        <v>0</v>
      </c>
    </row>
    <row r="59" spans="1:3" s="236" customFormat="1" ht="12" customHeight="1">
      <c r="A59" s="15" t="s">
        <v>119</v>
      </c>
      <c r="B59" s="237" t="s">
        <v>201</v>
      </c>
      <c r="C59" s="142"/>
    </row>
    <row r="60" spans="1:3" s="236" customFormat="1" ht="12" customHeight="1">
      <c r="A60" s="14" t="s">
        <v>120</v>
      </c>
      <c r="B60" s="238" t="s">
        <v>316</v>
      </c>
      <c r="C60" s="142"/>
    </row>
    <row r="61" spans="1:3" s="236" customFormat="1" ht="12" customHeight="1">
      <c r="A61" s="14" t="s">
        <v>140</v>
      </c>
      <c r="B61" s="238" t="s">
        <v>202</v>
      </c>
      <c r="C61" s="142"/>
    </row>
    <row r="62" spans="1:3" s="236" customFormat="1" ht="12" customHeight="1" thickBot="1">
      <c r="A62" s="16" t="s">
        <v>200</v>
      </c>
      <c r="B62" s="134" t="s">
        <v>203</v>
      </c>
      <c r="C62" s="142"/>
    </row>
    <row r="63" spans="1:3" s="236" customFormat="1" ht="12" customHeight="1" thickBot="1">
      <c r="A63" s="293" t="s">
        <v>363</v>
      </c>
      <c r="B63" s="21" t="s">
        <v>204</v>
      </c>
      <c r="C63" s="143">
        <f>+C6+C13+C20+C27+C35+C47+C53+C58</f>
        <v>560083</v>
      </c>
    </row>
    <row r="64" spans="1:3" s="236" customFormat="1" ht="12" customHeight="1" thickBot="1">
      <c r="A64" s="282" t="s">
        <v>205</v>
      </c>
      <c r="B64" s="132" t="s">
        <v>206</v>
      </c>
      <c r="C64" s="137">
        <f>SUM(C65:C67)</f>
        <v>0</v>
      </c>
    </row>
    <row r="65" spans="1:3" s="236" customFormat="1" ht="12" customHeight="1">
      <c r="A65" s="15" t="s">
        <v>237</v>
      </c>
      <c r="B65" s="237" t="s">
        <v>207</v>
      </c>
      <c r="C65" s="142"/>
    </row>
    <row r="66" spans="1:3" s="236" customFormat="1" ht="12" customHeight="1">
      <c r="A66" s="14" t="s">
        <v>246</v>
      </c>
      <c r="B66" s="238" t="s">
        <v>208</v>
      </c>
      <c r="C66" s="142"/>
    </row>
    <row r="67" spans="1:3" s="236" customFormat="1" ht="12" customHeight="1" thickBot="1">
      <c r="A67" s="16" t="s">
        <v>247</v>
      </c>
      <c r="B67" s="287" t="s">
        <v>348</v>
      </c>
      <c r="C67" s="142"/>
    </row>
    <row r="68" spans="1:3" s="236" customFormat="1" ht="12" customHeight="1" thickBot="1">
      <c r="A68" s="282" t="s">
        <v>210</v>
      </c>
      <c r="B68" s="132" t="s">
        <v>211</v>
      </c>
      <c r="C68" s="137">
        <f>SUM(C69:C72)</f>
        <v>0</v>
      </c>
    </row>
    <row r="69" spans="1:3" s="236" customFormat="1" ht="12" customHeight="1">
      <c r="A69" s="15" t="s">
        <v>99</v>
      </c>
      <c r="B69" s="237" t="s">
        <v>212</v>
      </c>
      <c r="C69" s="142"/>
    </row>
    <row r="70" spans="1:3" s="236" customFormat="1" ht="12" customHeight="1">
      <c r="A70" s="14" t="s">
        <v>100</v>
      </c>
      <c r="B70" s="238" t="s">
        <v>213</v>
      </c>
      <c r="C70" s="142"/>
    </row>
    <row r="71" spans="1:3" s="236" customFormat="1" ht="12" customHeight="1">
      <c r="A71" s="14" t="s">
        <v>238</v>
      </c>
      <c r="B71" s="238" t="s">
        <v>214</v>
      </c>
      <c r="C71" s="142"/>
    </row>
    <row r="72" spans="1:3" s="236" customFormat="1" ht="12" customHeight="1" thickBot="1">
      <c r="A72" s="16" t="s">
        <v>239</v>
      </c>
      <c r="B72" s="134" t="s">
        <v>215</v>
      </c>
      <c r="C72" s="142"/>
    </row>
    <row r="73" spans="1:3" s="236" customFormat="1" ht="12" customHeight="1" thickBot="1">
      <c r="A73" s="282" t="s">
        <v>216</v>
      </c>
      <c r="B73" s="132" t="s">
        <v>217</v>
      </c>
      <c r="C73" s="137">
        <f>SUM(C74:C75)</f>
        <v>63357</v>
      </c>
    </row>
    <row r="74" spans="1:3" s="236" customFormat="1" ht="12" customHeight="1">
      <c r="A74" s="15" t="s">
        <v>240</v>
      </c>
      <c r="B74" s="237" t="s">
        <v>218</v>
      </c>
      <c r="C74" s="142">
        <v>63357</v>
      </c>
    </row>
    <row r="75" spans="1:3" s="236" customFormat="1" ht="12" customHeight="1" thickBot="1">
      <c r="A75" s="16" t="s">
        <v>241</v>
      </c>
      <c r="B75" s="134" t="s">
        <v>219</v>
      </c>
      <c r="C75" s="142"/>
    </row>
    <row r="76" spans="1:3" s="236" customFormat="1" ht="12" customHeight="1" thickBot="1">
      <c r="A76" s="282" t="s">
        <v>220</v>
      </c>
      <c r="B76" s="132" t="s">
        <v>221</v>
      </c>
      <c r="C76" s="137">
        <f>SUM(C77:C79)</f>
        <v>0</v>
      </c>
    </row>
    <row r="77" spans="1:3" s="236" customFormat="1" ht="12" customHeight="1">
      <c r="A77" s="15" t="s">
        <v>242</v>
      </c>
      <c r="B77" s="237" t="s">
        <v>222</v>
      </c>
      <c r="C77" s="142"/>
    </row>
    <row r="78" spans="1:3" s="236" customFormat="1" ht="12" customHeight="1">
      <c r="A78" s="14" t="s">
        <v>243</v>
      </c>
      <c r="B78" s="238" t="s">
        <v>223</v>
      </c>
      <c r="C78" s="142"/>
    </row>
    <row r="79" spans="1:3" s="236" customFormat="1" ht="12" customHeight="1" thickBot="1">
      <c r="A79" s="16" t="s">
        <v>244</v>
      </c>
      <c r="B79" s="134" t="s">
        <v>224</v>
      </c>
      <c r="C79" s="142"/>
    </row>
    <row r="80" spans="1:3" s="236" customFormat="1" ht="12" customHeight="1" thickBot="1">
      <c r="A80" s="282" t="s">
        <v>225</v>
      </c>
      <c r="B80" s="132" t="s">
        <v>245</v>
      </c>
      <c r="C80" s="137">
        <f>SUM(C81:C84)</f>
        <v>0</v>
      </c>
    </row>
    <row r="81" spans="1:3" s="236" customFormat="1" ht="12" customHeight="1">
      <c r="A81" s="241" t="s">
        <v>226</v>
      </c>
      <c r="B81" s="237" t="s">
        <v>227</v>
      </c>
      <c r="C81" s="142"/>
    </row>
    <row r="82" spans="1:3" s="236" customFormat="1" ht="12" customHeight="1">
      <c r="A82" s="242" t="s">
        <v>228</v>
      </c>
      <c r="B82" s="238" t="s">
        <v>229</v>
      </c>
      <c r="C82" s="142"/>
    </row>
    <row r="83" spans="1:3" s="236" customFormat="1" ht="12" customHeight="1">
      <c r="A83" s="242" t="s">
        <v>230</v>
      </c>
      <c r="B83" s="238" t="s">
        <v>231</v>
      </c>
      <c r="C83" s="142"/>
    </row>
    <row r="84" spans="1:3" s="236" customFormat="1" ht="12" customHeight="1" thickBot="1">
      <c r="A84" s="243" t="s">
        <v>232</v>
      </c>
      <c r="B84" s="134" t="s">
        <v>233</v>
      </c>
      <c r="C84" s="142"/>
    </row>
    <row r="85" spans="1:3" s="236" customFormat="1" ht="12" customHeight="1" thickBot="1">
      <c r="A85" s="282" t="s">
        <v>234</v>
      </c>
      <c r="B85" s="132" t="s">
        <v>362</v>
      </c>
      <c r="C85" s="280"/>
    </row>
    <row r="86" spans="1:3" s="236" customFormat="1" ht="13.5" customHeight="1" thickBot="1">
      <c r="A86" s="282" t="s">
        <v>236</v>
      </c>
      <c r="B86" s="132" t="s">
        <v>235</v>
      </c>
      <c r="C86" s="280"/>
    </row>
    <row r="87" spans="1:3" s="236" customFormat="1" ht="15.75" customHeight="1" thickBot="1">
      <c r="A87" s="282" t="s">
        <v>248</v>
      </c>
      <c r="B87" s="244" t="s">
        <v>365</v>
      </c>
      <c r="C87" s="143">
        <f>+C64+C68+C73+C76+C80+C86+C85</f>
        <v>63357</v>
      </c>
    </row>
    <row r="88" spans="1:3" s="236" customFormat="1" ht="16.5" customHeight="1" thickBot="1">
      <c r="A88" s="283" t="s">
        <v>364</v>
      </c>
      <c r="B88" s="245" t="s">
        <v>366</v>
      </c>
      <c r="C88" s="143">
        <f>+C63+C87</f>
        <v>623440</v>
      </c>
    </row>
    <row r="89" spans="1:3" s="236" customFormat="1" ht="83.25" customHeight="1">
      <c r="A89" s="5"/>
      <c r="B89" s="6"/>
      <c r="C89" s="144"/>
    </row>
    <row r="90" spans="1:3" ht="16.5" customHeight="1">
      <c r="A90" s="338" t="s">
        <v>35</v>
      </c>
      <c r="B90" s="338"/>
      <c r="C90" s="338"/>
    </row>
    <row r="91" spans="1:3" s="246" customFormat="1" ht="16.5" customHeight="1" thickBot="1">
      <c r="A91" s="340" t="s">
        <v>102</v>
      </c>
      <c r="B91" s="340"/>
      <c r="C91" s="77" t="s">
        <v>139</v>
      </c>
    </row>
    <row r="92" spans="1:3" ht="38.1" customHeight="1" thickBot="1">
      <c r="A92" s="23" t="s">
        <v>51</v>
      </c>
      <c r="B92" s="24" t="s">
        <v>36</v>
      </c>
      <c r="C92" s="32" t="e">
        <f>+C4</f>
        <v>#REF!</v>
      </c>
    </row>
    <row r="93" spans="1:3" s="235" customFormat="1" ht="12" customHeight="1" thickBot="1">
      <c r="A93" s="27"/>
      <c r="B93" s="28" t="s">
        <v>374</v>
      </c>
      <c r="C93" s="29" t="s">
        <v>375</v>
      </c>
    </row>
    <row r="94" spans="1:3" ht="12" customHeight="1" thickBot="1">
      <c r="A94" s="22" t="s">
        <v>8</v>
      </c>
      <c r="B94" s="26" t="s">
        <v>324</v>
      </c>
      <c r="C94" s="136">
        <f>C95+C96+C97+C98+C99+C112</f>
        <v>538227</v>
      </c>
    </row>
    <row r="95" spans="1:3" ht="12" customHeight="1">
      <c r="A95" s="17" t="s">
        <v>75</v>
      </c>
      <c r="B95" s="10" t="s">
        <v>37</v>
      </c>
      <c r="C95" s="138">
        <v>148758</v>
      </c>
    </row>
    <row r="96" spans="1:3" ht="12" customHeight="1">
      <c r="A96" s="14" t="s">
        <v>76</v>
      </c>
      <c r="B96" s="8" t="s">
        <v>121</v>
      </c>
      <c r="C96" s="139">
        <v>33773</v>
      </c>
    </row>
    <row r="97" spans="1:3" ht="12" customHeight="1">
      <c r="A97" s="14" t="s">
        <v>77</v>
      </c>
      <c r="B97" s="8" t="s">
        <v>97</v>
      </c>
      <c r="C97" s="141">
        <v>133493</v>
      </c>
    </row>
    <row r="98" spans="1:3" ht="12" customHeight="1">
      <c r="A98" s="14" t="s">
        <v>78</v>
      </c>
      <c r="B98" s="11" t="s">
        <v>122</v>
      </c>
      <c r="C98" s="141">
        <v>11089</v>
      </c>
    </row>
    <row r="99" spans="1:3" ht="12" customHeight="1">
      <c r="A99" s="14" t="s">
        <v>89</v>
      </c>
      <c r="B99" s="19" t="s">
        <v>123</v>
      </c>
      <c r="C99" s="141">
        <v>161114</v>
      </c>
    </row>
    <row r="100" spans="1:3" ht="12" customHeight="1">
      <c r="A100" s="14" t="s">
        <v>79</v>
      </c>
      <c r="B100" s="8" t="s">
        <v>329</v>
      </c>
      <c r="C100" s="141"/>
    </row>
    <row r="101" spans="1:3" ht="12" customHeight="1">
      <c r="A101" s="14" t="s">
        <v>80</v>
      </c>
      <c r="B101" s="82" t="s">
        <v>328</v>
      </c>
      <c r="C101" s="141"/>
    </row>
    <row r="102" spans="1:3" ht="12" customHeight="1">
      <c r="A102" s="14" t="s">
        <v>90</v>
      </c>
      <c r="B102" s="82" t="s">
        <v>327</v>
      </c>
      <c r="C102" s="141"/>
    </row>
    <row r="103" spans="1:3" ht="12" customHeight="1">
      <c r="A103" s="14" t="s">
        <v>91</v>
      </c>
      <c r="B103" s="80" t="s">
        <v>251</v>
      </c>
      <c r="C103" s="141"/>
    </row>
    <row r="104" spans="1:3" ht="12" customHeight="1">
      <c r="A104" s="14" t="s">
        <v>92</v>
      </c>
      <c r="B104" s="81" t="s">
        <v>252</v>
      </c>
      <c r="C104" s="141"/>
    </row>
    <row r="105" spans="1:3" ht="12" customHeight="1">
      <c r="A105" s="14" t="s">
        <v>93</v>
      </c>
      <c r="B105" s="81" t="s">
        <v>253</v>
      </c>
      <c r="C105" s="141"/>
    </row>
    <row r="106" spans="1:3" ht="12" customHeight="1">
      <c r="A106" s="14" t="s">
        <v>95</v>
      </c>
      <c r="B106" s="80" t="s">
        <v>254</v>
      </c>
      <c r="C106" s="141">
        <v>78970</v>
      </c>
    </row>
    <row r="107" spans="1:3" ht="12" customHeight="1">
      <c r="A107" s="14" t="s">
        <v>124</v>
      </c>
      <c r="B107" s="80" t="s">
        <v>255</v>
      </c>
      <c r="C107" s="141"/>
    </row>
    <row r="108" spans="1:3" ht="12" customHeight="1">
      <c r="A108" s="14" t="s">
        <v>249</v>
      </c>
      <c r="B108" s="81" t="s">
        <v>256</v>
      </c>
      <c r="C108" s="141"/>
    </row>
    <row r="109" spans="1:3" ht="12" customHeight="1">
      <c r="A109" s="13" t="s">
        <v>250</v>
      </c>
      <c r="B109" s="82" t="s">
        <v>257</v>
      </c>
      <c r="C109" s="141"/>
    </row>
    <row r="110" spans="1:3" ht="12" customHeight="1">
      <c r="A110" s="14" t="s">
        <v>325</v>
      </c>
      <c r="B110" s="82" t="s">
        <v>258</v>
      </c>
      <c r="C110" s="141"/>
    </row>
    <row r="111" spans="1:3" ht="12" customHeight="1">
      <c r="A111" s="16" t="s">
        <v>326</v>
      </c>
      <c r="B111" s="82" t="s">
        <v>259</v>
      </c>
      <c r="C111" s="141">
        <v>82144</v>
      </c>
    </row>
    <row r="112" spans="1:3" ht="12" customHeight="1">
      <c r="A112" s="14" t="s">
        <v>330</v>
      </c>
      <c r="B112" s="11" t="s">
        <v>38</v>
      </c>
      <c r="C112" s="139">
        <v>50000</v>
      </c>
    </row>
    <row r="113" spans="1:3" ht="12" customHeight="1">
      <c r="A113" s="14" t="s">
        <v>331</v>
      </c>
      <c r="B113" s="8" t="s">
        <v>333</v>
      </c>
      <c r="C113" s="139">
        <v>50000</v>
      </c>
    </row>
    <row r="114" spans="1:3" ht="12" customHeight="1" thickBot="1">
      <c r="A114" s="18" t="s">
        <v>332</v>
      </c>
      <c r="B114" s="291" t="s">
        <v>334</v>
      </c>
      <c r="C114" s="145"/>
    </row>
    <row r="115" spans="1:3" ht="12" customHeight="1" thickBot="1">
      <c r="A115" s="288" t="s">
        <v>9</v>
      </c>
      <c r="B115" s="289" t="s">
        <v>260</v>
      </c>
      <c r="C115" s="290">
        <f>+C116+C118+C120</f>
        <v>11385</v>
      </c>
    </row>
    <row r="116" spans="1:3" ht="12" customHeight="1">
      <c r="A116" s="15" t="s">
        <v>81</v>
      </c>
      <c r="B116" s="8" t="s">
        <v>138</v>
      </c>
      <c r="C116" s="140">
        <v>10420</v>
      </c>
    </row>
    <row r="117" spans="1:3" ht="12" customHeight="1">
      <c r="A117" s="15" t="s">
        <v>82</v>
      </c>
      <c r="B117" s="12" t="s">
        <v>264</v>
      </c>
      <c r="C117" s="140"/>
    </row>
    <row r="118" spans="1:3" ht="12" customHeight="1">
      <c r="A118" s="15" t="s">
        <v>83</v>
      </c>
      <c r="B118" s="12" t="s">
        <v>125</v>
      </c>
      <c r="C118" s="139">
        <v>965</v>
      </c>
    </row>
    <row r="119" spans="1:3" ht="12" customHeight="1">
      <c r="A119" s="15" t="s">
        <v>84</v>
      </c>
      <c r="B119" s="12" t="s">
        <v>265</v>
      </c>
      <c r="C119" s="121"/>
    </row>
    <row r="120" spans="1:3" ht="12" customHeight="1">
      <c r="A120" s="15" t="s">
        <v>85</v>
      </c>
      <c r="B120" s="134" t="s">
        <v>141</v>
      </c>
      <c r="C120" s="121"/>
    </row>
    <row r="121" spans="1:3" ht="12" customHeight="1">
      <c r="A121" s="15" t="s">
        <v>94</v>
      </c>
      <c r="B121" s="133" t="s">
        <v>317</v>
      </c>
      <c r="C121" s="121"/>
    </row>
    <row r="122" spans="1:3" ht="12" customHeight="1">
      <c r="A122" s="15" t="s">
        <v>96</v>
      </c>
      <c r="B122" s="233" t="s">
        <v>270</v>
      </c>
      <c r="C122" s="121"/>
    </row>
    <row r="123" spans="1:3">
      <c r="A123" s="15" t="s">
        <v>126</v>
      </c>
      <c r="B123" s="81" t="s">
        <v>253</v>
      </c>
      <c r="C123" s="121"/>
    </row>
    <row r="124" spans="1:3" ht="12" customHeight="1">
      <c r="A124" s="15" t="s">
        <v>127</v>
      </c>
      <c r="B124" s="81" t="s">
        <v>269</v>
      </c>
      <c r="C124" s="121"/>
    </row>
    <row r="125" spans="1:3" ht="12" customHeight="1">
      <c r="A125" s="15" t="s">
        <v>128</v>
      </c>
      <c r="B125" s="81" t="s">
        <v>268</v>
      </c>
      <c r="C125" s="121"/>
    </row>
    <row r="126" spans="1:3" ht="12" customHeight="1">
      <c r="A126" s="15" t="s">
        <v>261</v>
      </c>
      <c r="B126" s="81" t="s">
        <v>256</v>
      </c>
      <c r="C126" s="121"/>
    </row>
    <row r="127" spans="1:3" ht="12" customHeight="1">
      <c r="A127" s="15" t="s">
        <v>262</v>
      </c>
      <c r="B127" s="81" t="s">
        <v>267</v>
      </c>
      <c r="C127" s="121"/>
    </row>
    <row r="128" spans="1:3" ht="16.5" thickBot="1">
      <c r="A128" s="13" t="s">
        <v>263</v>
      </c>
      <c r="B128" s="81" t="s">
        <v>266</v>
      </c>
      <c r="C128" s="123"/>
    </row>
    <row r="129" spans="1:3" ht="12" customHeight="1" thickBot="1">
      <c r="A129" s="20" t="s">
        <v>10</v>
      </c>
      <c r="B129" s="74" t="s">
        <v>335</v>
      </c>
      <c r="C129" s="137">
        <f>+C94+C115</f>
        <v>549612</v>
      </c>
    </row>
    <row r="130" spans="1:3" ht="12" customHeight="1" thickBot="1">
      <c r="A130" s="20" t="s">
        <v>11</v>
      </c>
      <c r="B130" s="74" t="s">
        <v>336</v>
      </c>
      <c r="C130" s="137">
        <f>+C131+C132+C133</f>
        <v>0</v>
      </c>
    </row>
    <row r="131" spans="1:3" ht="12" customHeight="1">
      <c r="A131" s="15" t="s">
        <v>165</v>
      </c>
      <c r="B131" s="12" t="s">
        <v>343</v>
      </c>
      <c r="C131" s="121"/>
    </row>
    <row r="132" spans="1:3" ht="12" customHeight="1">
      <c r="A132" s="15" t="s">
        <v>166</v>
      </c>
      <c r="B132" s="12" t="s">
        <v>344</v>
      </c>
      <c r="C132" s="121"/>
    </row>
    <row r="133" spans="1:3" ht="12" customHeight="1" thickBot="1">
      <c r="A133" s="13" t="s">
        <v>167</v>
      </c>
      <c r="B133" s="12" t="s">
        <v>345</v>
      </c>
      <c r="C133" s="121"/>
    </row>
    <row r="134" spans="1:3" ht="12" customHeight="1" thickBot="1">
      <c r="A134" s="20" t="s">
        <v>12</v>
      </c>
      <c r="B134" s="74" t="s">
        <v>337</v>
      </c>
      <c r="C134" s="137">
        <f>SUM(C135:C140)</f>
        <v>0</v>
      </c>
    </row>
    <row r="135" spans="1:3" ht="12" customHeight="1">
      <c r="A135" s="15" t="s">
        <v>68</v>
      </c>
      <c r="B135" s="9" t="s">
        <v>346</v>
      </c>
      <c r="C135" s="121"/>
    </row>
    <row r="136" spans="1:3" ht="12" customHeight="1">
      <c r="A136" s="15" t="s">
        <v>69</v>
      </c>
      <c r="B136" s="9" t="s">
        <v>338</v>
      </c>
      <c r="C136" s="121"/>
    </row>
    <row r="137" spans="1:3" ht="12" customHeight="1">
      <c r="A137" s="15" t="s">
        <v>70</v>
      </c>
      <c r="B137" s="9" t="s">
        <v>339</v>
      </c>
      <c r="C137" s="121"/>
    </row>
    <row r="138" spans="1:3" ht="12" customHeight="1">
      <c r="A138" s="15" t="s">
        <v>113</v>
      </c>
      <c r="B138" s="9" t="s">
        <v>340</v>
      </c>
      <c r="C138" s="121"/>
    </row>
    <row r="139" spans="1:3" ht="12" customHeight="1">
      <c r="A139" s="15" t="s">
        <v>114</v>
      </c>
      <c r="B139" s="9" t="s">
        <v>341</v>
      </c>
      <c r="C139" s="121"/>
    </row>
    <row r="140" spans="1:3" ht="12" customHeight="1" thickBot="1">
      <c r="A140" s="13" t="s">
        <v>115</v>
      </c>
      <c r="B140" s="9" t="s">
        <v>342</v>
      </c>
      <c r="C140" s="121"/>
    </row>
    <row r="141" spans="1:3" ht="12" customHeight="1" thickBot="1">
      <c r="A141" s="20" t="s">
        <v>13</v>
      </c>
      <c r="B141" s="74" t="s">
        <v>350</v>
      </c>
      <c r="C141" s="143">
        <f>+C142+C143+C144+C145</f>
        <v>8238</v>
      </c>
    </row>
    <row r="142" spans="1:3" ht="12" customHeight="1">
      <c r="A142" s="15" t="s">
        <v>71</v>
      </c>
      <c r="B142" s="9" t="s">
        <v>271</v>
      </c>
      <c r="C142" s="121"/>
    </row>
    <row r="143" spans="1:3" ht="12" customHeight="1">
      <c r="A143" s="15" t="s">
        <v>72</v>
      </c>
      <c r="B143" s="9" t="s">
        <v>272</v>
      </c>
      <c r="C143" s="121">
        <v>8238</v>
      </c>
    </row>
    <row r="144" spans="1:3" ht="12" customHeight="1">
      <c r="A144" s="15" t="s">
        <v>185</v>
      </c>
      <c r="B144" s="9" t="s">
        <v>351</v>
      </c>
      <c r="C144" s="121"/>
    </row>
    <row r="145" spans="1:8" ht="12" customHeight="1" thickBot="1">
      <c r="A145" s="13" t="s">
        <v>186</v>
      </c>
      <c r="B145" s="7" t="s">
        <v>283</v>
      </c>
      <c r="C145" s="121"/>
    </row>
    <row r="146" spans="1:8" ht="12" customHeight="1" thickBot="1">
      <c r="A146" s="20" t="s">
        <v>14</v>
      </c>
      <c r="B146" s="74" t="s">
        <v>352</v>
      </c>
      <c r="C146" s="146">
        <f>SUM(C147:C151)</f>
        <v>0</v>
      </c>
    </row>
    <row r="147" spans="1:8" ht="12" customHeight="1">
      <c r="A147" s="15" t="s">
        <v>73</v>
      </c>
      <c r="B147" s="9" t="s">
        <v>347</v>
      </c>
      <c r="C147" s="121"/>
    </row>
    <row r="148" spans="1:8" ht="12" customHeight="1">
      <c r="A148" s="15" t="s">
        <v>74</v>
      </c>
      <c r="B148" s="9" t="s">
        <v>354</v>
      </c>
      <c r="C148" s="121"/>
    </row>
    <row r="149" spans="1:8" ht="12" customHeight="1">
      <c r="A149" s="15" t="s">
        <v>197</v>
      </c>
      <c r="B149" s="9" t="s">
        <v>349</v>
      </c>
      <c r="C149" s="121"/>
    </row>
    <row r="150" spans="1:8" ht="12" customHeight="1">
      <c r="A150" s="15" t="s">
        <v>198</v>
      </c>
      <c r="B150" s="9" t="s">
        <v>355</v>
      </c>
      <c r="C150" s="121"/>
    </row>
    <row r="151" spans="1:8" ht="12" customHeight="1" thickBot="1">
      <c r="A151" s="15" t="s">
        <v>353</v>
      </c>
      <c r="B151" s="9" t="s">
        <v>356</v>
      </c>
      <c r="C151" s="121"/>
    </row>
    <row r="152" spans="1:8" ht="12" customHeight="1" thickBot="1">
      <c r="A152" s="20" t="s">
        <v>15</v>
      </c>
      <c r="B152" s="74" t="s">
        <v>357</v>
      </c>
      <c r="C152" s="292"/>
    </row>
    <row r="153" spans="1:8" ht="12" customHeight="1" thickBot="1">
      <c r="A153" s="20" t="s">
        <v>16</v>
      </c>
      <c r="B153" s="74" t="s">
        <v>358</v>
      </c>
      <c r="C153" s="292"/>
    </row>
    <row r="154" spans="1:8" ht="15" customHeight="1" thickBot="1">
      <c r="A154" s="20" t="s">
        <v>17</v>
      </c>
      <c r="B154" s="74" t="s">
        <v>360</v>
      </c>
      <c r="C154" s="247">
        <f>+C130+C134+C141+C146+C152+C153</f>
        <v>8238</v>
      </c>
      <c r="E154" s="248"/>
      <c r="F154" s="249"/>
      <c r="G154" s="249"/>
      <c r="H154" s="249"/>
    </row>
    <row r="155" spans="1:8" s="236" customFormat="1" ht="12.95" customHeight="1" thickBot="1">
      <c r="A155" s="135" t="s">
        <v>18</v>
      </c>
      <c r="B155" s="206" t="s">
        <v>359</v>
      </c>
      <c r="C155" s="247">
        <f>+C129+C154</f>
        <v>557850</v>
      </c>
    </row>
    <row r="156" spans="1:8" ht="7.5" customHeight="1"/>
    <row r="157" spans="1:8">
      <c r="A157" s="341" t="s">
        <v>273</v>
      </c>
      <c r="B157" s="341"/>
      <c r="C157" s="341"/>
    </row>
    <row r="158" spans="1:8" ht="15" customHeight="1" thickBot="1">
      <c r="A158" s="339" t="s">
        <v>103</v>
      </c>
      <c r="B158" s="339"/>
      <c r="C158" s="147" t="s">
        <v>139</v>
      </c>
    </row>
    <row r="159" spans="1:8" ht="13.5" customHeight="1" thickBot="1">
      <c r="A159" s="20">
        <v>1</v>
      </c>
      <c r="B159" s="25" t="s">
        <v>361</v>
      </c>
      <c r="C159" s="137">
        <f>+C63-C129</f>
        <v>10471</v>
      </c>
      <c r="D159" s="250"/>
    </row>
    <row r="160" spans="1:8" ht="27.75" customHeight="1" thickBot="1">
      <c r="A160" s="20" t="s">
        <v>9</v>
      </c>
      <c r="B160" s="25" t="s">
        <v>367</v>
      </c>
      <c r="C160" s="137">
        <f>+C87-C154</f>
        <v>55119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 xml:space="preserve">&amp;C&amp;"Times New Roman CE,Félkövér"&amp;12
Balatonszárszó Önkormányzat
2016. ÉVI KÖLTSÉGVETÉS
KÖTELEZŐ FELADATAINAK MÉRLEGE 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B1" zoomScaleNormal="100" zoomScaleSheetLayoutView="100" workbookViewId="0">
      <selection activeCell="D14" sqref="D14"/>
    </sheetView>
  </sheetViews>
  <sheetFormatPr defaultRowHeight="12.75"/>
  <cols>
    <col min="1" max="1" width="6.83203125" style="36" customWidth="1"/>
    <col min="2" max="2" width="55.1640625" style="86" customWidth="1"/>
    <col min="3" max="3" width="16.33203125" style="36" customWidth="1"/>
    <col min="4" max="4" width="55.1640625" style="36" customWidth="1"/>
    <col min="5" max="5" width="16.33203125" style="36" customWidth="1"/>
    <col min="6" max="6" width="4.83203125" style="36" customWidth="1"/>
    <col min="7" max="16384" width="9.33203125" style="36"/>
  </cols>
  <sheetData>
    <row r="1" spans="1:6" ht="39.75" customHeight="1">
      <c r="B1" s="158" t="s">
        <v>106</v>
      </c>
      <c r="C1" s="159"/>
      <c r="D1" s="159"/>
      <c r="E1" s="159"/>
      <c r="F1" s="344" t="s">
        <v>477</v>
      </c>
    </row>
    <row r="2" spans="1:6" ht="14.25" thickBot="1">
      <c r="E2" s="160" t="s">
        <v>48</v>
      </c>
      <c r="F2" s="344"/>
    </row>
    <row r="3" spans="1:6" ht="18" customHeight="1" thickBot="1">
      <c r="A3" s="342" t="s">
        <v>51</v>
      </c>
      <c r="B3" s="161" t="s">
        <v>43</v>
      </c>
      <c r="C3" s="162"/>
      <c r="D3" s="161" t="s">
        <v>44</v>
      </c>
      <c r="E3" s="163"/>
      <c r="F3" s="344"/>
    </row>
    <row r="4" spans="1:6" s="164" customFormat="1" ht="35.25" customHeight="1" thickBot="1">
      <c r="A4" s="343"/>
      <c r="B4" s="87" t="s">
        <v>49</v>
      </c>
      <c r="C4" s="88" t="e">
        <f>+'1.1.sz.mell.'!C4</f>
        <v>#REF!</v>
      </c>
      <c r="D4" s="87" t="s">
        <v>49</v>
      </c>
      <c r="E4" s="35" t="e">
        <f>+C4</f>
        <v>#REF!</v>
      </c>
      <c r="F4" s="344"/>
    </row>
    <row r="5" spans="1:6" s="169" customFormat="1" ht="12" customHeight="1" thickBot="1">
      <c r="A5" s="165"/>
      <c r="B5" s="166" t="s">
        <v>374</v>
      </c>
      <c r="C5" s="167" t="s">
        <v>375</v>
      </c>
      <c r="D5" s="166" t="s">
        <v>376</v>
      </c>
      <c r="E5" s="168" t="s">
        <v>378</v>
      </c>
      <c r="F5" s="344"/>
    </row>
    <row r="6" spans="1:6" ht="12.95" customHeight="1">
      <c r="A6" s="170" t="s">
        <v>8</v>
      </c>
      <c r="B6" s="171" t="s">
        <v>274</v>
      </c>
      <c r="C6" s="148">
        <v>240585</v>
      </c>
      <c r="D6" s="171" t="s">
        <v>50</v>
      </c>
      <c r="E6" s="138">
        <v>159237</v>
      </c>
      <c r="F6" s="344"/>
    </row>
    <row r="7" spans="1:6" ht="12.95" customHeight="1">
      <c r="A7" s="172" t="s">
        <v>9</v>
      </c>
      <c r="B7" s="173" t="s">
        <v>275</v>
      </c>
      <c r="C7" s="149">
        <v>77694</v>
      </c>
      <c r="D7" s="173" t="s">
        <v>121</v>
      </c>
      <c r="E7" s="139">
        <v>36680</v>
      </c>
      <c r="F7" s="344"/>
    </row>
    <row r="8" spans="1:6" ht="12.95" customHeight="1">
      <c r="A8" s="172" t="s">
        <v>10</v>
      </c>
      <c r="B8" s="173" t="s">
        <v>285</v>
      </c>
      <c r="C8" s="149"/>
      <c r="D8" s="173" t="s">
        <v>144</v>
      </c>
      <c r="E8" s="141">
        <v>188916</v>
      </c>
      <c r="F8" s="344"/>
    </row>
    <row r="9" spans="1:6" ht="12.95" customHeight="1">
      <c r="A9" s="172" t="s">
        <v>11</v>
      </c>
      <c r="B9" s="173" t="s">
        <v>112</v>
      </c>
      <c r="C9" s="149">
        <v>220250</v>
      </c>
      <c r="D9" s="173" t="s">
        <v>122</v>
      </c>
      <c r="E9" s="141">
        <v>11089</v>
      </c>
      <c r="F9" s="344"/>
    </row>
    <row r="10" spans="1:6" ht="12.95" customHeight="1">
      <c r="A10" s="172" t="s">
        <v>12</v>
      </c>
      <c r="B10" s="174" t="s">
        <v>310</v>
      </c>
      <c r="C10" s="149">
        <f>57229+250</f>
        <v>57479</v>
      </c>
      <c r="D10" s="173" t="s">
        <v>123</v>
      </c>
      <c r="E10" s="141">
        <v>181582</v>
      </c>
      <c r="F10" s="344"/>
    </row>
    <row r="11" spans="1:6" ht="12.95" customHeight="1">
      <c r="A11" s="172" t="s">
        <v>13</v>
      </c>
      <c r="B11" s="173" t="s">
        <v>276</v>
      </c>
      <c r="C11" s="150"/>
      <c r="D11" s="173" t="s">
        <v>38</v>
      </c>
      <c r="E11" s="154">
        <v>50000</v>
      </c>
      <c r="F11" s="344"/>
    </row>
    <row r="12" spans="1:6" ht="12.95" customHeight="1">
      <c r="A12" s="172" t="s">
        <v>14</v>
      </c>
      <c r="B12" s="173" t="s">
        <v>368</v>
      </c>
      <c r="C12" s="149"/>
      <c r="D12" s="34"/>
      <c r="E12" s="154"/>
      <c r="F12" s="344"/>
    </row>
    <row r="13" spans="1:6" ht="12.95" customHeight="1">
      <c r="A13" s="172" t="s">
        <v>15</v>
      </c>
      <c r="B13" s="34"/>
      <c r="C13" s="149"/>
      <c r="D13" s="34"/>
      <c r="E13" s="154"/>
      <c r="F13" s="344"/>
    </row>
    <row r="14" spans="1:6" ht="12.95" customHeight="1">
      <c r="A14" s="172" t="s">
        <v>16</v>
      </c>
      <c r="B14" s="251"/>
      <c r="C14" s="150"/>
      <c r="D14" s="34"/>
      <c r="E14" s="154"/>
      <c r="F14" s="344"/>
    </row>
    <row r="15" spans="1:6" ht="12.95" customHeight="1">
      <c r="A15" s="172" t="s">
        <v>17</v>
      </c>
      <c r="B15" s="34"/>
      <c r="C15" s="149"/>
      <c r="D15" s="34"/>
      <c r="E15" s="154"/>
      <c r="F15" s="344"/>
    </row>
    <row r="16" spans="1:6" ht="12.95" customHeight="1">
      <c r="A16" s="172" t="s">
        <v>18</v>
      </c>
      <c r="B16" s="34"/>
      <c r="C16" s="149"/>
      <c r="D16" s="34"/>
      <c r="E16" s="154"/>
      <c r="F16" s="344"/>
    </row>
    <row r="17" spans="1:6" ht="12.95" customHeight="1" thickBot="1">
      <c r="A17" s="172" t="s">
        <v>19</v>
      </c>
      <c r="B17" s="37"/>
      <c r="C17" s="151"/>
      <c r="D17" s="34"/>
      <c r="E17" s="155"/>
      <c r="F17" s="344"/>
    </row>
    <row r="18" spans="1:6" ht="15.95" customHeight="1" thickBot="1">
      <c r="A18" s="175" t="s">
        <v>20</v>
      </c>
      <c r="B18" s="76" t="s">
        <v>369</v>
      </c>
      <c r="C18" s="152">
        <f>SUM(C6:C17)</f>
        <v>596008</v>
      </c>
      <c r="D18" s="76" t="s">
        <v>282</v>
      </c>
      <c r="E18" s="156">
        <f>SUM(E6:E17)</f>
        <v>627504</v>
      </c>
      <c r="F18" s="344"/>
    </row>
    <row r="19" spans="1:6" ht="12.95" customHeight="1">
      <c r="A19" s="176" t="s">
        <v>21</v>
      </c>
      <c r="B19" s="177" t="s">
        <v>279</v>
      </c>
      <c r="C19" s="294">
        <f>+C20+C21+C22+C23</f>
        <v>39734</v>
      </c>
      <c r="D19" s="178" t="s">
        <v>129</v>
      </c>
      <c r="E19" s="157"/>
      <c r="F19" s="344"/>
    </row>
    <row r="20" spans="1:6" ht="12.95" customHeight="1">
      <c r="A20" s="179" t="s">
        <v>22</v>
      </c>
      <c r="B20" s="178" t="s">
        <v>136</v>
      </c>
      <c r="C20" s="40">
        <v>39734</v>
      </c>
      <c r="D20" s="178" t="s">
        <v>281</v>
      </c>
      <c r="E20" s="41"/>
      <c r="F20" s="344"/>
    </row>
    <row r="21" spans="1:6" ht="12.95" customHeight="1">
      <c r="A21" s="179" t="s">
        <v>23</v>
      </c>
      <c r="B21" s="178" t="s">
        <v>137</v>
      </c>
      <c r="C21" s="40"/>
      <c r="D21" s="178" t="s">
        <v>104</v>
      </c>
      <c r="E21" s="41"/>
      <c r="F21" s="344"/>
    </row>
    <row r="22" spans="1:6" ht="12.95" customHeight="1">
      <c r="A22" s="179" t="s">
        <v>24</v>
      </c>
      <c r="B22" s="178" t="s">
        <v>142</v>
      </c>
      <c r="C22" s="40"/>
      <c r="D22" s="178" t="s">
        <v>105</v>
      </c>
      <c r="E22" s="41"/>
      <c r="F22" s="344"/>
    </row>
    <row r="23" spans="1:6" ht="12.95" customHeight="1">
      <c r="A23" s="179" t="s">
        <v>25</v>
      </c>
      <c r="B23" s="178" t="s">
        <v>143</v>
      </c>
      <c r="C23" s="40"/>
      <c r="D23" s="177" t="s">
        <v>145</v>
      </c>
      <c r="E23" s="41"/>
      <c r="F23" s="344"/>
    </row>
    <row r="24" spans="1:6" ht="12.95" customHeight="1">
      <c r="A24" s="179" t="s">
        <v>26</v>
      </c>
      <c r="B24" s="178" t="s">
        <v>280</v>
      </c>
      <c r="C24" s="180">
        <f>+C25+C26</f>
        <v>0</v>
      </c>
      <c r="D24" s="178" t="s">
        <v>130</v>
      </c>
      <c r="E24" s="41"/>
      <c r="F24" s="344"/>
    </row>
    <row r="25" spans="1:6" ht="12.95" customHeight="1">
      <c r="A25" s="176" t="s">
        <v>27</v>
      </c>
      <c r="B25" s="177" t="s">
        <v>277</v>
      </c>
      <c r="C25" s="153"/>
      <c r="D25" s="171" t="s">
        <v>351</v>
      </c>
      <c r="E25" s="157"/>
      <c r="F25" s="344"/>
    </row>
    <row r="26" spans="1:6" ht="12.95" customHeight="1">
      <c r="A26" s="179" t="s">
        <v>28</v>
      </c>
      <c r="B26" s="178" t="s">
        <v>278</v>
      </c>
      <c r="C26" s="40"/>
      <c r="D26" s="173" t="s">
        <v>357</v>
      </c>
      <c r="E26" s="41"/>
      <c r="F26" s="344"/>
    </row>
    <row r="27" spans="1:6" ht="12.95" customHeight="1">
      <c r="A27" s="172" t="s">
        <v>29</v>
      </c>
      <c r="B27" s="178" t="s">
        <v>362</v>
      </c>
      <c r="C27" s="40"/>
      <c r="D27" s="173" t="s">
        <v>358</v>
      </c>
      <c r="E27" s="41"/>
      <c r="F27" s="344"/>
    </row>
    <row r="28" spans="1:6" ht="12.95" customHeight="1" thickBot="1">
      <c r="A28" s="217" t="s">
        <v>30</v>
      </c>
      <c r="B28" s="177" t="s">
        <v>235</v>
      </c>
      <c r="C28" s="153"/>
      <c r="D28" s="252" t="s">
        <v>272</v>
      </c>
      <c r="E28" s="157">
        <v>8238</v>
      </c>
      <c r="F28" s="344"/>
    </row>
    <row r="29" spans="1:6" ht="25.5" customHeight="1" thickBot="1">
      <c r="A29" s="175" t="s">
        <v>31</v>
      </c>
      <c r="B29" s="76" t="s">
        <v>370</v>
      </c>
      <c r="C29" s="152">
        <f>+C19+C24+C27+C28</f>
        <v>39734</v>
      </c>
      <c r="D29" s="76" t="s">
        <v>372</v>
      </c>
      <c r="E29" s="156">
        <f>SUM(E19:E28)</f>
        <v>8238</v>
      </c>
      <c r="F29" s="344"/>
    </row>
    <row r="30" spans="1:6" ht="13.5" thickBot="1">
      <c r="A30" s="175" t="s">
        <v>32</v>
      </c>
      <c r="B30" s="181" t="s">
        <v>371</v>
      </c>
      <c r="C30" s="182">
        <f>+C18+C29</f>
        <v>635742</v>
      </c>
      <c r="D30" s="181" t="s">
        <v>373</v>
      </c>
      <c r="E30" s="182">
        <f>+E18+E29</f>
        <v>635742</v>
      </c>
      <c r="F30" s="344"/>
    </row>
    <row r="31" spans="1:6" ht="13.5" thickBot="1">
      <c r="A31" s="175" t="s">
        <v>33</v>
      </c>
      <c r="B31" s="181" t="s">
        <v>107</v>
      </c>
      <c r="C31" s="182">
        <f>IF(C18-E18&lt;0,E18-C18,"-")</f>
        <v>31496</v>
      </c>
      <c r="D31" s="181" t="s">
        <v>108</v>
      </c>
      <c r="E31" s="182" t="str">
        <f>IF(C18-E18&gt;0,C18-E18,"-")</f>
        <v>-</v>
      </c>
      <c r="F31" s="344"/>
    </row>
    <row r="32" spans="1:6" ht="13.5" thickBot="1">
      <c r="A32" s="175" t="s">
        <v>34</v>
      </c>
      <c r="B32" s="181" t="s">
        <v>146</v>
      </c>
      <c r="C32" s="182" t="str">
        <f>IF(C18+C29-E30&lt;0,E30-(C18+C29),"-")</f>
        <v>-</v>
      </c>
      <c r="D32" s="181" t="s">
        <v>147</v>
      </c>
      <c r="E32" s="182" t="str">
        <f>IF(C18+C29-E30&gt;0,C18+C29-E30,"-")</f>
        <v>-</v>
      </c>
      <c r="F32" s="344"/>
    </row>
    <row r="33" spans="2:4" ht="18.75">
      <c r="B33" s="345"/>
      <c r="C33" s="345"/>
      <c r="D33" s="345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view="pageBreakPreview" zoomScale="85" zoomScaleNormal="100" zoomScaleSheetLayoutView="85" workbookViewId="0">
      <selection activeCell="C1" sqref="C1"/>
    </sheetView>
  </sheetViews>
  <sheetFormatPr defaultRowHeight="12.75"/>
  <cols>
    <col min="1" max="1" width="19.5" style="214" customWidth="1"/>
    <col min="2" max="2" width="72" style="215" customWidth="1"/>
    <col min="3" max="3" width="25" style="216" customWidth="1"/>
    <col min="4" max="16384" width="9.33203125" style="3"/>
  </cols>
  <sheetData>
    <row r="1" spans="1:3" s="2" customFormat="1" ht="16.5" customHeight="1" thickBot="1">
      <c r="A1" s="93"/>
      <c r="B1" s="95"/>
      <c r="C1" s="118" t="s">
        <v>470</v>
      </c>
    </row>
    <row r="2" spans="1:3" s="43" customFormat="1" ht="21" customHeight="1">
      <c r="A2" s="228" t="s">
        <v>49</v>
      </c>
      <c r="B2" s="184" t="s">
        <v>135</v>
      </c>
      <c r="C2" s="186" t="s">
        <v>40</v>
      </c>
    </row>
    <row r="3" spans="1:3" s="43" customFormat="1" ht="16.5" thickBot="1">
      <c r="A3" s="96" t="s">
        <v>131</v>
      </c>
      <c r="B3" s="185" t="s">
        <v>286</v>
      </c>
      <c r="C3" s="295" t="s">
        <v>40</v>
      </c>
    </row>
    <row r="4" spans="1:3" s="44" customFormat="1" ht="15.95" customHeight="1" thickBot="1">
      <c r="A4" s="97"/>
      <c r="B4" s="97"/>
      <c r="C4" s="98" t="s">
        <v>41</v>
      </c>
    </row>
    <row r="5" spans="1:3" ht="13.5" thickBot="1">
      <c r="A5" s="229" t="s">
        <v>133</v>
      </c>
      <c r="B5" s="99" t="s">
        <v>420</v>
      </c>
      <c r="C5" s="187" t="s">
        <v>42</v>
      </c>
    </row>
    <row r="6" spans="1:3" s="38" customFormat="1" ht="12.95" customHeight="1" thickBot="1">
      <c r="A6" s="89"/>
      <c r="B6" s="90" t="s">
        <v>374</v>
      </c>
      <c r="C6" s="91" t="s">
        <v>375</v>
      </c>
    </row>
    <row r="7" spans="1:3" s="38" customFormat="1" ht="15.95" customHeight="1" thickBot="1">
      <c r="A7" s="101"/>
      <c r="B7" s="102" t="s">
        <v>43</v>
      </c>
      <c r="C7" s="188"/>
    </row>
    <row r="8" spans="1:3" s="38" customFormat="1" ht="12" customHeight="1" thickBot="1">
      <c r="A8" s="27" t="s">
        <v>8</v>
      </c>
      <c r="B8" s="21" t="s">
        <v>149</v>
      </c>
      <c r="C8" s="137">
        <f>+C9+C10+C11+C12+C13+C14</f>
        <v>240585</v>
      </c>
    </row>
    <row r="9" spans="1:3" s="45" customFormat="1" ht="12" customHeight="1">
      <c r="A9" s="253" t="s">
        <v>75</v>
      </c>
      <c r="B9" s="237" t="s">
        <v>150</v>
      </c>
      <c r="C9" s="140">
        <v>111152</v>
      </c>
    </row>
    <row r="10" spans="1:3" s="46" customFormat="1" ht="12" customHeight="1">
      <c r="A10" s="254" t="s">
        <v>76</v>
      </c>
      <c r="B10" s="238" t="s">
        <v>151</v>
      </c>
      <c r="C10" s="139">
        <v>47922</v>
      </c>
    </row>
    <row r="11" spans="1:3" s="46" customFormat="1" ht="12" customHeight="1">
      <c r="A11" s="254" t="s">
        <v>77</v>
      </c>
      <c r="B11" s="238" t="s">
        <v>409</v>
      </c>
      <c r="C11" s="139">
        <v>53969</v>
      </c>
    </row>
    <row r="12" spans="1:3" s="46" customFormat="1" ht="12" customHeight="1">
      <c r="A12" s="254" t="s">
        <v>78</v>
      </c>
      <c r="B12" s="238" t="s">
        <v>153</v>
      </c>
      <c r="C12" s="139">
        <v>7559</v>
      </c>
    </row>
    <row r="13" spans="1:3" s="46" customFormat="1" ht="12" customHeight="1">
      <c r="A13" s="254" t="s">
        <v>98</v>
      </c>
      <c r="B13" s="238" t="s">
        <v>382</v>
      </c>
      <c r="C13" s="139">
        <v>19983</v>
      </c>
    </row>
    <row r="14" spans="1:3" s="45" customFormat="1" ht="12" customHeight="1" thickBot="1">
      <c r="A14" s="255" t="s">
        <v>79</v>
      </c>
      <c r="B14" s="239" t="s">
        <v>320</v>
      </c>
      <c r="C14" s="139"/>
    </row>
    <row r="15" spans="1:3" s="45" customFormat="1" ht="12" customHeight="1" thickBot="1">
      <c r="A15" s="27" t="s">
        <v>9</v>
      </c>
      <c r="B15" s="132" t="s">
        <v>154</v>
      </c>
      <c r="C15" s="137">
        <f>+C16+C17+C18+C19+C20</f>
        <v>77194</v>
      </c>
    </row>
    <row r="16" spans="1:3" s="45" customFormat="1" ht="12" customHeight="1">
      <c r="A16" s="253" t="s">
        <v>81</v>
      </c>
      <c r="B16" s="237" t="s">
        <v>155</v>
      </c>
      <c r="C16" s="140"/>
    </row>
    <row r="17" spans="1:3" s="45" customFormat="1" ht="12" customHeight="1">
      <c r="A17" s="254" t="s">
        <v>82</v>
      </c>
      <c r="B17" s="238" t="s">
        <v>156</v>
      </c>
      <c r="C17" s="139"/>
    </row>
    <row r="18" spans="1:3" s="45" customFormat="1" ht="12" customHeight="1">
      <c r="A18" s="254" t="s">
        <v>83</v>
      </c>
      <c r="B18" s="238" t="s">
        <v>311</v>
      </c>
      <c r="C18" s="139"/>
    </row>
    <row r="19" spans="1:3" s="45" customFormat="1" ht="12" customHeight="1">
      <c r="A19" s="254" t="s">
        <v>84</v>
      </c>
      <c r="B19" s="238" t="s">
        <v>312</v>
      </c>
      <c r="C19" s="139"/>
    </row>
    <row r="20" spans="1:3" s="45" customFormat="1" ht="12" customHeight="1">
      <c r="A20" s="254" t="s">
        <v>85</v>
      </c>
      <c r="B20" s="238" t="s">
        <v>157</v>
      </c>
      <c r="C20" s="139">
        <v>77194</v>
      </c>
    </row>
    <row r="21" spans="1:3" s="46" customFormat="1" ht="12" customHeight="1" thickBot="1">
      <c r="A21" s="255" t="s">
        <v>94</v>
      </c>
      <c r="B21" s="239" t="s">
        <v>158</v>
      </c>
      <c r="C21" s="141"/>
    </row>
    <row r="22" spans="1:3" s="46" customFormat="1" ht="12" customHeight="1" thickBot="1">
      <c r="A22" s="27" t="s">
        <v>10</v>
      </c>
      <c r="B22" s="21" t="s">
        <v>159</v>
      </c>
      <c r="C22" s="137">
        <f>+C23+C24+C25+C26+C27</f>
        <v>0</v>
      </c>
    </row>
    <row r="23" spans="1:3" s="46" customFormat="1" ht="12" customHeight="1">
      <c r="A23" s="253" t="s">
        <v>64</v>
      </c>
      <c r="B23" s="237" t="s">
        <v>160</v>
      </c>
      <c r="C23" s="140"/>
    </row>
    <row r="24" spans="1:3" s="45" customFormat="1" ht="12" customHeight="1">
      <c r="A24" s="254" t="s">
        <v>65</v>
      </c>
      <c r="B24" s="238" t="s">
        <v>161</v>
      </c>
      <c r="C24" s="139"/>
    </row>
    <row r="25" spans="1:3" s="46" customFormat="1" ht="12" customHeight="1">
      <c r="A25" s="254" t="s">
        <v>66</v>
      </c>
      <c r="B25" s="238" t="s">
        <v>313</v>
      </c>
      <c r="C25" s="139"/>
    </row>
    <row r="26" spans="1:3" s="46" customFormat="1" ht="12" customHeight="1">
      <c r="A26" s="254" t="s">
        <v>67</v>
      </c>
      <c r="B26" s="238" t="s">
        <v>314</v>
      </c>
      <c r="C26" s="139"/>
    </row>
    <row r="27" spans="1:3" s="46" customFormat="1" ht="12" customHeight="1">
      <c r="A27" s="254" t="s">
        <v>109</v>
      </c>
      <c r="B27" s="238" t="s">
        <v>162</v>
      </c>
      <c r="C27" s="139"/>
    </row>
    <row r="28" spans="1:3" s="46" customFormat="1" ht="12" customHeight="1" thickBot="1">
      <c r="A28" s="255" t="s">
        <v>110</v>
      </c>
      <c r="B28" s="239" t="s">
        <v>163</v>
      </c>
      <c r="C28" s="141"/>
    </row>
    <row r="29" spans="1:3" s="46" customFormat="1" ht="12" customHeight="1" thickBot="1">
      <c r="A29" s="27" t="s">
        <v>111</v>
      </c>
      <c r="B29" s="21" t="s">
        <v>419</v>
      </c>
      <c r="C29" s="143">
        <f>SUM(C30:C36)</f>
        <v>220250</v>
      </c>
    </row>
    <row r="30" spans="1:3" s="46" customFormat="1" ht="12" customHeight="1">
      <c r="A30" s="253" t="s">
        <v>165</v>
      </c>
      <c r="B30" s="237" t="s">
        <v>414</v>
      </c>
      <c r="C30" s="140">
        <f>136000+12500</f>
        <v>148500</v>
      </c>
    </row>
    <row r="31" spans="1:3" s="46" customFormat="1" ht="12" customHeight="1">
      <c r="A31" s="254" t="s">
        <v>166</v>
      </c>
      <c r="B31" s="238" t="s">
        <v>415</v>
      </c>
      <c r="C31" s="139">
        <v>20500</v>
      </c>
    </row>
    <row r="32" spans="1:3" s="46" customFormat="1" ht="12" customHeight="1">
      <c r="A32" s="254" t="s">
        <v>167</v>
      </c>
      <c r="B32" s="238" t="s">
        <v>416</v>
      </c>
      <c r="C32" s="139">
        <v>30000</v>
      </c>
    </row>
    <row r="33" spans="1:3" s="46" customFormat="1" ht="12" customHeight="1">
      <c r="A33" s="254" t="s">
        <v>168</v>
      </c>
      <c r="B33" s="238" t="s">
        <v>417</v>
      </c>
      <c r="C33" s="139">
        <v>450</v>
      </c>
    </row>
    <row r="34" spans="1:3" s="46" customFormat="1" ht="12" customHeight="1">
      <c r="A34" s="254" t="s">
        <v>411</v>
      </c>
      <c r="B34" s="238" t="s">
        <v>169</v>
      </c>
      <c r="C34" s="139">
        <v>6800</v>
      </c>
    </row>
    <row r="35" spans="1:3" s="46" customFormat="1" ht="12" customHeight="1">
      <c r="A35" s="254" t="s">
        <v>412</v>
      </c>
      <c r="B35" s="238" t="s">
        <v>170</v>
      </c>
      <c r="C35" s="139">
        <v>13200</v>
      </c>
    </row>
    <row r="36" spans="1:3" s="46" customFormat="1" ht="12" customHeight="1" thickBot="1">
      <c r="A36" s="255" t="s">
        <v>413</v>
      </c>
      <c r="B36" s="308" t="s">
        <v>171</v>
      </c>
      <c r="C36" s="141">
        <v>800</v>
      </c>
    </row>
    <row r="37" spans="1:3" s="46" customFormat="1" ht="12" customHeight="1" thickBot="1">
      <c r="A37" s="27" t="s">
        <v>12</v>
      </c>
      <c r="B37" s="21" t="s">
        <v>321</v>
      </c>
      <c r="C37" s="137">
        <f>SUM(C38:C48)</f>
        <v>48564</v>
      </c>
    </row>
    <row r="38" spans="1:3" s="46" customFormat="1" ht="12" customHeight="1">
      <c r="A38" s="253" t="s">
        <v>68</v>
      </c>
      <c r="B38" s="237" t="s">
        <v>174</v>
      </c>
      <c r="C38" s="140">
        <v>680</v>
      </c>
    </row>
    <row r="39" spans="1:3" s="46" customFormat="1" ht="12" customHeight="1">
      <c r="A39" s="254" t="s">
        <v>69</v>
      </c>
      <c r="B39" s="238" t="s">
        <v>175</v>
      </c>
      <c r="C39" s="139">
        <v>200</v>
      </c>
    </row>
    <row r="40" spans="1:3" s="46" customFormat="1" ht="12" customHeight="1">
      <c r="A40" s="254" t="s">
        <v>70</v>
      </c>
      <c r="B40" s="238" t="s">
        <v>176</v>
      </c>
      <c r="C40" s="139">
        <v>24884</v>
      </c>
    </row>
    <row r="41" spans="1:3" s="46" customFormat="1" ht="12" customHeight="1">
      <c r="A41" s="254" t="s">
        <v>113</v>
      </c>
      <c r="B41" s="238" t="s">
        <v>177</v>
      </c>
      <c r="C41" s="139">
        <f>15350-600+700</f>
        <v>15450</v>
      </c>
    </row>
    <row r="42" spans="1:3" s="46" customFormat="1" ht="12" customHeight="1">
      <c r="A42" s="254" t="s">
        <v>114</v>
      </c>
      <c r="B42" s="238" t="s">
        <v>178</v>
      </c>
      <c r="C42" s="139"/>
    </row>
    <row r="43" spans="1:3" s="46" customFormat="1" ht="12" customHeight="1">
      <c r="A43" s="254" t="s">
        <v>115</v>
      </c>
      <c r="B43" s="238" t="s">
        <v>179</v>
      </c>
      <c r="C43" s="139">
        <v>7030</v>
      </c>
    </row>
    <row r="44" spans="1:3" s="46" customFormat="1" ht="12" customHeight="1">
      <c r="A44" s="254" t="s">
        <v>116</v>
      </c>
      <c r="B44" s="238" t="s">
        <v>180</v>
      </c>
      <c r="C44" s="139"/>
    </row>
    <row r="45" spans="1:3" s="46" customFormat="1" ht="12" customHeight="1">
      <c r="A45" s="254" t="s">
        <v>117</v>
      </c>
      <c r="B45" s="238" t="s">
        <v>418</v>
      </c>
      <c r="C45" s="139"/>
    </row>
    <row r="46" spans="1:3" s="46" customFormat="1" ht="12" customHeight="1">
      <c r="A46" s="254" t="s">
        <v>172</v>
      </c>
      <c r="B46" s="238" t="s">
        <v>182</v>
      </c>
      <c r="C46" s="142">
        <v>80</v>
      </c>
    </row>
    <row r="47" spans="1:3" s="46" customFormat="1" ht="12" customHeight="1">
      <c r="A47" s="255" t="s">
        <v>173</v>
      </c>
      <c r="B47" s="239" t="s">
        <v>323</v>
      </c>
      <c r="C47" s="225"/>
    </row>
    <row r="48" spans="1:3" s="46" customFormat="1" ht="12" customHeight="1" thickBot="1">
      <c r="A48" s="255" t="s">
        <v>322</v>
      </c>
      <c r="B48" s="239" t="s">
        <v>183</v>
      </c>
      <c r="C48" s="225">
        <v>240</v>
      </c>
    </row>
    <row r="49" spans="1:3" s="46" customFormat="1" ht="12" customHeight="1" thickBot="1">
      <c r="A49" s="27" t="s">
        <v>13</v>
      </c>
      <c r="B49" s="21" t="s">
        <v>184</v>
      </c>
      <c r="C49" s="137">
        <f>SUM(C50:C54)</f>
        <v>0</v>
      </c>
    </row>
    <row r="50" spans="1:3" s="46" customFormat="1" ht="12" customHeight="1">
      <c r="A50" s="253" t="s">
        <v>71</v>
      </c>
      <c r="B50" s="237" t="s">
        <v>188</v>
      </c>
      <c r="C50" s="279"/>
    </row>
    <row r="51" spans="1:3" s="46" customFormat="1" ht="12" customHeight="1">
      <c r="A51" s="254" t="s">
        <v>72</v>
      </c>
      <c r="B51" s="238" t="s">
        <v>189</v>
      </c>
      <c r="C51" s="142"/>
    </row>
    <row r="52" spans="1:3" s="46" customFormat="1" ht="12" customHeight="1">
      <c r="A52" s="254" t="s">
        <v>185</v>
      </c>
      <c r="B52" s="238" t="s">
        <v>190</v>
      </c>
      <c r="C52" s="142"/>
    </row>
    <row r="53" spans="1:3" s="46" customFormat="1" ht="12" customHeight="1">
      <c r="A53" s="254" t="s">
        <v>186</v>
      </c>
      <c r="B53" s="238" t="s">
        <v>191</v>
      </c>
      <c r="C53" s="142"/>
    </row>
    <row r="54" spans="1:3" s="46" customFormat="1" ht="12" customHeight="1" thickBot="1">
      <c r="A54" s="255" t="s">
        <v>187</v>
      </c>
      <c r="B54" s="239" t="s">
        <v>192</v>
      </c>
      <c r="C54" s="225"/>
    </row>
    <row r="55" spans="1:3" s="46" customFormat="1" ht="12" customHeight="1" thickBot="1">
      <c r="A55" s="27" t="s">
        <v>118</v>
      </c>
      <c r="B55" s="21" t="s">
        <v>193</v>
      </c>
      <c r="C55" s="137">
        <f>SUM(C56:C58)</f>
        <v>0</v>
      </c>
    </row>
    <row r="56" spans="1:3" s="46" customFormat="1" ht="12" customHeight="1">
      <c r="A56" s="253" t="s">
        <v>73</v>
      </c>
      <c r="B56" s="237" t="s">
        <v>194</v>
      </c>
      <c r="C56" s="140"/>
    </row>
    <row r="57" spans="1:3" s="46" customFormat="1" ht="12" customHeight="1">
      <c r="A57" s="254" t="s">
        <v>74</v>
      </c>
      <c r="B57" s="238" t="s">
        <v>315</v>
      </c>
      <c r="C57" s="139"/>
    </row>
    <row r="58" spans="1:3" s="46" customFormat="1" ht="12" customHeight="1">
      <c r="A58" s="254" t="s">
        <v>197</v>
      </c>
      <c r="B58" s="238" t="s">
        <v>195</v>
      </c>
      <c r="C58" s="139"/>
    </row>
    <row r="59" spans="1:3" s="46" customFormat="1" ht="12" customHeight="1" thickBot="1">
      <c r="A59" s="255" t="s">
        <v>198</v>
      </c>
      <c r="B59" s="239" t="s">
        <v>196</v>
      </c>
      <c r="C59" s="141"/>
    </row>
    <row r="60" spans="1:3" s="46" customFormat="1" ht="12" customHeight="1" thickBot="1">
      <c r="A60" s="27" t="s">
        <v>15</v>
      </c>
      <c r="B60" s="132" t="s">
        <v>199</v>
      </c>
      <c r="C60" s="137">
        <f>SUM(C61:C63)</f>
        <v>240</v>
      </c>
    </row>
    <row r="61" spans="1:3" s="46" customFormat="1" ht="12" customHeight="1">
      <c r="A61" s="253" t="s">
        <v>119</v>
      </c>
      <c r="B61" s="237" t="s">
        <v>201</v>
      </c>
      <c r="C61" s="142"/>
    </row>
    <row r="62" spans="1:3" s="46" customFormat="1" ht="12" customHeight="1">
      <c r="A62" s="254" t="s">
        <v>120</v>
      </c>
      <c r="B62" s="238" t="s">
        <v>316</v>
      </c>
      <c r="C62" s="142"/>
    </row>
    <row r="63" spans="1:3" s="46" customFormat="1" ht="12" customHeight="1">
      <c r="A63" s="254" t="s">
        <v>140</v>
      </c>
      <c r="B63" s="238" t="s">
        <v>202</v>
      </c>
      <c r="C63" s="142">
        <v>240</v>
      </c>
    </row>
    <row r="64" spans="1:3" s="46" customFormat="1" ht="12" customHeight="1" thickBot="1">
      <c r="A64" s="255" t="s">
        <v>200</v>
      </c>
      <c r="B64" s="239" t="s">
        <v>203</v>
      </c>
      <c r="C64" s="142"/>
    </row>
    <row r="65" spans="1:3" s="46" customFormat="1" ht="12" customHeight="1" thickBot="1">
      <c r="A65" s="27" t="s">
        <v>16</v>
      </c>
      <c r="B65" s="21" t="s">
        <v>204</v>
      </c>
      <c r="C65" s="143">
        <f>+C8+C15+C22+C29+C37+C49+C55+C60</f>
        <v>586833</v>
      </c>
    </row>
    <row r="66" spans="1:3" s="46" customFormat="1" ht="12" customHeight="1" thickBot="1">
      <c r="A66" s="256" t="s">
        <v>284</v>
      </c>
      <c r="B66" s="132" t="s">
        <v>206</v>
      </c>
      <c r="C66" s="137">
        <f>SUM(C67:C69)</f>
        <v>0</v>
      </c>
    </row>
    <row r="67" spans="1:3" s="46" customFormat="1" ht="12" customHeight="1">
      <c r="A67" s="253" t="s">
        <v>237</v>
      </c>
      <c r="B67" s="237" t="s">
        <v>207</v>
      </c>
      <c r="C67" s="142"/>
    </row>
    <row r="68" spans="1:3" s="46" customFormat="1" ht="12" customHeight="1">
      <c r="A68" s="254" t="s">
        <v>246</v>
      </c>
      <c r="B68" s="238" t="s">
        <v>208</v>
      </c>
      <c r="C68" s="142"/>
    </row>
    <row r="69" spans="1:3" s="46" customFormat="1" ht="12" customHeight="1" thickBot="1">
      <c r="A69" s="255" t="s">
        <v>247</v>
      </c>
      <c r="B69" s="240" t="s">
        <v>209</v>
      </c>
      <c r="C69" s="142"/>
    </row>
    <row r="70" spans="1:3" s="46" customFormat="1" ht="12" customHeight="1" thickBot="1">
      <c r="A70" s="256" t="s">
        <v>210</v>
      </c>
      <c r="B70" s="132" t="s">
        <v>211</v>
      </c>
      <c r="C70" s="137">
        <f>SUM(C71:C74)</f>
        <v>0</v>
      </c>
    </row>
    <row r="71" spans="1:3" s="46" customFormat="1" ht="12" customHeight="1">
      <c r="A71" s="253" t="s">
        <v>99</v>
      </c>
      <c r="B71" s="237" t="s">
        <v>212</v>
      </c>
      <c r="C71" s="142"/>
    </row>
    <row r="72" spans="1:3" s="46" customFormat="1" ht="12" customHeight="1">
      <c r="A72" s="254" t="s">
        <v>100</v>
      </c>
      <c r="B72" s="238" t="s">
        <v>213</v>
      </c>
      <c r="C72" s="142"/>
    </row>
    <row r="73" spans="1:3" s="46" customFormat="1" ht="12" customHeight="1">
      <c r="A73" s="254" t="s">
        <v>238</v>
      </c>
      <c r="B73" s="238" t="s">
        <v>214</v>
      </c>
      <c r="C73" s="142"/>
    </row>
    <row r="74" spans="1:3" s="46" customFormat="1" ht="12" customHeight="1" thickBot="1">
      <c r="A74" s="255" t="s">
        <v>239</v>
      </c>
      <c r="B74" s="239" t="s">
        <v>215</v>
      </c>
      <c r="C74" s="142"/>
    </row>
    <row r="75" spans="1:3" s="46" customFormat="1" ht="12" customHeight="1" thickBot="1">
      <c r="A75" s="256" t="s">
        <v>216</v>
      </c>
      <c r="B75" s="132" t="s">
        <v>217</v>
      </c>
      <c r="C75" s="137">
        <f>SUM(C76:C77)</f>
        <v>63357</v>
      </c>
    </row>
    <row r="76" spans="1:3" s="46" customFormat="1" ht="12" customHeight="1">
      <c r="A76" s="253" t="s">
        <v>240</v>
      </c>
      <c r="B76" s="237" t="s">
        <v>218</v>
      </c>
      <c r="C76" s="142">
        <v>63357</v>
      </c>
    </row>
    <row r="77" spans="1:3" s="46" customFormat="1" ht="12" customHeight="1" thickBot="1">
      <c r="A77" s="255" t="s">
        <v>241</v>
      </c>
      <c r="B77" s="239" t="s">
        <v>219</v>
      </c>
      <c r="C77" s="142"/>
    </row>
    <row r="78" spans="1:3" s="45" customFormat="1" ht="12" customHeight="1" thickBot="1">
      <c r="A78" s="256" t="s">
        <v>220</v>
      </c>
      <c r="B78" s="132" t="s">
        <v>221</v>
      </c>
      <c r="C78" s="137">
        <f>SUM(C79:C81)</f>
        <v>0</v>
      </c>
    </row>
    <row r="79" spans="1:3" s="46" customFormat="1" ht="12" customHeight="1">
      <c r="A79" s="253" t="s">
        <v>242</v>
      </c>
      <c r="B79" s="237" t="s">
        <v>222</v>
      </c>
      <c r="C79" s="142"/>
    </row>
    <row r="80" spans="1:3" s="46" customFormat="1" ht="12" customHeight="1">
      <c r="A80" s="254" t="s">
        <v>243</v>
      </c>
      <c r="B80" s="238" t="s">
        <v>223</v>
      </c>
      <c r="C80" s="142"/>
    </row>
    <row r="81" spans="1:3" s="46" customFormat="1" ht="12" customHeight="1" thickBot="1">
      <c r="A81" s="255" t="s">
        <v>244</v>
      </c>
      <c r="B81" s="239" t="s">
        <v>224</v>
      </c>
      <c r="C81" s="142"/>
    </row>
    <row r="82" spans="1:3" s="46" customFormat="1" ht="12" customHeight="1" thickBot="1">
      <c r="A82" s="256" t="s">
        <v>225</v>
      </c>
      <c r="B82" s="132" t="s">
        <v>245</v>
      </c>
      <c r="C82" s="137">
        <f>SUM(C83:C86)</f>
        <v>0</v>
      </c>
    </row>
    <row r="83" spans="1:3" s="46" customFormat="1" ht="12" customHeight="1">
      <c r="A83" s="257" t="s">
        <v>226</v>
      </c>
      <c r="B83" s="237" t="s">
        <v>227</v>
      </c>
      <c r="C83" s="142"/>
    </row>
    <row r="84" spans="1:3" s="46" customFormat="1" ht="12" customHeight="1">
      <c r="A84" s="258" t="s">
        <v>228</v>
      </c>
      <c r="B84" s="238" t="s">
        <v>229</v>
      </c>
      <c r="C84" s="142"/>
    </row>
    <row r="85" spans="1:3" s="46" customFormat="1" ht="12" customHeight="1">
      <c r="A85" s="258" t="s">
        <v>230</v>
      </c>
      <c r="B85" s="238" t="s">
        <v>231</v>
      </c>
      <c r="C85" s="142"/>
    </row>
    <row r="86" spans="1:3" s="45" customFormat="1" ht="12" customHeight="1" thickBot="1">
      <c r="A86" s="259" t="s">
        <v>232</v>
      </c>
      <c r="B86" s="239" t="s">
        <v>233</v>
      </c>
      <c r="C86" s="142"/>
    </row>
    <row r="87" spans="1:3" s="45" customFormat="1" ht="12" customHeight="1" thickBot="1">
      <c r="A87" s="256" t="s">
        <v>234</v>
      </c>
      <c r="B87" s="132" t="s">
        <v>362</v>
      </c>
      <c r="C87" s="280"/>
    </row>
    <row r="88" spans="1:3" s="45" customFormat="1" ht="12" customHeight="1" thickBot="1">
      <c r="A88" s="256" t="s">
        <v>383</v>
      </c>
      <c r="B88" s="132" t="s">
        <v>235</v>
      </c>
      <c r="C88" s="280"/>
    </row>
    <row r="89" spans="1:3" s="45" customFormat="1" ht="12" customHeight="1" thickBot="1">
      <c r="A89" s="256" t="s">
        <v>384</v>
      </c>
      <c r="B89" s="244" t="s">
        <v>365</v>
      </c>
      <c r="C89" s="143">
        <f>+C66+C70+C75+C78+C82+C88+C87</f>
        <v>63357</v>
      </c>
    </row>
    <row r="90" spans="1:3" s="45" customFormat="1" ht="12" customHeight="1" thickBot="1">
      <c r="A90" s="260" t="s">
        <v>385</v>
      </c>
      <c r="B90" s="245" t="s">
        <v>386</v>
      </c>
      <c r="C90" s="143">
        <f>+C65+C89</f>
        <v>650190</v>
      </c>
    </row>
    <row r="91" spans="1:3" s="46" customFormat="1" ht="15" customHeight="1" thickBot="1">
      <c r="A91" s="107"/>
      <c r="B91" s="108"/>
      <c r="C91" s="193"/>
    </row>
    <row r="92" spans="1:3" s="38" customFormat="1" ht="16.5" customHeight="1" thickBot="1">
      <c r="A92" s="111"/>
      <c r="B92" s="112" t="s">
        <v>44</v>
      </c>
      <c r="C92" s="195"/>
    </row>
    <row r="93" spans="1:3" s="47" customFormat="1" ht="12" customHeight="1" thickBot="1">
      <c r="A93" s="230" t="s">
        <v>8</v>
      </c>
      <c r="B93" s="26" t="s">
        <v>390</v>
      </c>
      <c r="C93" s="136">
        <f>+C94+C95+C96+C97+C98+C111</f>
        <v>495572</v>
      </c>
    </row>
    <row r="94" spans="1:3" ht="12" customHeight="1">
      <c r="A94" s="261" t="s">
        <v>75</v>
      </c>
      <c r="B94" s="10" t="s">
        <v>37</v>
      </c>
      <c r="C94" s="138">
        <v>90479</v>
      </c>
    </row>
    <row r="95" spans="1:3" ht="12" customHeight="1">
      <c r="A95" s="254" t="s">
        <v>76</v>
      </c>
      <c r="B95" s="8" t="s">
        <v>121</v>
      </c>
      <c r="C95" s="139">
        <v>18177</v>
      </c>
    </row>
    <row r="96" spans="1:3" ht="12" customHeight="1">
      <c r="A96" s="254" t="s">
        <v>77</v>
      </c>
      <c r="B96" s="8" t="s">
        <v>97</v>
      </c>
      <c r="C96" s="141">
        <v>144245</v>
      </c>
    </row>
    <row r="97" spans="1:3" ht="12" customHeight="1">
      <c r="A97" s="254" t="s">
        <v>78</v>
      </c>
      <c r="B97" s="11" t="s">
        <v>122</v>
      </c>
      <c r="C97" s="141">
        <v>11089</v>
      </c>
    </row>
    <row r="98" spans="1:3" ht="12" customHeight="1">
      <c r="A98" s="254" t="s">
        <v>89</v>
      </c>
      <c r="B98" s="19" t="s">
        <v>123</v>
      </c>
      <c r="C98" s="141">
        <v>181582</v>
      </c>
    </row>
    <row r="99" spans="1:3" ht="12" customHeight="1">
      <c r="A99" s="254" t="s">
        <v>79</v>
      </c>
      <c r="B99" s="8" t="s">
        <v>387</v>
      </c>
      <c r="C99" s="141"/>
    </row>
    <row r="100" spans="1:3" ht="12" customHeight="1">
      <c r="A100" s="254" t="s">
        <v>80</v>
      </c>
      <c r="B100" s="80" t="s">
        <v>328</v>
      </c>
      <c r="C100" s="141"/>
    </row>
    <row r="101" spans="1:3" ht="12" customHeight="1">
      <c r="A101" s="254" t="s">
        <v>90</v>
      </c>
      <c r="B101" s="80" t="s">
        <v>327</v>
      </c>
      <c r="C101" s="141"/>
    </row>
    <row r="102" spans="1:3" ht="12" customHeight="1">
      <c r="A102" s="254" t="s">
        <v>91</v>
      </c>
      <c r="B102" s="80" t="s">
        <v>251</v>
      </c>
      <c r="C102" s="141"/>
    </row>
    <row r="103" spans="1:3" ht="12" customHeight="1">
      <c r="A103" s="254" t="s">
        <v>92</v>
      </c>
      <c r="B103" s="81" t="s">
        <v>252</v>
      </c>
      <c r="C103" s="141"/>
    </row>
    <row r="104" spans="1:3" ht="12" customHeight="1">
      <c r="A104" s="254" t="s">
        <v>93</v>
      </c>
      <c r="B104" s="81" t="s">
        <v>253</v>
      </c>
      <c r="C104" s="141"/>
    </row>
    <row r="105" spans="1:3" ht="12" customHeight="1">
      <c r="A105" s="254" t="s">
        <v>95</v>
      </c>
      <c r="B105" s="80" t="s">
        <v>254</v>
      </c>
      <c r="C105" s="141">
        <v>91538</v>
      </c>
    </row>
    <row r="106" spans="1:3" ht="12" customHeight="1">
      <c r="A106" s="254" t="s">
        <v>124</v>
      </c>
      <c r="B106" s="80" t="s">
        <v>255</v>
      </c>
      <c r="C106" s="141"/>
    </row>
    <row r="107" spans="1:3" ht="12" customHeight="1">
      <c r="A107" s="254" t="s">
        <v>249</v>
      </c>
      <c r="B107" s="81" t="s">
        <v>256</v>
      </c>
      <c r="C107" s="141"/>
    </row>
    <row r="108" spans="1:3" ht="12" customHeight="1">
      <c r="A108" s="262" t="s">
        <v>250</v>
      </c>
      <c r="B108" s="82" t="s">
        <v>257</v>
      </c>
      <c r="C108" s="141"/>
    </row>
    <row r="109" spans="1:3" ht="12" customHeight="1">
      <c r="A109" s="254" t="s">
        <v>325</v>
      </c>
      <c r="B109" s="82" t="s">
        <v>258</v>
      </c>
      <c r="C109" s="141"/>
    </row>
    <row r="110" spans="1:3" ht="12" customHeight="1">
      <c r="A110" s="254" t="s">
        <v>326</v>
      </c>
      <c r="B110" s="81" t="s">
        <v>259</v>
      </c>
      <c r="C110" s="141">
        <v>90044</v>
      </c>
    </row>
    <row r="111" spans="1:3" ht="12" customHeight="1">
      <c r="A111" s="254" t="s">
        <v>330</v>
      </c>
      <c r="B111" s="11" t="s">
        <v>38</v>
      </c>
      <c r="C111" s="139">
        <v>50000</v>
      </c>
    </row>
    <row r="112" spans="1:3" ht="12" customHeight="1">
      <c r="A112" s="255" t="s">
        <v>331</v>
      </c>
      <c r="B112" s="8" t="s">
        <v>388</v>
      </c>
      <c r="C112" s="139">
        <v>50000</v>
      </c>
    </row>
    <row r="113" spans="1:3" ht="12" customHeight="1" thickBot="1">
      <c r="A113" s="263" t="s">
        <v>332</v>
      </c>
      <c r="B113" s="83" t="s">
        <v>389</v>
      </c>
      <c r="C113" s="145"/>
    </row>
    <row r="114" spans="1:3" ht="12" customHeight="1" thickBot="1">
      <c r="A114" s="27" t="s">
        <v>9</v>
      </c>
      <c r="B114" s="25" t="s">
        <v>260</v>
      </c>
      <c r="C114" s="137">
        <f>+C115+C117+C119</f>
        <v>19305</v>
      </c>
    </row>
    <row r="115" spans="1:3" ht="12" customHeight="1">
      <c r="A115" s="253" t="s">
        <v>81</v>
      </c>
      <c r="B115" s="8" t="s">
        <v>138</v>
      </c>
      <c r="C115" s="140">
        <v>15500</v>
      </c>
    </row>
    <row r="116" spans="1:3" ht="12" customHeight="1">
      <c r="A116" s="253" t="s">
        <v>82</v>
      </c>
      <c r="B116" s="12" t="s">
        <v>264</v>
      </c>
      <c r="C116" s="140"/>
    </row>
    <row r="117" spans="1:3" ht="12" customHeight="1">
      <c r="A117" s="253" t="s">
        <v>83</v>
      </c>
      <c r="B117" s="12" t="s">
        <v>125</v>
      </c>
      <c r="C117" s="139">
        <v>3505</v>
      </c>
    </row>
    <row r="118" spans="1:3" ht="12" customHeight="1">
      <c r="A118" s="253" t="s">
        <v>84</v>
      </c>
      <c r="B118" s="12" t="s">
        <v>265</v>
      </c>
      <c r="C118" s="121"/>
    </row>
    <row r="119" spans="1:3" ht="12" customHeight="1">
      <c r="A119" s="253" t="s">
        <v>85</v>
      </c>
      <c r="B119" s="134" t="s">
        <v>141</v>
      </c>
      <c r="C119" s="121">
        <v>300</v>
      </c>
    </row>
    <row r="120" spans="1:3" ht="12" customHeight="1">
      <c r="A120" s="253" t="s">
        <v>94</v>
      </c>
      <c r="B120" s="133" t="s">
        <v>317</v>
      </c>
      <c r="C120" s="121"/>
    </row>
    <row r="121" spans="1:3" ht="12" customHeight="1">
      <c r="A121" s="253" t="s">
        <v>96</v>
      </c>
      <c r="B121" s="233" t="s">
        <v>270</v>
      </c>
      <c r="C121" s="121"/>
    </row>
    <row r="122" spans="1:3" ht="12" customHeight="1">
      <c r="A122" s="253" t="s">
        <v>126</v>
      </c>
      <c r="B122" s="81" t="s">
        <v>253</v>
      </c>
      <c r="C122" s="121"/>
    </row>
    <row r="123" spans="1:3" ht="12" customHeight="1">
      <c r="A123" s="253" t="s">
        <v>127</v>
      </c>
      <c r="B123" s="81" t="s">
        <v>269</v>
      </c>
      <c r="C123" s="121"/>
    </row>
    <row r="124" spans="1:3" ht="12" customHeight="1">
      <c r="A124" s="253" t="s">
        <v>128</v>
      </c>
      <c r="B124" s="81" t="s">
        <v>268</v>
      </c>
      <c r="C124" s="121"/>
    </row>
    <row r="125" spans="1:3" ht="12" customHeight="1">
      <c r="A125" s="253" t="s">
        <v>261</v>
      </c>
      <c r="B125" s="81" t="s">
        <v>256</v>
      </c>
      <c r="C125" s="121"/>
    </row>
    <row r="126" spans="1:3" ht="12" customHeight="1">
      <c r="A126" s="253" t="s">
        <v>262</v>
      </c>
      <c r="B126" s="81" t="s">
        <v>267</v>
      </c>
      <c r="C126" s="121"/>
    </row>
    <row r="127" spans="1:3" ht="12" customHeight="1" thickBot="1">
      <c r="A127" s="262" t="s">
        <v>263</v>
      </c>
      <c r="B127" s="81" t="s">
        <v>266</v>
      </c>
      <c r="C127" s="123"/>
    </row>
    <row r="128" spans="1:3" ht="12" customHeight="1" thickBot="1">
      <c r="A128" s="27" t="s">
        <v>10</v>
      </c>
      <c r="B128" s="74" t="s">
        <v>335</v>
      </c>
      <c r="C128" s="137">
        <f>+C93+C114</f>
        <v>514877</v>
      </c>
    </row>
    <row r="129" spans="1:11" ht="12" customHeight="1" thickBot="1">
      <c r="A129" s="27" t="s">
        <v>11</v>
      </c>
      <c r="B129" s="74" t="s">
        <v>336</v>
      </c>
      <c r="C129" s="137">
        <f>+C130+C131+C132</f>
        <v>0</v>
      </c>
    </row>
    <row r="130" spans="1:11" s="47" customFormat="1" ht="12" customHeight="1">
      <c r="A130" s="253" t="s">
        <v>165</v>
      </c>
      <c r="B130" s="9" t="s">
        <v>393</v>
      </c>
      <c r="C130" s="121"/>
    </row>
    <row r="131" spans="1:11" ht="12" customHeight="1">
      <c r="A131" s="253" t="s">
        <v>166</v>
      </c>
      <c r="B131" s="9" t="s">
        <v>344</v>
      </c>
      <c r="C131" s="121"/>
    </row>
    <row r="132" spans="1:11" ht="12" customHeight="1" thickBot="1">
      <c r="A132" s="262" t="s">
        <v>167</v>
      </c>
      <c r="B132" s="7" t="s">
        <v>392</v>
      </c>
      <c r="C132" s="121"/>
    </row>
    <row r="133" spans="1:11" ht="12" customHeight="1" thickBot="1">
      <c r="A133" s="27" t="s">
        <v>12</v>
      </c>
      <c r="B133" s="74" t="s">
        <v>337</v>
      </c>
      <c r="C133" s="137">
        <f>+C134+C135+C136+C137+C138+C139</f>
        <v>0</v>
      </c>
    </row>
    <row r="134" spans="1:11" ht="12" customHeight="1">
      <c r="A134" s="253" t="s">
        <v>68</v>
      </c>
      <c r="B134" s="9" t="s">
        <v>346</v>
      </c>
      <c r="C134" s="121"/>
    </row>
    <row r="135" spans="1:11" ht="12" customHeight="1">
      <c r="A135" s="253" t="s">
        <v>69</v>
      </c>
      <c r="B135" s="9" t="s">
        <v>338</v>
      </c>
      <c r="C135" s="121"/>
    </row>
    <row r="136" spans="1:11" ht="12" customHeight="1">
      <c r="A136" s="253" t="s">
        <v>70</v>
      </c>
      <c r="B136" s="9" t="s">
        <v>339</v>
      </c>
      <c r="C136" s="121"/>
    </row>
    <row r="137" spans="1:11" ht="12" customHeight="1">
      <c r="A137" s="253" t="s">
        <v>113</v>
      </c>
      <c r="B137" s="9" t="s">
        <v>391</v>
      </c>
      <c r="C137" s="121"/>
    </row>
    <row r="138" spans="1:11" ht="12" customHeight="1">
      <c r="A138" s="253" t="s">
        <v>114</v>
      </c>
      <c r="B138" s="9" t="s">
        <v>341</v>
      </c>
      <c r="C138" s="121"/>
    </row>
    <row r="139" spans="1:11" s="47" customFormat="1" ht="12" customHeight="1" thickBot="1">
      <c r="A139" s="262" t="s">
        <v>115</v>
      </c>
      <c r="B139" s="7" t="s">
        <v>342</v>
      </c>
      <c r="C139" s="121"/>
    </row>
    <row r="140" spans="1:11" ht="12" customHeight="1" thickBot="1">
      <c r="A140" s="27" t="s">
        <v>13</v>
      </c>
      <c r="B140" s="74" t="s">
        <v>407</v>
      </c>
      <c r="C140" s="143">
        <f>+C141+C142+C144+C145+C143</f>
        <v>135313</v>
      </c>
      <c r="K140" s="119"/>
    </row>
    <row r="141" spans="1:11">
      <c r="A141" s="253" t="s">
        <v>71</v>
      </c>
      <c r="B141" s="9" t="s">
        <v>271</v>
      </c>
      <c r="C141" s="121"/>
    </row>
    <row r="142" spans="1:11" ht="12" customHeight="1">
      <c r="A142" s="253" t="s">
        <v>72</v>
      </c>
      <c r="B142" s="9" t="s">
        <v>272</v>
      </c>
      <c r="C142" s="121">
        <v>8238</v>
      </c>
    </row>
    <row r="143" spans="1:11" ht="12" customHeight="1">
      <c r="A143" s="253" t="s">
        <v>185</v>
      </c>
      <c r="B143" s="9" t="s">
        <v>406</v>
      </c>
      <c r="C143" s="121">
        <v>127075</v>
      </c>
    </row>
    <row r="144" spans="1:11" s="47" customFormat="1" ht="12" customHeight="1">
      <c r="A144" s="253" t="s">
        <v>186</v>
      </c>
      <c r="B144" s="9" t="s">
        <v>351</v>
      </c>
      <c r="C144" s="121"/>
    </row>
    <row r="145" spans="1:3" s="47" customFormat="1" ht="12" customHeight="1" thickBot="1">
      <c r="A145" s="262" t="s">
        <v>187</v>
      </c>
      <c r="B145" s="7" t="s">
        <v>283</v>
      </c>
      <c r="C145" s="121"/>
    </row>
    <row r="146" spans="1:3" s="47" customFormat="1" ht="12" customHeight="1" thickBot="1">
      <c r="A146" s="27" t="s">
        <v>14</v>
      </c>
      <c r="B146" s="74" t="s">
        <v>352</v>
      </c>
      <c r="C146" s="146">
        <f>+C147+C148+C149+C150+C151</f>
        <v>0</v>
      </c>
    </row>
    <row r="147" spans="1:3" s="47" customFormat="1" ht="12" customHeight="1">
      <c r="A147" s="253" t="s">
        <v>73</v>
      </c>
      <c r="B147" s="9" t="s">
        <v>347</v>
      </c>
      <c r="C147" s="121"/>
    </row>
    <row r="148" spans="1:3" s="47" customFormat="1" ht="12" customHeight="1">
      <c r="A148" s="253" t="s">
        <v>74</v>
      </c>
      <c r="B148" s="9" t="s">
        <v>354</v>
      </c>
      <c r="C148" s="121"/>
    </row>
    <row r="149" spans="1:3" s="47" customFormat="1" ht="12" customHeight="1">
      <c r="A149" s="253" t="s">
        <v>197</v>
      </c>
      <c r="B149" s="9" t="s">
        <v>349</v>
      </c>
      <c r="C149" s="121"/>
    </row>
    <row r="150" spans="1:3" s="47" customFormat="1" ht="12" customHeight="1">
      <c r="A150" s="253" t="s">
        <v>198</v>
      </c>
      <c r="B150" s="9" t="s">
        <v>394</v>
      </c>
      <c r="C150" s="121"/>
    </row>
    <row r="151" spans="1:3" ht="12.75" customHeight="1" thickBot="1">
      <c r="A151" s="262" t="s">
        <v>353</v>
      </c>
      <c r="B151" s="7" t="s">
        <v>356</v>
      </c>
      <c r="C151" s="123"/>
    </row>
    <row r="152" spans="1:3" ht="12.75" customHeight="1" thickBot="1">
      <c r="A152" s="296" t="s">
        <v>15</v>
      </c>
      <c r="B152" s="74" t="s">
        <v>357</v>
      </c>
      <c r="C152" s="146"/>
    </row>
    <row r="153" spans="1:3" ht="12.75" customHeight="1" thickBot="1">
      <c r="A153" s="296" t="s">
        <v>16</v>
      </c>
      <c r="B153" s="74" t="s">
        <v>358</v>
      </c>
      <c r="C153" s="146"/>
    </row>
    <row r="154" spans="1:3" ht="12" customHeight="1" thickBot="1">
      <c r="A154" s="27" t="s">
        <v>17</v>
      </c>
      <c r="B154" s="74" t="s">
        <v>360</v>
      </c>
      <c r="C154" s="247">
        <f>+C129+C133+C140+C146+C152+C153</f>
        <v>135313</v>
      </c>
    </row>
    <row r="155" spans="1:3" ht="15" customHeight="1" thickBot="1">
      <c r="A155" s="264" t="s">
        <v>18</v>
      </c>
      <c r="B155" s="206" t="s">
        <v>359</v>
      </c>
      <c r="C155" s="247">
        <f>+C128+C154</f>
        <v>650190</v>
      </c>
    </row>
    <row r="156" spans="1:3" ht="13.5" thickBot="1">
      <c r="A156" s="211"/>
      <c r="B156" s="212"/>
      <c r="C156" s="213"/>
    </row>
    <row r="157" spans="1:3" ht="15" customHeight="1" thickBot="1">
      <c r="A157" s="116" t="s">
        <v>395</v>
      </c>
      <c r="B157" s="117"/>
      <c r="C157" s="73">
        <v>14</v>
      </c>
    </row>
    <row r="158" spans="1:3" ht="14.25" customHeight="1" thickBot="1">
      <c r="A158" s="116" t="s">
        <v>134</v>
      </c>
      <c r="B158" s="117"/>
      <c r="C158" s="73">
        <v>42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X158"/>
  <sheetViews>
    <sheetView view="pageBreakPreview" zoomScale="85" zoomScaleNormal="130" zoomScaleSheetLayoutView="85" workbookViewId="0">
      <selection activeCell="D5" sqref="D5"/>
    </sheetView>
  </sheetViews>
  <sheetFormatPr defaultRowHeight="12.75"/>
  <cols>
    <col min="1" max="1" width="12.1640625" style="214" customWidth="1"/>
    <col min="2" max="2" width="57.33203125" style="215" customWidth="1"/>
    <col min="3" max="3" width="12.6640625" style="216" customWidth="1"/>
    <col min="4" max="12" width="12.6640625" style="3" customWidth="1"/>
    <col min="13" max="13" width="12.1640625" style="214" customWidth="1"/>
    <col min="14" max="14" width="57.33203125" style="215" customWidth="1"/>
    <col min="15" max="23" width="12.6640625" style="3" customWidth="1"/>
    <col min="24" max="24" width="12.5" style="3" customWidth="1"/>
    <col min="25" max="16384" width="9.33203125" style="3"/>
  </cols>
  <sheetData>
    <row r="1" spans="1:24" s="2" customFormat="1" ht="16.5" customHeight="1" thickBot="1">
      <c r="A1" s="93"/>
      <c r="B1" s="95"/>
      <c r="K1" s="118" t="s">
        <v>478</v>
      </c>
      <c r="L1" s="312" t="s">
        <v>422</v>
      </c>
      <c r="N1" s="95"/>
      <c r="W1" s="118" t="s">
        <v>471</v>
      </c>
      <c r="X1" s="312" t="s">
        <v>421</v>
      </c>
    </row>
    <row r="2" spans="1:24" s="43" customFormat="1" ht="21" customHeight="1">
      <c r="A2" s="228" t="s">
        <v>49</v>
      </c>
      <c r="B2" s="184" t="s">
        <v>135</v>
      </c>
      <c r="C2" s="186" t="s">
        <v>40</v>
      </c>
      <c r="D2" s="186" t="s">
        <v>40</v>
      </c>
      <c r="E2" s="186" t="s">
        <v>40</v>
      </c>
      <c r="F2" s="186" t="s">
        <v>40</v>
      </c>
      <c r="G2" s="186" t="s">
        <v>40</v>
      </c>
      <c r="H2" s="186" t="s">
        <v>40</v>
      </c>
      <c r="I2" s="186" t="s">
        <v>40</v>
      </c>
      <c r="J2" s="186" t="s">
        <v>40</v>
      </c>
      <c r="K2" s="186" t="s">
        <v>40</v>
      </c>
      <c r="L2" s="186" t="s">
        <v>40</v>
      </c>
      <c r="M2" s="228" t="s">
        <v>49</v>
      </c>
      <c r="N2" s="184" t="s">
        <v>135</v>
      </c>
      <c r="O2" s="186" t="s">
        <v>40</v>
      </c>
      <c r="P2" s="186" t="s">
        <v>40</v>
      </c>
      <c r="Q2" s="186" t="s">
        <v>40</v>
      </c>
      <c r="R2" s="186" t="s">
        <v>40</v>
      </c>
      <c r="S2" s="186" t="s">
        <v>40</v>
      </c>
      <c r="T2" s="186" t="s">
        <v>40</v>
      </c>
      <c r="U2" s="186" t="s">
        <v>40</v>
      </c>
      <c r="V2" s="186" t="s">
        <v>40</v>
      </c>
      <c r="W2" s="186" t="s">
        <v>40</v>
      </c>
      <c r="X2" s="317"/>
    </row>
    <row r="3" spans="1:24" s="43" customFormat="1" ht="36.75" thickBot="1">
      <c r="A3" s="267" t="s">
        <v>131</v>
      </c>
      <c r="B3" s="185" t="s">
        <v>318</v>
      </c>
      <c r="C3" s="295" t="s">
        <v>46</v>
      </c>
      <c r="D3" s="295" t="s">
        <v>46</v>
      </c>
      <c r="E3" s="295" t="s">
        <v>46</v>
      </c>
      <c r="F3" s="295" t="s">
        <v>46</v>
      </c>
      <c r="G3" s="295" t="s">
        <v>46</v>
      </c>
      <c r="H3" s="295" t="s">
        <v>46</v>
      </c>
      <c r="I3" s="295" t="s">
        <v>46</v>
      </c>
      <c r="J3" s="295" t="s">
        <v>46</v>
      </c>
      <c r="K3" s="295" t="s">
        <v>46</v>
      </c>
      <c r="L3" s="295" t="s">
        <v>46</v>
      </c>
      <c r="M3" s="267" t="s">
        <v>131</v>
      </c>
      <c r="N3" s="185" t="s">
        <v>318</v>
      </c>
      <c r="O3" s="295" t="s">
        <v>46</v>
      </c>
      <c r="P3" s="295" t="s">
        <v>46</v>
      </c>
      <c r="Q3" s="295" t="s">
        <v>46</v>
      </c>
      <c r="R3" s="295" t="s">
        <v>46</v>
      </c>
      <c r="S3" s="295" t="s">
        <v>46</v>
      </c>
      <c r="T3" s="295" t="s">
        <v>46</v>
      </c>
      <c r="U3" s="295" t="s">
        <v>46</v>
      </c>
      <c r="V3" s="295" t="s">
        <v>46</v>
      </c>
      <c r="W3" s="295" t="s">
        <v>46</v>
      </c>
      <c r="X3" s="318"/>
    </row>
    <row r="4" spans="1:24" s="44" customFormat="1" ht="15.95" customHeight="1" thickBot="1">
      <c r="A4" s="97"/>
      <c r="B4" s="97"/>
      <c r="C4" s="98"/>
      <c r="D4" s="98"/>
      <c r="E4" s="98"/>
      <c r="F4" s="98"/>
      <c r="G4" s="98"/>
      <c r="H4" s="98"/>
      <c r="I4" s="98"/>
      <c r="J4" s="98"/>
      <c r="K4" s="98"/>
      <c r="L4" s="98" t="s">
        <v>41</v>
      </c>
      <c r="M4" s="97"/>
      <c r="N4" s="97"/>
      <c r="O4" s="98"/>
      <c r="P4" s="98"/>
      <c r="Q4" s="98"/>
      <c r="R4" s="98"/>
      <c r="S4" s="98"/>
      <c r="T4" s="98"/>
      <c r="U4" s="98"/>
      <c r="V4" s="98"/>
      <c r="W4" s="98"/>
      <c r="X4" s="98" t="s">
        <v>41</v>
      </c>
    </row>
    <row r="5" spans="1:24" ht="96.75" thickBot="1">
      <c r="A5" s="229" t="s">
        <v>133</v>
      </c>
      <c r="B5" s="99" t="s">
        <v>420</v>
      </c>
      <c r="C5" s="100" t="s">
        <v>457</v>
      </c>
      <c r="D5" s="100" t="s">
        <v>440</v>
      </c>
      <c r="E5" s="100" t="s">
        <v>450</v>
      </c>
      <c r="F5" s="187" t="s">
        <v>451</v>
      </c>
      <c r="G5" s="313" t="s">
        <v>461</v>
      </c>
      <c r="H5" s="100" t="s">
        <v>452</v>
      </c>
      <c r="I5" s="100" t="s">
        <v>441</v>
      </c>
      <c r="J5" s="100" t="s">
        <v>453</v>
      </c>
      <c r="K5" s="100" t="s">
        <v>442</v>
      </c>
      <c r="L5" s="100" t="s">
        <v>443</v>
      </c>
      <c r="M5" s="229" t="s">
        <v>133</v>
      </c>
      <c r="N5" s="99" t="s">
        <v>420</v>
      </c>
      <c r="O5" s="100" t="s">
        <v>454</v>
      </c>
      <c r="P5" s="100" t="s">
        <v>444</v>
      </c>
      <c r="Q5" s="100" t="s">
        <v>445</v>
      </c>
      <c r="R5" s="100" t="s">
        <v>446</v>
      </c>
      <c r="S5" s="100" t="s">
        <v>447</v>
      </c>
      <c r="T5" s="100" t="s">
        <v>448</v>
      </c>
      <c r="U5" s="100" t="s">
        <v>455</v>
      </c>
      <c r="V5" s="100" t="s">
        <v>449</v>
      </c>
      <c r="W5" s="100" t="s">
        <v>456</v>
      </c>
      <c r="X5" s="319" t="s">
        <v>462</v>
      </c>
    </row>
    <row r="6" spans="1:24" s="38" customFormat="1" ht="12.95" customHeight="1" thickBot="1">
      <c r="A6" s="89"/>
      <c r="B6" s="90" t="s">
        <v>374</v>
      </c>
      <c r="C6" s="91" t="s">
        <v>375</v>
      </c>
      <c r="D6" s="310" t="s">
        <v>376</v>
      </c>
      <c r="E6" s="309" t="s">
        <v>378</v>
      </c>
      <c r="F6" s="91" t="s">
        <v>377</v>
      </c>
      <c r="G6" s="310" t="s">
        <v>379</v>
      </c>
      <c r="H6" s="91" t="s">
        <v>380</v>
      </c>
      <c r="I6" s="91" t="s">
        <v>381</v>
      </c>
      <c r="J6" s="91" t="s">
        <v>429</v>
      </c>
      <c r="K6" s="91" t="s">
        <v>430</v>
      </c>
      <c r="L6" s="91" t="s">
        <v>431</v>
      </c>
      <c r="M6" s="89"/>
      <c r="N6" s="90" t="s">
        <v>374</v>
      </c>
      <c r="O6" s="91" t="s">
        <v>432</v>
      </c>
      <c r="P6" s="91" t="s">
        <v>433</v>
      </c>
      <c r="Q6" s="91" t="s">
        <v>434</v>
      </c>
      <c r="R6" s="91" t="s">
        <v>435</v>
      </c>
      <c r="S6" s="91" t="s">
        <v>436</v>
      </c>
      <c r="T6" s="91" t="s">
        <v>437</v>
      </c>
      <c r="U6" s="91" t="s">
        <v>438</v>
      </c>
      <c r="V6" s="91" t="s">
        <v>439</v>
      </c>
      <c r="W6" s="91" t="s">
        <v>460</v>
      </c>
      <c r="X6" s="310" t="s">
        <v>465</v>
      </c>
    </row>
    <row r="7" spans="1:24" s="38" customFormat="1" ht="15.95" customHeight="1" thickBot="1">
      <c r="A7" s="101"/>
      <c r="B7" s="102" t="s">
        <v>43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01"/>
      <c r="N7" s="102" t="s">
        <v>43</v>
      </c>
      <c r="O7" s="188"/>
      <c r="P7" s="188"/>
      <c r="Q7" s="188"/>
      <c r="R7" s="188"/>
      <c r="S7" s="188"/>
      <c r="T7" s="188"/>
      <c r="U7" s="188"/>
      <c r="V7" s="188"/>
      <c r="W7" s="188"/>
      <c r="X7" s="320"/>
    </row>
    <row r="8" spans="1:24" s="38" customFormat="1" ht="12" customHeight="1" thickBot="1">
      <c r="A8" s="27" t="s">
        <v>8</v>
      </c>
      <c r="B8" s="21" t="s">
        <v>149</v>
      </c>
      <c r="C8" s="137">
        <f>+C9+C10+C11+C12+C13+C14</f>
        <v>0</v>
      </c>
      <c r="D8" s="137">
        <f t="shared" ref="D8:W8" si="0">+D9+D10+D11+D12+D13+D14</f>
        <v>0</v>
      </c>
      <c r="E8" s="137">
        <f t="shared" si="0"/>
        <v>0</v>
      </c>
      <c r="F8" s="137">
        <f t="shared" si="0"/>
        <v>240585</v>
      </c>
      <c r="G8" s="137"/>
      <c r="H8" s="137">
        <f t="shared" si="0"/>
        <v>0</v>
      </c>
      <c r="I8" s="137">
        <f t="shared" si="0"/>
        <v>0</v>
      </c>
      <c r="J8" s="137">
        <f t="shared" si="0"/>
        <v>0</v>
      </c>
      <c r="K8" s="137">
        <f t="shared" si="0"/>
        <v>0</v>
      </c>
      <c r="L8" s="137">
        <f t="shared" si="0"/>
        <v>0</v>
      </c>
      <c r="M8" s="27" t="s">
        <v>8</v>
      </c>
      <c r="N8" s="21" t="s">
        <v>149</v>
      </c>
      <c r="O8" s="137">
        <f t="shared" si="0"/>
        <v>0</v>
      </c>
      <c r="P8" s="137">
        <f t="shared" si="0"/>
        <v>0</v>
      </c>
      <c r="Q8" s="137">
        <f t="shared" si="0"/>
        <v>0</v>
      </c>
      <c r="R8" s="137">
        <f t="shared" si="0"/>
        <v>0</v>
      </c>
      <c r="S8" s="137">
        <f t="shared" si="0"/>
        <v>0</v>
      </c>
      <c r="T8" s="137">
        <f t="shared" si="0"/>
        <v>0</v>
      </c>
      <c r="U8" s="137">
        <f t="shared" si="0"/>
        <v>0</v>
      </c>
      <c r="V8" s="137">
        <f t="shared" si="0"/>
        <v>0</v>
      </c>
      <c r="W8" s="137">
        <f t="shared" si="0"/>
        <v>0</v>
      </c>
      <c r="X8" s="321">
        <f t="shared" ref="X8:X22" si="1">SUM(C8:W8)</f>
        <v>240585</v>
      </c>
    </row>
    <row r="9" spans="1:24" s="45" customFormat="1" ht="12" customHeight="1">
      <c r="A9" s="253" t="s">
        <v>75</v>
      </c>
      <c r="B9" s="237" t="s">
        <v>150</v>
      </c>
      <c r="C9" s="140"/>
      <c r="D9" s="140"/>
      <c r="E9" s="140"/>
      <c r="F9" s="140">
        <v>111152</v>
      </c>
      <c r="G9" s="140"/>
      <c r="H9" s="140"/>
      <c r="I9" s="140"/>
      <c r="J9" s="140"/>
      <c r="K9" s="140"/>
      <c r="L9" s="140"/>
      <c r="M9" s="253" t="s">
        <v>75</v>
      </c>
      <c r="N9" s="237" t="s">
        <v>150</v>
      </c>
      <c r="O9" s="140"/>
      <c r="P9" s="140"/>
      <c r="Q9" s="140"/>
      <c r="R9" s="140"/>
      <c r="S9" s="140"/>
      <c r="T9" s="140"/>
      <c r="U9" s="140"/>
      <c r="V9" s="140"/>
      <c r="W9" s="140"/>
      <c r="X9" s="322">
        <f t="shared" si="1"/>
        <v>111152</v>
      </c>
    </row>
    <row r="10" spans="1:24" s="46" customFormat="1" ht="12" customHeight="1">
      <c r="A10" s="254" t="s">
        <v>76</v>
      </c>
      <c r="B10" s="238" t="s">
        <v>151</v>
      </c>
      <c r="C10" s="139"/>
      <c r="D10" s="139"/>
      <c r="E10" s="139"/>
      <c r="F10" s="139">
        <v>47922</v>
      </c>
      <c r="G10" s="139"/>
      <c r="H10" s="139"/>
      <c r="I10" s="139"/>
      <c r="J10" s="139"/>
      <c r="K10" s="139"/>
      <c r="L10" s="139"/>
      <c r="M10" s="254" t="s">
        <v>76</v>
      </c>
      <c r="N10" s="238" t="s">
        <v>151</v>
      </c>
      <c r="O10" s="139"/>
      <c r="P10" s="139"/>
      <c r="Q10" s="139"/>
      <c r="R10" s="139"/>
      <c r="S10" s="139"/>
      <c r="T10" s="139"/>
      <c r="U10" s="139"/>
      <c r="V10" s="139"/>
      <c r="W10" s="139"/>
      <c r="X10" s="323">
        <f t="shared" si="1"/>
        <v>47922</v>
      </c>
    </row>
    <row r="11" spans="1:24" s="46" customFormat="1" ht="12" customHeight="1">
      <c r="A11" s="254" t="s">
        <v>77</v>
      </c>
      <c r="B11" s="238" t="s">
        <v>409</v>
      </c>
      <c r="C11" s="139"/>
      <c r="D11" s="139"/>
      <c r="E11" s="139"/>
      <c r="F11" s="139">
        <v>53969</v>
      </c>
      <c r="G11" s="139"/>
      <c r="H11" s="139"/>
      <c r="I11" s="139"/>
      <c r="J11" s="139"/>
      <c r="K11" s="139"/>
      <c r="L11" s="139"/>
      <c r="M11" s="254" t="s">
        <v>77</v>
      </c>
      <c r="N11" s="238" t="s">
        <v>409</v>
      </c>
      <c r="O11" s="139"/>
      <c r="P11" s="139"/>
      <c r="Q11" s="139"/>
      <c r="R11" s="139"/>
      <c r="S11" s="139"/>
      <c r="T11" s="139"/>
      <c r="U11" s="139"/>
      <c r="V11" s="139"/>
      <c r="W11" s="139"/>
      <c r="X11" s="323">
        <f t="shared" si="1"/>
        <v>53969</v>
      </c>
    </row>
    <row r="12" spans="1:24" s="46" customFormat="1" ht="12" customHeight="1">
      <c r="A12" s="254" t="s">
        <v>78</v>
      </c>
      <c r="B12" s="238" t="s">
        <v>153</v>
      </c>
      <c r="C12" s="139"/>
      <c r="D12" s="139"/>
      <c r="E12" s="139"/>
      <c r="F12" s="139">
        <v>7559</v>
      </c>
      <c r="G12" s="139"/>
      <c r="H12" s="139"/>
      <c r="I12" s="139"/>
      <c r="J12" s="139"/>
      <c r="K12" s="139"/>
      <c r="L12" s="139"/>
      <c r="M12" s="254" t="s">
        <v>78</v>
      </c>
      <c r="N12" s="238" t="s">
        <v>153</v>
      </c>
      <c r="O12" s="139"/>
      <c r="P12" s="139"/>
      <c r="Q12" s="139"/>
      <c r="R12" s="139"/>
      <c r="S12" s="139"/>
      <c r="T12" s="139"/>
      <c r="U12" s="139"/>
      <c r="V12" s="139"/>
      <c r="W12" s="139"/>
      <c r="X12" s="323">
        <f t="shared" si="1"/>
        <v>7559</v>
      </c>
    </row>
    <row r="13" spans="1:24" s="46" customFormat="1" ht="12" customHeight="1">
      <c r="A13" s="254" t="s">
        <v>98</v>
      </c>
      <c r="B13" s="238" t="s">
        <v>382</v>
      </c>
      <c r="C13" s="139"/>
      <c r="D13" s="139"/>
      <c r="E13" s="139"/>
      <c r="F13" s="139">
        <v>19983</v>
      </c>
      <c r="G13" s="139"/>
      <c r="H13" s="139"/>
      <c r="I13" s="139"/>
      <c r="J13" s="139"/>
      <c r="K13" s="139"/>
      <c r="L13" s="139"/>
      <c r="M13" s="254" t="s">
        <v>98</v>
      </c>
      <c r="N13" s="238" t="s">
        <v>382</v>
      </c>
      <c r="O13" s="139"/>
      <c r="P13" s="139"/>
      <c r="Q13" s="139"/>
      <c r="R13" s="139"/>
      <c r="S13" s="139"/>
      <c r="T13" s="139"/>
      <c r="U13" s="139"/>
      <c r="V13" s="139"/>
      <c r="W13" s="139"/>
      <c r="X13" s="323">
        <f t="shared" si="1"/>
        <v>19983</v>
      </c>
    </row>
    <row r="14" spans="1:24" s="45" customFormat="1" ht="12" customHeight="1" thickBot="1">
      <c r="A14" s="255" t="s">
        <v>79</v>
      </c>
      <c r="B14" s="239" t="s">
        <v>320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255" t="s">
        <v>79</v>
      </c>
      <c r="N14" s="239" t="s">
        <v>320</v>
      </c>
      <c r="O14" s="139"/>
      <c r="P14" s="139"/>
      <c r="Q14" s="139"/>
      <c r="R14" s="139"/>
      <c r="S14" s="139"/>
      <c r="T14" s="139"/>
      <c r="U14" s="139"/>
      <c r="V14" s="139"/>
      <c r="W14" s="139"/>
      <c r="X14" s="323">
        <f t="shared" si="1"/>
        <v>0</v>
      </c>
    </row>
    <row r="15" spans="1:24" s="45" customFormat="1" ht="12" customHeight="1" thickBot="1">
      <c r="A15" s="27" t="s">
        <v>9</v>
      </c>
      <c r="B15" s="132" t="s">
        <v>154</v>
      </c>
      <c r="C15" s="137">
        <f>+C16+C17+C18+C19+C20</f>
        <v>20952</v>
      </c>
      <c r="D15" s="137">
        <f t="shared" ref="D15:W15" si="2">+D16+D17+D18+D19+D20</f>
        <v>0</v>
      </c>
      <c r="E15" s="137">
        <f t="shared" si="2"/>
        <v>0</v>
      </c>
      <c r="F15" s="137">
        <f t="shared" si="2"/>
        <v>7267</v>
      </c>
      <c r="G15" s="137"/>
      <c r="H15" s="137">
        <f t="shared" si="2"/>
        <v>42723</v>
      </c>
      <c r="I15" s="137">
        <f t="shared" si="2"/>
        <v>0</v>
      </c>
      <c r="J15" s="137">
        <f t="shared" si="2"/>
        <v>0</v>
      </c>
      <c r="K15" s="137">
        <f t="shared" si="2"/>
        <v>0</v>
      </c>
      <c r="L15" s="137">
        <f t="shared" si="2"/>
        <v>0</v>
      </c>
      <c r="M15" s="27" t="s">
        <v>9</v>
      </c>
      <c r="N15" s="132" t="s">
        <v>154</v>
      </c>
      <c r="O15" s="137">
        <f t="shared" si="2"/>
        <v>0</v>
      </c>
      <c r="P15" s="137">
        <f t="shared" si="2"/>
        <v>0</v>
      </c>
      <c r="Q15" s="137">
        <f t="shared" si="2"/>
        <v>0</v>
      </c>
      <c r="R15" s="137">
        <f t="shared" si="2"/>
        <v>4200</v>
      </c>
      <c r="S15" s="137">
        <f t="shared" si="2"/>
        <v>0</v>
      </c>
      <c r="T15" s="137">
        <f t="shared" si="2"/>
        <v>0</v>
      </c>
      <c r="U15" s="137">
        <f t="shared" si="2"/>
        <v>0</v>
      </c>
      <c r="V15" s="137">
        <f t="shared" si="2"/>
        <v>1300</v>
      </c>
      <c r="W15" s="137">
        <f t="shared" si="2"/>
        <v>0</v>
      </c>
      <c r="X15" s="321">
        <f t="shared" si="1"/>
        <v>76442</v>
      </c>
    </row>
    <row r="16" spans="1:24" s="45" customFormat="1" ht="12" customHeight="1">
      <c r="A16" s="253" t="s">
        <v>81</v>
      </c>
      <c r="B16" s="237" t="s">
        <v>155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253" t="s">
        <v>81</v>
      </c>
      <c r="N16" s="237" t="s">
        <v>155</v>
      </c>
      <c r="O16" s="140"/>
      <c r="P16" s="140"/>
      <c r="Q16" s="140"/>
      <c r="R16" s="140"/>
      <c r="S16" s="140"/>
      <c r="T16" s="140"/>
      <c r="U16" s="140"/>
      <c r="V16" s="140"/>
      <c r="W16" s="140"/>
      <c r="X16" s="323">
        <f t="shared" si="1"/>
        <v>0</v>
      </c>
    </row>
    <row r="17" spans="1:24" s="45" customFormat="1" ht="12" customHeight="1">
      <c r="A17" s="254" t="s">
        <v>82</v>
      </c>
      <c r="B17" s="238" t="s">
        <v>156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254" t="s">
        <v>82</v>
      </c>
      <c r="N17" s="238" t="s">
        <v>156</v>
      </c>
      <c r="O17" s="139"/>
      <c r="P17" s="139"/>
      <c r="Q17" s="139"/>
      <c r="R17" s="139"/>
      <c r="S17" s="139"/>
      <c r="T17" s="139"/>
      <c r="U17" s="139"/>
      <c r="V17" s="139"/>
      <c r="W17" s="139"/>
      <c r="X17" s="323">
        <f t="shared" si="1"/>
        <v>0</v>
      </c>
    </row>
    <row r="18" spans="1:24" s="45" customFormat="1" ht="12" customHeight="1">
      <c r="A18" s="254" t="s">
        <v>83</v>
      </c>
      <c r="B18" s="238" t="s">
        <v>311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254" t="s">
        <v>83</v>
      </c>
      <c r="N18" s="238" t="s">
        <v>311</v>
      </c>
      <c r="O18" s="139"/>
      <c r="P18" s="139"/>
      <c r="Q18" s="139"/>
      <c r="R18" s="139"/>
      <c r="S18" s="139"/>
      <c r="T18" s="139"/>
      <c r="U18" s="139"/>
      <c r="V18" s="139"/>
      <c r="W18" s="139"/>
      <c r="X18" s="323">
        <f t="shared" si="1"/>
        <v>0</v>
      </c>
    </row>
    <row r="19" spans="1:24" s="45" customFormat="1" ht="12" customHeight="1">
      <c r="A19" s="254" t="s">
        <v>84</v>
      </c>
      <c r="B19" s="238" t="s">
        <v>312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254" t="s">
        <v>84</v>
      </c>
      <c r="N19" s="238" t="s">
        <v>312</v>
      </c>
      <c r="O19" s="139"/>
      <c r="P19" s="139"/>
      <c r="Q19" s="139"/>
      <c r="R19" s="139"/>
      <c r="S19" s="139"/>
      <c r="T19" s="139"/>
      <c r="U19" s="139"/>
      <c r="V19" s="139"/>
      <c r="W19" s="139"/>
      <c r="X19" s="323">
        <f t="shared" si="1"/>
        <v>0</v>
      </c>
    </row>
    <row r="20" spans="1:24" s="45" customFormat="1" ht="12" customHeight="1">
      <c r="A20" s="254" t="s">
        <v>85</v>
      </c>
      <c r="B20" s="238" t="s">
        <v>157</v>
      </c>
      <c r="C20" s="139">
        <v>20952</v>
      </c>
      <c r="D20" s="139"/>
      <c r="E20" s="139"/>
      <c r="F20" s="139">
        <v>7267</v>
      </c>
      <c r="G20" s="139"/>
      <c r="H20" s="139">
        <v>42723</v>
      </c>
      <c r="I20" s="139"/>
      <c r="J20" s="139"/>
      <c r="K20" s="139"/>
      <c r="L20" s="139"/>
      <c r="M20" s="254" t="s">
        <v>85</v>
      </c>
      <c r="N20" s="238" t="s">
        <v>157</v>
      </c>
      <c r="O20" s="139"/>
      <c r="P20" s="139"/>
      <c r="Q20" s="139"/>
      <c r="R20" s="139">
        <v>4200</v>
      </c>
      <c r="S20" s="139"/>
      <c r="T20" s="139"/>
      <c r="U20" s="139"/>
      <c r="V20" s="139">
        <v>1300</v>
      </c>
      <c r="W20" s="139"/>
      <c r="X20" s="323">
        <f t="shared" si="1"/>
        <v>76442</v>
      </c>
    </row>
    <row r="21" spans="1:24" s="46" customFormat="1" ht="12" customHeight="1" thickBot="1">
      <c r="A21" s="255" t="s">
        <v>94</v>
      </c>
      <c r="B21" s="239" t="s">
        <v>158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255" t="s">
        <v>94</v>
      </c>
      <c r="N21" s="239" t="s">
        <v>158</v>
      </c>
      <c r="O21" s="141"/>
      <c r="P21" s="141"/>
      <c r="Q21" s="141"/>
      <c r="R21" s="141"/>
      <c r="S21" s="141"/>
      <c r="T21" s="141"/>
      <c r="U21" s="141"/>
      <c r="V21" s="141"/>
      <c r="W21" s="141"/>
      <c r="X21" s="323">
        <f t="shared" si="1"/>
        <v>0</v>
      </c>
    </row>
    <row r="22" spans="1:24" s="46" customFormat="1" ht="12" customHeight="1" thickBot="1">
      <c r="A22" s="27" t="s">
        <v>10</v>
      </c>
      <c r="B22" s="21" t="s">
        <v>159</v>
      </c>
      <c r="C22" s="137">
        <f>+C23+C24+C25+C26+C27</f>
        <v>0</v>
      </c>
      <c r="D22" s="137">
        <f t="shared" ref="D22:W22" si="3">+D23+D24+D25+D26+D27</f>
        <v>0</v>
      </c>
      <c r="E22" s="137">
        <f t="shared" si="3"/>
        <v>0</v>
      </c>
      <c r="F22" s="137">
        <f t="shared" si="3"/>
        <v>0</v>
      </c>
      <c r="G22" s="137"/>
      <c r="H22" s="137">
        <f t="shared" si="3"/>
        <v>0</v>
      </c>
      <c r="I22" s="137">
        <f t="shared" si="3"/>
        <v>0</v>
      </c>
      <c r="J22" s="137">
        <f t="shared" si="3"/>
        <v>0</v>
      </c>
      <c r="K22" s="137">
        <f t="shared" si="3"/>
        <v>0</v>
      </c>
      <c r="L22" s="137">
        <f t="shared" si="3"/>
        <v>0</v>
      </c>
      <c r="M22" s="27" t="s">
        <v>10</v>
      </c>
      <c r="N22" s="21" t="s">
        <v>159</v>
      </c>
      <c r="O22" s="137">
        <f t="shared" si="3"/>
        <v>0</v>
      </c>
      <c r="P22" s="137">
        <f t="shared" si="3"/>
        <v>0</v>
      </c>
      <c r="Q22" s="137">
        <f t="shared" si="3"/>
        <v>0</v>
      </c>
      <c r="R22" s="137">
        <f t="shared" si="3"/>
        <v>0</v>
      </c>
      <c r="S22" s="137">
        <f t="shared" si="3"/>
        <v>0</v>
      </c>
      <c r="T22" s="137">
        <f t="shared" si="3"/>
        <v>0</v>
      </c>
      <c r="U22" s="137">
        <f t="shared" si="3"/>
        <v>0</v>
      </c>
      <c r="V22" s="137">
        <f t="shared" si="3"/>
        <v>0</v>
      </c>
      <c r="W22" s="137">
        <f t="shared" si="3"/>
        <v>0</v>
      </c>
      <c r="X22" s="321">
        <f t="shared" si="1"/>
        <v>0</v>
      </c>
    </row>
    <row r="23" spans="1:24" s="46" customFormat="1" ht="12" hidden="1" customHeight="1">
      <c r="A23" s="253" t="s">
        <v>64</v>
      </c>
      <c r="B23" s="237" t="s">
        <v>160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253" t="s">
        <v>64</v>
      </c>
      <c r="N23" s="237" t="s">
        <v>160</v>
      </c>
      <c r="O23" s="140"/>
      <c r="P23" s="140"/>
      <c r="Q23" s="140"/>
      <c r="R23" s="140"/>
      <c r="S23" s="140"/>
      <c r="T23" s="140"/>
      <c r="U23" s="140"/>
      <c r="V23" s="140"/>
      <c r="W23" s="140"/>
      <c r="X23" s="322"/>
    </row>
    <row r="24" spans="1:24" s="45" customFormat="1" ht="12" hidden="1" customHeight="1">
      <c r="A24" s="254" t="s">
        <v>65</v>
      </c>
      <c r="B24" s="238" t="s">
        <v>161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254" t="s">
        <v>65</v>
      </c>
      <c r="N24" s="238" t="s">
        <v>161</v>
      </c>
      <c r="O24" s="139"/>
      <c r="P24" s="139"/>
      <c r="Q24" s="139"/>
      <c r="R24" s="139"/>
      <c r="S24" s="139"/>
      <c r="T24" s="139"/>
      <c r="U24" s="139"/>
      <c r="V24" s="139"/>
      <c r="W24" s="139"/>
      <c r="X24" s="323"/>
    </row>
    <row r="25" spans="1:24" s="46" customFormat="1" ht="12" hidden="1" customHeight="1">
      <c r="A25" s="254" t="s">
        <v>66</v>
      </c>
      <c r="B25" s="238" t="s">
        <v>313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254" t="s">
        <v>66</v>
      </c>
      <c r="N25" s="238" t="s">
        <v>313</v>
      </c>
      <c r="O25" s="139"/>
      <c r="P25" s="139"/>
      <c r="Q25" s="139"/>
      <c r="R25" s="139"/>
      <c r="S25" s="139"/>
      <c r="T25" s="139"/>
      <c r="U25" s="139"/>
      <c r="V25" s="139"/>
      <c r="W25" s="139"/>
      <c r="X25" s="323"/>
    </row>
    <row r="26" spans="1:24" s="46" customFormat="1" ht="12" hidden="1" customHeight="1">
      <c r="A26" s="254" t="s">
        <v>67</v>
      </c>
      <c r="B26" s="238" t="s">
        <v>314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254" t="s">
        <v>67</v>
      </c>
      <c r="N26" s="238" t="s">
        <v>314</v>
      </c>
      <c r="O26" s="139"/>
      <c r="P26" s="139"/>
      <c r="Q26" s="139"/>
      <c r="R26" s="139"/>
      <c r="S26" s="139"/>
      <c r="T26" s="139"/>
      <c r="U26" s="139"/>
      <c r="V26" s="139"/>
      <c r="W26" s="139"/>
      <c r="X26" s="323"/>
    </row>
    <row r="27" spans="1:24" s="46" customFormat="1" ht="12" hidden="1" customHeight="1">
      <c r="A27" s="254" t="s">
        <v>109</v>
      </c>
      <c r="B27" s="238" t="s">
        <v>162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254" t="s">
        <v>109</v>
      </c>
      <c r="N27" s="238" t="s">
        <v>162</v>
      </c>
      <c r="O27" s="139"/>
      <c r="P27" s="139"/>
      <c r="Q27" s="139"/>
      <c r="R27" s="139"/>
      <c r="S27" s="139"/>
      <c r="T27" s="139"/>
      <c r="U27" s="139"/>
      <c r="V27" s="139"/>
      <c r="W27" s="139"/>
      <c r="X27" s="323"/>
    </row>
    <row r="28" spans="1:24" s="46" customFormat="1" ht="12" hidden="1" customHeight="1" thickBot="1">
      <c r="A28" s="255" t="s">
        <v>110</v>
      </c>
      <c r="B28" s="239" t="s">
        <v>163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255" t="s">
        <v>110</v>
      </c>
      <c r="N28" s="239" t="s">
        <v>163</v>
      </c>
      <c r="O28" s="141"/>
      <c r="P28" s="141"/>
      <c r="Q28" s="141"/>
      <c r="R28" s="141"/>
      <c r="S28" s="141"/>
      <c r="T28" s="141"/>
      <c r="U28" s="141"/>
      <c r="V28" s="141"/>
      <c r="W28" s="141"/>
      <c r="X28" s="324"/>
    </row>
    <row r="29" spans="1:24" s="46" customFormat="1" ht="12" customHeight="1" thickBot="1">
      <c r="A29" s="27" t="s">
        <v>111</v>
      </c>
      <c r="B29" s="21" t="s">
        <v>419</v>
      </c>
      <c r="C29" s="143">
        <f>SUM(C30:C36)</f>
        <v>0</v>
      </c>
      <c r="D29" s="143">
        <f t="shared" ref="D29:W29" si="4">SUM(D30:D36)</f>
        <v>0</v>
      </c>
      <c r="E29" s="143">
        <f t="shared" si="4"/>
        <v>0</v>
      </c>
      <c r="F29" s="143">
        <f t="shared" si="4"/>
        <v>220250</v>
      </c>
      <c r="G29" s="143"/>
      <c r="H29" s="143">
        <f t="shared" si="4"/>
        <v>0</v>
      </c>
      <c r="I29" s="143">
        <f t="shared" si="4"/>
        <v>0</v>
      </c>
      <c r="J29" s="143">
        <f t="shared" si="4"/>
        <v>0</v>
      </c>
      <c r="K29" s="143">
        <f t="shared" si="4"/>
        <v>0</v>
      </c>
      <c r="L29" s="143">
        <f t="shared" si="4"/>
        <v>0</v>
      </c>
      <c r="M29" s="27" t="s">
        <v>111</v>
      </c>
      <c r="N29" s="21" t="s">
        <v>419</v>
      </c>
      <c r="O29" s="143">
        <f t="shared" si="4"/>
        <v>0</v>
      </c>
      <c r="P29" s="143">
        <f t="shared" si="4"/>
        <v>0</v>
      </c>
      <c r="Q29" s="143">
        <f t="shared" si="4"/>
        <v>0</v>
      </c>
      <c r="R29" s="143">
        <f t="shared" si="4"/>
        <v>0</v>
      </c>
      <c r="S29" s="143">
        <f t="shared" si="4"/>
        <v>0</v>
      </c>
      <c r="T29" s="143">
        <f t="shared" si="4"/>
        <v>0</v>
      </c>
      <c r="U29" s="143">
        <f t="shared" si="4"/>
        <v>0</v>
      </c>
      <c r="V29" s="143">
        <f t="shared" si="4"/>
        <v>0</v>
      </c>
      <c r="W29" s="143">
        <f t="shared" si="4"/>
        <v>0</v>
      </c>
      <c r="X29" s="321">
        <f t="shared" ref="X29:X49" si="5">SUM(C29:W29)</f>
        <v>220250</v>
      </c>
    </row>
    <row r="30" spans="1:24" s="46" customFormat="1" ht="12" customHeight="1">
      <c r="A30" s="253" t="s">
        <v>165</v>
      </c>
      <c r="B30" s="237" t="s">
        <v>414</v>
      </c>
      <c r="C30" s="140"/>
      <c r="D30" s="140"/>
      <c r="E30" s="140"/>
      <c r="F30" s="140">
        <f>136000+12500</f>
        <v>148500</v>
      </c>
      <c r="G30" s="140"/>
      <c r="H30" s="140"/>
      <c r="I30" s="140"/>
      <c r="J30" s="140"/>
      <c r="K30" s="140"/>
      <c r="L30" s="140"/>
      <c r="M30" s="253" t="s">
        <v>165</v>
      </c>
      <c r="N30" s="237" t="s">
        <v>414</v>
      </c>
      <c r="O30" s="140"/>
      <c r="P30" s="140"/>
      <c r="Q30" s="140"/>
      <c r="R30" s="140"/>
      <c r="S30" s="140"/>
      <c r="T30" s="140"/>
      <c r="U30" s="140"/>
      <c r="V30" s="140"/>
      <c r="W30" s="140"/>
      <c r="X30" s="323">
        <f t="shared" si="5"/>
        <v>148500</v>
      </c>
    </row>
    <row r="31" spans="1:24" s="46" customFormat="1" ht="12" customHeight="1">
      <c r="A31" s="254" t="s">
        <v>166</v>
      </c>
      <c r="B31" s="238" t="s">
        <v>415</v>
      </c>
      <c r="C31" s="139"/>
      <c r="D31" s="139"/>
      <c r="E31" s="139"/>
      <c r="F31" s="139">
        <v>20500</v>
      </c>
      <c r="G31" s="139"/>
      <c r="H31" s="139"/>
      <c r="I31" s="139"/>
      <c r="J31" s="139"/>
      <c r="K31" s="139"/>
      <c r="L31" s="139"/>
      <c r="M31" s="254" t="s">
        <v>166</v>
      </c>
      <c r="N31" s="238" t="s">
        <v>415</v>
      </c>
      <c r="O31" s="139"/>
      <c r="P31" s="139"/>
      <c r="Q31" s="139"/>
      <c r="R31" s="139"/>
      <c r="S31" s="139"/>
      <c r="T31" s="139"/>
      <c r="U31" s="139"/>
      <c r="V31" s="139"/>
      <c r="W31" s="139"/>
      <c r="X31" s="323">
        <f t="shared" si="5"/>
        <v>20500</v>
      </c>
    </row>
    <row r="32" spans="1:24" s="46" customFormat="1" ht="12" customHeight="1">
      <c r="A32" s="254" t="s">
        <v>167</v>
      </c>
      <c r="B32" s="238" t="s">
        <v>416</v>
      </c>
      <c r="C32" s="139"/>
      <c r="D32" s="139"/>
      <c r="E32" s="139"/>
      <c r="F32" s="139">
        <v>30000</v>
      </c>
      <c r="G32" s="139"/>
      <c r="H32" s="139"/>
      <c r="I32" s="139"/>
      <c r="J32" s="139"/>
      <c r="K32" s="139"/>
      <c r="L32" s="139"/>
      <c r="M32" s="254" t="s">
        <v>167</v>
      </c>
      <c r="N32" s="238" t="s">
        <v>416</v>
      </c>
      <c r="O32" s="139"/>
      <c r="P32" s="139"/>
      <c r="Q32" s="139"/>
      <c r="R32" s="139"/>
      <c r="S32" s="139"/>
      <c r="T32" s="139"/>
      <c r="U32" s="139"/>
      <c r="V32" s="139"/>
      <c r="W32" s="139"/>
      <c r="X32" s="323">
        <f t="shared" si="5"/>
        <v>30000</v>
      </c>
    </row>
    <row r="33" spans="1:24" s="46" customFormat="1" ht="12" customHeight="1">
      <c r="A33" s="254" t="s">
        <v>168</v>
      </c>
      <c r="B33" s="238" t="s">
        <v>417</v>
      </c>
      <c r="C33" s="139"/>
      <c r="D33" s="139"/>
      <c r="E33" s="139"/>
      <c r="F33" s="139">
        <v>450</v>
      </c>
      <c r="G33" s="139"/>
      <c r="H33" s="139"/>
      <c r="I33" s="139"/>
      <c r="J33" s="139"/>
      <c r="K33" s="139"/>
      <c r="L33" s="139"/>
      <c r="M33" s="254" t="s">
        <v>168</v>
      </c>
      <c r="N33" s="238" t="s">
        <v>417</v>
      </c>
      <c r="O33" s="139"/>
      <c r="P33" s="139"/>
      <c r="Q33" s="139"/>
      <c r="R33" s="139"/>
      <c r="S33" s="139"/>
      <c r="T33" s="139"/>
      <c r="U33" s="139"/>
      <c r="V33" s="139"/>
      <c r="W33" s="139"/>
      <c r="X33" s="323">
        <f t="shared" si="5"/>
        <v>450</v>
      </c>
    </row>
    <row r="34" spans="1:24" s="46" customFormat="1" ht="12" customHeight="1">
      <c r="A34" s="254" t="s">
        <v>411</v>
      </c>
      <c r="B34" s="238" t="s">
        <v>169</v>
      </c>
      <c r="C34" s="139"/>
      <c r="D34" s="139"/>
      <c r="E34" s="139"/>
      <c r="F34" s="139">
        <v>6800</v>
      </c>
      <c r="G34" s="139"/>
      <c r="H34" s="139"/>
      <c r="I34" s="139"/>
      <c r="J34" s="139"/>
      <c r="K34" s="139"/>
      <c r="L34" s="139"/>
      <c r="M34" s="254" t="s">
        <v>411</v>
      </c>
      <c r="N34" s="238" t="s">
        <v>169</v>
      </c>
      <c r="O34" s="139"/>
      <c r="P34" s="139"/>
      <c r="Q34" s="139"/>
      <c r="R34" s="139"/>
      <c r="S34" s="139"/>
      <c r="T34" s="139"/>
      <c r="U34" s="139"/>
      <c r="V34" s="139"/>
      <c r="W34" s="139"/>
      <c r="X34" s="323">
        <f t="shared" si="5"/>
        <v>6800</v>
      </c>
    </row>
    <row r="35" spans="1:24" s="46" customFormat="1" ht="12" customHeight="1">
      <c r="A35" s="254" t="s">
        <v>412</v>
      </c>
      <c r="B35" s="238" t="s">
        <v>170</v>
      </c>
      <c r="C35" s="139"/>
      <c r="D35" s="139"/>
      <c r="E35" s="139"/>
      <c r="F35" s="139">
        <v>13200</v>
      </c>
      <c r="G35" s="139"/>
      <c r="H35" s="139"/>
      <c r="I35" s="139"/>
      <c r="J35" s="139"/>
      <c r="K35" s="139"/>
      <c r="L35" s="139"/>
      <c r="M35" s="254" t="s">
        <v>412</v>
      </c>
      <c r="N35" s="238" t="s">
        <v>170</v>
      </c>
      <c r="O35" s="139"/>
      <c r="P35" s="139"/>
      <c r="Q35" s="139"/>
      <c r="R35" s="139"/>
      <c r="S35" s="139"/>
      <c r="T35" s="139"/>
      <c r="U35" s="139"/>
      <c r="V35" s="139"/>
      <c r="W35" s="139"/>
      <c r="X35" s="323">
        <f t="shared" si="5"/>
        <v>13200</v>
      </c>
    </row>
    <row r="36" spans="1:24" s="46" customFormat="1" ht="12" customHeight="1" thickBot="1">
      <c r="A36" s="255" t="s">
        <v>413</v>
      </c>
      <c r="B36" s="308" t="s">
        <v>171</v>
      </c>
      <c r="C36" s="141"/>
      <c r="D36" s="141"/>
      <c r="E36" s="141"/>
      <c r="F36" s="141">
        <v>800</v>
      </c>
      <c r="G36" s="141"/>
      <c r="H36" s="141"/>
      <c r="I36" s="141"/>
      <c r="J36" s="141"/>
      <c r="K36" s="141"/>
      <c r="L36" s="141"/>
      <c r="M36" s="255" t="s">
        <v>413</v>
      </c>
      <c r="N36" s="308" t="s">
        <v>171</v>
      </c>
      <c r="O36" s="141"/>
      <c r="P36" s="141"/>
      <c r="Q36" s="141"/>
      <c r="R36" s="141"/>
      <c r="S36" s="141"/>
      <c r="T36" s="141"/>
      <c r="U36" s="141"/>
      <c r="V36" s="141"/>
      <c r="W36" s="141"/>
      <c r="X36" s="323">
        <f t="shared" si="5"/>
        <v>800</v>
      </c>
    </row>
    <row r="37" spans="1:24" s="46" customFormat="1" ht="12" customHeight="1" thickBot="1">
      <c r="A37" s="27" t="s">
        <v>12</v>
      </c>
      <c r="B37" s="21" t="s">
        <v>321</v>
      </c>
      <c r="C37" s="137">
        <f>SUM(C38:C48)</f>
        <v>255</v>
      </c>
      <c r="D37" s="137">
        <f t="shared" ref="D37:W37" si="6">SUM(D38:D48)</f>
        <v>826</v>
      </c>
      <c r="E37" s="137">
        <f t="shared" si="6"/>
        <v>254</v>
      </c>
      <c r="F37" s="137">
        <f t="shared" si="6"/>
        <v>350</v>
      </c>
      <c r="G37" s="137"/>
      <c r="H37" s="137">
        <f t="shared" si="6"/>
        <v>0</v>
      </c>
      <c r="I37" s="137">
        <f t="shared" si="6"/>
        <v>0</v>
      </c>
      <c r="J37" s="137">
        <f t="shared" si="6"/>
        <v>0</v>
      </c>
      <c r="K37" s="137">
        <f t="shared" si="6"/>
        <v>0</v>
      </c>
      <c r="L37" s="137">
        <f t="shared" si="6"/>
        <v>50</v>
      </c>
      <c r="M37" s="27" t="s">
        <v>12</v>
      </c>
      <c r="N37" s="21" t="s">
        <v>321</v>
      </c>
      <c r="O37" s="137">
        <f t="shared" si="6"/>
        <v>18030</v>
      </c>
      <c r="P37" s="137">
        <f t="shared" si="6"/>
        <v>508</v>
      </c>
      <c r="Q37" s="137">
        <f t="shared" si="6"/>
        <v>381</v>
      </c>
      <c r="R37" s="137">
        <f t="shared" si="6"/>
        <v>0</v>
      </c>
      <c r="S37" s="137">
        <f t="shared" si="6"/>
        <v>0</v>
      </c>
      <c r="T37" s="137">
        <f t="shared" si="6"/>
        <v>0</v>
      </c>
      <c r="U37" s="137">
        <f t="shared" si="6"/>
        <v>900</v>
      </c>
      <c r="V37" s="137">
        <f t="shared" si="6"/>
        <v>0</v>
      </c>
      <c r="W37" s="137">
        <f t="shared" si="6"/>
        <v>0</v>
      </c>
      <c r="X37" s="321">
        <f t="shared" si="5"/>
        <v>21554</v>
      </c>
    </row>
    <row r="38" spans="1:24" s="46" customFormat="1" ht="12" customHeight="1">
      <c r="A38" s="253" t="s">
        <v>68</v>
      </c>
      <c r="B38" s="237" t="s">
        <v>174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253" t="s">
        <v>68</v>
      </c>
      <c r="N38" s="237" t="s">
        <v>174</v>
      </c>
      <c r="O38" s="140"/>
      <c r="P38" s="140"/>
      <c r="Q38" s="140"/>
      <c r="R38" s="140"/>
      <c r="S38" s="140"/>
      <c r="T38" s="140"/>
      <c r="U38" s="140"/>
      <c r="V38" s="140"/>
      <c r="W38" s="140"/>
      <c r="X38" s="323">
        <f t="shared" si="5"/>
        <v>0</v>
      </c>
    </row>
    <row r="39" spans="1:24" s="46" customFormat="1" ht="12" customHeight="1">
      <c r="A39" s="254" t="s">
        <v>69</v>
      </c>
      <c r="B39" s="238" t="s">
        <v>175</v>
      </c>
      <c r="C39" s="139"/>
      <c r="D39" s="139">
        <v>650</v>
      </c>
      <c r="E39" s="139">
        <v>200</v>
      </c>
      <c r="F39" s="139">
        <v>350</v>
      </c>
      <c r="G39" s="139"/>
      <c r="H39" s="139"/>
      <c r="I39" s="139"/>
      <c r="J39" s="139"/>
      <c r="K39" s="139"/>
      <c r="L39" s="139"/>
      <c r="M39" s="254" t="s">
        <v>69</v>
      </c>
      <c r="N39" s="238" t="s">
        <v>175</v>
      </c>
      <c r="O39" s="139">
        <v>450</v>
      </c>
      <c r="P39" s="139"/>
      <c r="Q39" s="139">
        <v>381</v>
      </c>
      <c r="R39" s="139"/>
      <c r="S39" s="139"/>
      <c r="T39" s="139"/>
      <c r="U39" s="139">
        <v>700</v>
      </c>
      <c r="V39" s="139"/>
      <c r="W39" s="139"/>
      <c r="X39" s="323">
        <f t="shared" si="5"/>
        <v>2731</v>
      </c>
    </row>
    <row r="40" spans="1:24" s="46" customFormat="1" ht="12" customHeight="1">
      <c r="A40" s="254" t="s">
        <v>70</v>
      </c>
      <c r="B40" s="238" t="s">
        <v>176</v>
      </c>
      <c r="C40" s="139">
        <v>200</v>
      </c>
      <c r="D40" s="139"/>
      <c r="E40" s="139"/>
      <c r="F40" s="139"/>
      <c r="G40" s="139"/>
      <c r="H40" s="139"/>
      <c r="I40" s="139"/>
      <c r="J40" s="139"/>
      <c r="K40" s="139"/>
      <c r="L40" s="139"/>
      <c r="M40" s="254" t="s">
        <v>70</v>
      </c>
      <c r="N40" s="238" t="s">
        <v>176</v>
      </c>
      <c r="O40" s="139">
        <v>2300</v>
      </c>
      <c r="P40" s="139"/>
      <c r="Q40" s="139"/>
      <c r="R40" s="139"/>
      <c r="S40" s="139"/>
      <c r="T40" s="139"/>
      <c r="U40" s="139"/>
      <c r="V40" s="139"/>
      <c r="W40" s="139"/>
      <c r="X40" s="323">
        <f t="shared" si="5"/>
        <v>2500</v>
      </c>
    </row>
    <row r="41" spans="1:24" s="46" customFormat="1" ht="12" customHeight="1">
      <c r="A41" s="254" t="s">
        <v>113</v>
      </c>
      <c r="B41" s="238" t="s">
        <v>177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254" t="s">
        <v>113</v>
      </c>
      <c r="N41" s="238" t="s">
        <v>177</v>
      </c>
      <c r="O41" s="139">
        <v>14400</v>
      </c>
      <c r="P41" s="139"/>
      <c r="Q41" s="139"/>
      <c r="R41" s="139"/>
      <c r="S41" s="139"/>
      <c r="T41" s="139"/>
      <c r="U41" s="139"/>
      <c r="V41" s="139"/>
      <c r="W41" s="139"/>
      <c r="X41" s="323">
        <f t="shared" si="5"/>
        <v>14400</v>
      </c>
    </row>
    <row r="42" spans="1:24" s="46" customFormat="1" ht="12" customHeight="1">
      <c r="A42" s="254" t="s">
        <v>114</v>
      </c>
      <c r="B42" s="238" t="s">
        <v>178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254" t="s">
        <v>114</v>
      </c>
      <c r="N42" s="238" t="s">
        <v>178</v>
      </c>
      <c r="O42" s="139"/>
      <c r="P42" s="139"/>
      <c r="Q42" s="139"/>
      <c r="R42" s="139"/>
      <c r="S42" s="139"/>
      <c r="T42" s="139"/>
      <c r="U42" s="139"/>
      <c r="V42" s="139"/>
      <c r="W42" s="139"/>
      <c r="X42" s="323">
        <f t="shared" si="5"/>
        <v>0</v>
      </c>
    </row>
    <row r="43" spans="1:24" s="46" customFormat="1" ht="12" customHeight="1">
      <c r="A43" s="254" t="s">
        <v>115</v>
      </c>
      <c r="B43" s="238" t="s">
        <v>179</v>
      </c>
      <c r="C43" s="139">
        <v>55</v>
      </c>
      <c r="D43" s="139">
        <v>176</v>
      </c>
      <c r="E43" s="139">
        <v>54</v>
      </c>
      <c r="F43" s="139"/>
      <c r="G43" s="139"/>
      <c r="H43" s="139"/>
      <c r="I43" s="139"/>
      <c r="J43" s="139"/>
      <c r="K43" s="139"/>
      <c r="L43" s="139">
        <v>10</v>
      </c>
      <c r="M43" s="254" t="s">
        <v>115</v>
      </c>
      <c r="N43" s="238" t="s">
        <v>179</v>
      </c>
      <c r="O43" s="139">
        <v>600</v>
      </c>
      <c r="P43" s="139"/>
      <c r="Q43" s="139"/>
      <c r="R43" s="139"/>
      <c r="S43" s="139"/>
      <c r="T43" s="139"/>
      <c r="U43" s="139"/>
      <c r="V43" s="139"/>
      <c r="W43" s="139"/>
      <c r="X43" s="323">
        <f t="shared" si="5"/>
        <v>895</v>
      </c>
    </row>
    <row r="44" spans="1:24" s="46" customFormat="1" ht="12" customHeight="1">
      <c r="A44" s="254" t="s">
        <v>116</v>
      </c>
      <c r="B44" s="238" t="s">
        <v>180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254" t="s">
        <v>116</v>
      </c>
      <c r="N44" s="238" t="s">
        <v>180</v>
      </c>
      <c r="O44" s="139"/>
      <c r="P44" s="139"/>
      <c r="Q44" s="139"/>
      <c r="R44" s="139"/>
      <c r="S44" s="139"/>
      <c r="T44" s="139"/>
      <c r="U44" s="139">
        <v>200</v>
      </c>
      <c r="V44" s="139"/>
      <c r="W44" s="139"/>
      <c r="X44" s="323">
        <f t="shared" si="5"/>
        <v>200</v>
      </c>
    </row>
    <row r="45" spans="1:24" s="46" customFormat="1" ht="12" customHeight="1">
      <c r="A45" s="254" t="s">
        <v>117</v>
      </c>
      <c r="B45" s="238" t="s">
        <v>418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254" t="s">
        <v>117</v>
      </c>
      <c r="N45" s="238" t="s">
        <v>418</v>
      </c>
      <c r="O45" s="139"/>
      <c r="P45" s="139"/>
      <c r="Q45" s="139"/>
      <c r="R45" s="139"/>
      <c r="S45" s="139"/>
      <c r="T45" s="139"/>
      <c r="U45" s="139"/>
      <c r="V45" s="139"/>
      <c r="W45" s="139"/>
      <c r="X45" s="323">
        <f t="shared" si="5"/>
        <v>0</v>
      </c>
    </row>
    <row r="46" spans="1:24" s="46" customFormat="1" ht="12" customHeight="1">
      <c r="A46" s="254" t="s">
        <v>172</v>
      </c>
      <c r="B46" s="238" t="s">
        <v>182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254" t="s">
        <v>172</v>
      </c>
      <c r="N46" s="238" t="s">
        <v>182</v>
      </c>
      <c r="O46" s="142">
        <v>80</v>
      </c>
      <c r="P46" s="142"/>
      <c r="Q46" s="142"/>
      <c r="R46" s="142"/>
      <c r="S46" s="142"/>
      <c r="T46" s="142"/>
      <c r="U46" s="142"/>
      <c r="V46" s="142"/>
      <c r="W46" s="142"/>
      <c r="X46" s="323">
        <f t="shared" si="5"/>
        <v>80</v>
      </c>
    </row>
    <row r="47" spans="1:24" s="46" customFormat="1" ht="12" customHeight="1">
      <c r="A47" s="255" t="s">
        <v>173</v>
      </c>
      <c r="B47" s="239" t="s">
        <v>323</v>
      </c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55" t="s">
        <v>173</v>
      </c>
      <c r="N47" s="239" t="s">
        <v>323</v>
      </c>
      <c r="O47" s="225"/>
      <c r="P47" s="225"/>
      <c r="Q47" s="225"/>
      <c r="R47" s="225"/>
      <c r="S47" s="225"/>
      <c r="T47" s="225"/>
      <c r="U47" s="225"/>
      <c r="V47" s="225"/>
      <c r="W47" s="225"/>
      <c r="X47" s="323">
        <f t="shared" si="5"/>
        <v>0</v>
      </c>
    </row>
    <row r="48" spans="1:24" s="46" customFormat="1" ht="12" customHeight="1" thickBot="1">
      <c r="A48" s="255" t="s">
        <v>322</v>
      </c>
      <c r="B48" s="239" t="s">
        <v>183</v>
      </c>
      <c r="C48" s="225"/>
      <c r="D48" s="225"/>
      <c r="E48" s="225"/>
      <c r="F48" s="225"/>
      <c r="G48" s="225"/>
      <c r="H48" s="225"/>
      <c r="I48" s="225"/>
      <c r="J48" s="225"/>
      <c r="K48" s="225"/>
      <c r="L48" s="225">
        <v>40</v>
      </c>
      <c r="M48" s="255" t="s">
        <v>322</v>
      </c>
      <c r="N48" s="239" t="s">
        <v>183</v>
      </c>
      <c r="O48" s="225">
        <v>200</v>
      </c>
      <c r="P48" s="225">
        <v>508</v>
      </c>
      <c r="Q48" s="225"/>
      <c r="R48" s="225"/>
      <c r="S48" s="225"/>
      <c r="T48" s="225"/>
      <c r="U48" s="225"/>
      <c r="V48" s="225"/>
      <c r="W48" s="225"/>
      <c r="X48" s="323">
        <f t="shared" si="5"/>
        <v>748</v>
      </c>
    </row>
    <row r="49" spans="1:24" s="46" customFormat="1" ht="12" customHeight="1" thickBot="1">
      <c r="A49" s="27" t="s">
        <v>13</v>
      </c>
      <c r="B49" s="21" t="s">
        <v>184</v>
      </c>
      <c r="C49" s="137">
        <f>SUM(C50:C54)</f>
        <v>0</v>
      </c>
      <c r="D49" s="137">
        <f t="shared" ref="D49:W49" si="7">SUM(D50:D54)</f>
        <v>0</v>
      </c>
      <c r="E49" s="137">
        <f t="shared" si="7"/>
        <v>0</v>
      </c>
      <c r="F49" s="137">
        <f t="shared" si="7"/>
        <v>0</v>
      </c>
      <c r="G49" s="137"/>
      <c r="H49" s="137">
        <f t="shared" si="7"/>
        <v>0</v>
      </c>
      <c r="I49" s="137">
        <f t="shared" si="7"/>
        <v>0</v>
      </c>
      <c r="J49" s="137">
        <f t="shared" si="7"/>
        <v>0</v>
      </c>
      <c r="K49" s="137">
        <f t="shared" si="7"/>
        <v>0</v>
      </c>
      <c r="L49" s="137">
        <f t="shared" si="7"/>
        <v>0</v>
      </c>
      <c r="M49" s="27" t="s">
        <v>13</v>
      </c>
      <c r="N49" s="21" t="s">
        <v>184</v>
      </c>
      <c r="O49" s="137">
        <f t="shared" si="7"/>
        <v>0</v>
      </c>
      <c r="P49" s="137">
        <f t="shared" si="7"/>
        <v>0</v>
      </c>
      <c r="Q49" s="137">
        <f t="shared" si="7"/>
        <v>0</v>
      </c>
      <c r="R49" s="137">
        <f t="shared" si="7"/>
        <v>0</v>
      </c>
      <c r="S49" s="137">
        <f t="shared" si="7"/>
        <v>0</v>
      </c>
      <c r="T49" s="137">
        <f t="shared" si="7"/>
        <v>0</v>
      </c>
      <c r="U49" s="137">
        <f t="shared" si="7"/>
        <v>0</v>
      </c>
      <c r="V49" s="137">
        <f t="shared" si="7"/>
        <v>0</v>
      </c>
      <c r="W49" s="137">
        <f t="shared" si="7"/>
        <v>0</v>
      </c>
      <c r="X49" s="321">
        <f t="shared" si="5"/>
        <v>0</v>
      </c>
    </row>
    <row r="50" spans="1:24" s="46" customFormat="1" ht="12" hidden="1" customHeight="1">
      <c r="A50" s="253" t="s">
        <v>71</v>
      </c>
      <c r="B50" s="237" t="s">
        <v>188</v>
      </c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53" t="s">
        <v>71</v>
      </c>
      <c r="N50" s="237" t="s">
        <v>188</v>
      </c>
      <c r="O50" s="279"/>
      <c r="P50" s="279"/>
      <c r="Q50" s="279"/>
      <c r="R50" s="279"/>
      <c r="S50" s="279"/>
      <c r="T50" s="279"/>
      <c r="U50" s="279"/>
      <c r="V50" s="279"/>
      <c r="W50" s="279"/>
      <c r="X50" s="325"/>
    </row>
    <row r="51" spans="1:24" s="46" customFormat="1" ht="12" hidden="1" customHeight="1">
      <c r="A51" s="254" t="s">
        <v>72</v>
      </c>
      <c r="B51" s="238" t="s">
        <v>189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254" t="s">
        <v>72</v>
      </c>
      <c r="N51" s="238" t="s">
        <v>189</v>
      </c>
      <c r="O51" s="142"/>
      <c r="P51" s="142"/>
      <c r="Q51" s="142"/>
      <c r="R51" s="142"/>
      <c r="S51" s="142"/>
      <c r="T51" s="142"/>
      <c r="U51" s="142"/>
      <c r="V51" s="142"/>
      <c r="W51" s="142"/>
      <c r="X51" s="326"/>
    </row>
    <row r="52" spans="1:24" s="46" customFormat="1" ht="12" hidden="1" customHeight="1">
      <c r="A52" s="254" t="s">
        <v>185</v>
      </c>
      <c r="B52" s="238" t="s">
        <v>190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254" t="s">
        <v>185</v>
      </c>
      <c r="N52" s="238" t="s">
        <v>190</v>
      </c>
      <c r="O52" s="142"/>
      <c r="P52" s="142"/>
      <c r="Q52" s="142"/>
      <c r="R52" s="142"/>
      <c r="S52" s="142"/>
      <c r="T52" s="142"/>
      <c r="U52" s="142"/>
      <c r="V52" s="142"/>
      <c r="W52" s="142"/>
      <c r="X52" s="326"/>
    </row>
    <row r="53" spans="1:24" s="46" customFormat="1" ht="12" hidden="1" customHeight="1">
      <c r="A53" s="254" t="s">
        <v>186</v>
      </c>
      <c r="B53" s="238" t="s">
        <v>191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254" t="s">
        <v>186</v>
      </c>
      <c r="N53" s="238" t="s">
        <v>191</v>
      </c>
      <c r="O53" s="142"/>
      <c r="P53" s="142"/>
      <c r="Q53" s="142"/>
      <c r="R53" s="142"/>
      <c r="S53" s="142"/>
      <c r="T53" s="142"/>
      <c r="U53" s="142"/>
      <c r="V53" s="142"/>
      <c r="W53" s="142"/>
      <c r="X53" s="326"/>
    </row>
    <row r="54" spans="1:24" s="46" customFormat="1" ht="12" hidden="1" customHeight="1" thickBot="1">
      <c r="A54" s="255" t="s">
        <v>187</v>
      </c>
      <c r="B54" s="239" t="s">
        <v>192</v>
      </c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55" t="s">
        <v>187</v>
      </c>
      <c r="N54" s="239" t="s">
        <v>192</v>
      </c>
      <c r="O54" s="225"/>
      <c r="P54" s="225"/>
      <c r="Q54" s="225"/>
      <c r="R54" s="225"/>
      <c r="S54" s="225"/>
      <c r="T54" s="225"/>
      <c r="U54" s="225"/>
      <c r="V54" s="225"/>
      <c r="W54" s="225"/>
      <c r="X54" s="327"/>
    </row>
    <row r="55" spans="1:24" s="46" customFormat="1" ht="12" customHeight="1" thickBot="1">
      <c r="A55" s="27" t="s">
        <v>118</v>
      </c>
      <c r="B55" s="21" t="s">
        <v>193</v>
      </c>
      <c r="C55" s="137">
        <f>SUM(C56:C58)</f>
        <v>0</v>
      </c>
      <c r="D55" s="137">
        <f t="shared" ref="D55:W55" si="8">SUM(D56:D58)</f>
        <v>0</v>
      </c>
      <c r="E55" s="137">
        <f t="shared" si="8"/>
        <v>0</v>
      </c>
      <c r="F55" s="137">
        <f t="shared" si="8"/>
        <v>0</v>
      </c>
      <c r="G55" s="137"/>
      <c r="H55" s="137">
        <f t="shared" si="8"/>
        <v>0</v>
      </c>
      <c r="I55" s="137">
        <f t="shared" si="8"/>
        <v>0</v>
      </c>
      <c r="J55" s="137">
        <f t="shared" si="8"/>
        <v>0</v>
      </c>
      <c r="K55" s="137">
        <f t="shared" si="8"/>
        <v>0</v>
      </c>
      <c r="L55" s="137">
        <f t="shared" si="8"/>
        <v>0</v>
      </c>
      <c r="M55" s="27" t="s">
        <v>118</v>
      </c>
      <c r="N55" s="21" t="s">
        <v>193</v>
      </c>
      <c r="O55" s="137">
        <f t="shared" si="8"/>
        <v>0</v>
      </c>
      <c r="P55" s="137">
        <f t="shared" si="8"/>
        <v>0</v>
      </c>
      <c r="Q55" s="137">
        <f t="shared" si="8"/>
        <v>0</v>
      </c>
      <c r="R55" s="137">
        <f t="shared" si="8"/>
        <v>0</v>
      </c>
      <c r="S55" s="137">
        <f t="shared" si="8"/>
        <v>0</v>
      </c>
      <c r="T55" s="137">
        <f t="shared" si="8"/>
        <v>0</v>
      </c>
      <c r="U55" s="137">
        <f t="shared" si="8"/>
        <v>0</v>
      </c>
      <c r="V55" s="137">
        <f t="shared" si="8"/>
        <v>0</v>
      </c>
      <c r="W55" s="137">
        <f t="shared" si="8"/>
        <v>0</v>
      </c>
      <c r="X55" s="321">
        <f>SUM(C55:W55)</f>
        <v>0</v>
      </c>
    </row>
    <row r="56" spans="1:24" s="46" customFormat="1" ht="12" hidden="1" customHeight="1">
      <c r="A56" s="253" t="s">
        <v>73</v>
      </c>
      <c r="B56" s="237" t="s">
        <v>194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253" t="s">
        <v>73</v>
      </c>
      <c r="N56" s="237" t="s">
        <v>194</v>
      </c>
      <c r="O56" s="140"/>
      <c r="P56" s="140"/>
      <c r="Q56" s="140"/>
      <c r="R56" s="140"/>
      <c r="S56" s="140"/>
      <c r="T56" s="140"/>
      <c r="U56" s="140"/>
      <c r="V56" s="140"/>
      <c r="W56" s="140"/>
      <c r="X56" s="322"/>
    </row>
    <row r="57" spans="1:24" s="46" customFormat="1" ht="12" hidden="1" customHeight="1">
      <c r="A57" s="254" t="s">
        <v>74</v>
      </c>
      <c r="B57" s="238" t="s">
        <v>315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254" t="s">
        <v>74</v>
      </c>
      <c r="N57" s="238" t="s">
        <v>315</v>
      </c>
      <c r="O57" s="139"/>
      <c r="P57" s="139"/>
      <c r="Q57" s="139"/>
      <c r="R57" s="139"/>
      <c r="S57" s="139"/>
      <c r="T57" s="139"/>
      <c r="U57" s="139"/>
      <c r="V57" s="139"/>
      <c r="W57" s="139"/>
      <c r="X57" s="323"/>
    </row>
    <row r="58" spans="1:24" s="46" customFormat="1" ht="12" hidden="1" customHeight="1">
      <c r="A58" s="254" t="s">
        <v>197</v>
      </c>
      <c r="B58" s="238" t="s">
        <v>195</v>
      </c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254" t="s">
        <v>197</v>
      </c>
      <c r="N58" s="238" t="s">
        <v>195</v>
      </c>
      <c r="O58" s="139"/>
      <c r="P58" s="139"/>
      <c r="Q58" s="139"/>
      <c r="R58" s="139"/>
      <c r="S58" s="139"/>
      <c r="T58" s="139"/>
      <c r="U58" s="139"/>
      <c r="V58" s="139"/>
      <c r="W58" s="139"/>
      <c r="X58" s="323"/>
    </row>
    <row r="59" spans="1:24" s="46" customFormat="1" ht="12" hidden="1" customHeight="1" thickBot="1">
      <c r="A59" s="255" t="s">
        <v>198</v>
      </c>
      <c r="B59" s="239" t="s">
        <v>196</v>
      </c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255" t="s">
        <v>198</v>
      </c>
      <c r="N59" s="239" t="s">
        <v>196</v>
      </c>
      <c r="O59" s="141"/>
      <c r="P59" s="141"/>
      <c r="Q59" s="141"/>
      <c r="R59" s="141"/>
      <c r="S59" s="141"/>
      <c r="T59" s="141"/>
      <c r="U59" s="141"/>
      <c r="V59" s="141"/>
      <c r="W59" s="141"/>
      <c r="X59" s="324"/>
    </row>
    <row r="60" spans="1:24" s="46" customFormat="1" ht="12" customHeight="1" thickBot="1">
      <c r="A60" s="27" t="s">
        <v>15</v>
      </c>
      <c r="B60" s="132" t="s">
        <v>199</v>
      </c>
      <c r="C60" s="137">
        <f>SUM(C61:C63)</f>
        <v>0</v>
      </c>
      <c r="D60" s="137">
        <f t="shared" ref="D60:W60" si="9">SUM(D61:D63)</f>
        <v>0</v>
      </c>
      <c r="E60" s="137">
        <f t="shared" si="9"/>
        <v>0</v>
      </c>
      <c r="F60" s="137">
        <f t="shared" si="9"/>
        <v>0</v>
      </c>
      <c r="G60" s="137"/>
      <c r="H60" s="137">
        <f t="shared" si="9"/>
        <v>0</v>
      </c>
      <c r="I60" s="137">
        <f t="shared" si="9"/>
        <v>0</v>
      </c>
      <c r="J60" s="137">
        <f t="shared" si="9"/>
        <v>0</v>
      </c>
      <c r="K60" s="137">
        <f t="shared" si="9"/>
        <v>0</v>
      </c>
      <c r="L60" s="137">
        <f t="shared" si="9"/>
        <v>0</v>
      </c>
      <c r="M60" s="27" t="s">
        <v>15</v>
      </c>
      <c r="N60" s="132" t="s">
        <v>199</v>
      </c>
      <c r="O60" s="137">
        <f t="shared" si="9"/>
        <v>0</v>
      </c>
      <c r="P60" s="137">
        <f t="shared" si="9"/>
        <v>0</v>
      </c>
      <c r="Q60" s="137">
        <f t="shared" si="9"/>
        <v>0</v>
      </c>
      <c r="R60" s="137">
        <f t="shared" si="9"/>
        <v>0</v>
      </c>
      <c r="S60" s="137">
        <f t="shared" si="9"/>
        <v>0</v>
      </c>
      <c r="T60" s="137">
        <f t="shared" si="9"/>
        <v>0</v>
      </c>
      <c r="U60" s="137">
        <f t="shared" si="9"/>
        <v>0</v>
      </c>
      <c r="V60" s="137">
        <f t="shared" si="9"/>
        <v>0</v>
      </c>
      <c r="W60" s="137">
        <f t="shared" si="9"/>
        <v>0</v>
      </c>
      <c r="X60" s="321">
        <f>SUM(C60:W60)</f>
        <v>0</v>
      </c>
    </row>
    <row r="61" spans="1:24" s="46" customFormat="1" ht="12" hidden="1" customHeight="1">
      <c r="A61" s="253" t="s">
        <v>119</v>
      </c>
      <c r="B61" s="237" t="s">
        <v>201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253" t="s">
        <v>119</v>
      </c>
      <c r="N61" s="237" t="s">
        <v>201</v>
      </c>
      <c r="O61" s="142"/>
      <c r="P61" s="142"/>
      <c r="Q61" s="142"/>
      <c r="R61" s="142"/>
      <c r="S61" s="142"/>
      <c r="T61" s="142"/>
      <c r="U61" s="142"/>
      <c r="V61" s="142"/>
      <c r="W61" s="142"/>
      <c r="X61" s="325"/>
    </row>
    <row r="62" spans="1:24" s="46" customFormat="1" ht="12" hidden="1" customHeight="1">
      <c r="A62" s="254" t="s">
        <v>120</v>
      </c>
      <c r="B62" s="238" t="s">
        <v>316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254" t="s">
        <v>120</v>
      </c>
      <c r="N62" s="238" t="s">
        <v>316</v>
      </c>
      <c r="O62" s="142"/>
      <c r="P62" s="142"/>
      <c r="Q62" s="142"/>
      <c r="R62" s="142"/>
      <c r="S62" s="142"/>
      <c r="T62" s="142"/>
      <c r="U62" s="142"/>
      <c r="V62" s="142"/>
      <c r="W62" s="142"/>
      <c r="X62" s="326"/>
    </row>
    <row r="63" spans="1:24" s="46" customFormat="1" ht="12" hidden="1" customHeight="1">
      <c r="A63" s="254" t="s">
        <v>140</v>
      </c>
      <c r="B63" s="238" t="s">
        <v>202</v>
      </c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254" t="s">
        <v>140</v>
      </c>
      <c r="N63" s="238" t="s">
        <v>202</v>
      </c>
      <c r="O63" s="142"/>
      <c r="P63" s="142"/>
      <c r="Q63" s="142"/>
      <c r="R63" s="142"/>
      <c r="S63" s="142"/>
      <c r="T63" s="142"/>
      <c r="U63" s="142"/>
      <c r="V63" s="142"/>
      <c r="W63" s="142"/>
      <c r="X63" s="326"/>
    </row>
    <row r="64" spans="1:24" s="46" customFormat="1" ht="12" hidden="1" customHeight="1" thickBot="1">
      <c r="A64" s="255" t="s">
        <v>200</v>
      </c>
      <c r="B64" s="239" t="s">
        <v>203</v>
      </c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255" t="s">
        <v>200</v>
      </c>
      <c r="N64" s="239" t="s">
        <v>203</v>
      </c>
      <c r="O64" s="142"/>
      <c r="P64" s="142"/>
      <c r="Q64" s="142"/>
      <c r="R64" s="142"/>
      <c r="S64" s="142"/>
      <c r="T64" s="142"/>
      <c r="U64" s="142"/>
      <c r="V64" s="142"/>
      <c r="W64" s="142"/>
      <c r="X64" s="327"/>
    </row>
    <row r="65" spans="1:24" s="46" customFormat="1" ht="12" customHeight="1" thickBot="1">
      <c r="A65" s="27" t="s">
        <v>16</v>
      </c>
      <c r="B65" s="21" t="s">
        <v>204</v>
      </c>
      <c r="C65" s="143">
        <f>+C8+C15+C22+C29+C37+C49+C55+C60</f>
        <v>21207</v>
      </c>
      <c r="D65" s="143">
        <f t="shared" ref="D65:W65" si="10">+D8+D15+D22+D29+D37+D49+D55+D60</f>
        <v>826</v>
      </c>
      <c r="E65" s="143">
        <f t="shared" si="10"/>
        <v>254</v>
      </c>
      <c r="F65" s="143">
        <f t="shared" si="10"/>
        <v>468452</v>
      </c>
      <c r="G65" s="143"/>
      <c r="H65" s="143">
        <f t="shared" si="10"/>
        <v>42723</v>
      </c>
      <c r="I65" s="143">
        <f t="shared" si="10"/>
        <v>0</v>
      </c>
      <c r="J65" s="143">
        <f t="shared" si="10"/>
        <v>0</v>
      </c>
      <c r="K65" s="143">
        <f t="shared" si="10"/>
        <v>0</v>
      </c>
      <c r="L65" s="143">
        <f t="shared" si="10"/>
        <v>50</v>
      </c>
      <c r="M65" s="27" t="s">
        <v>16</v>
      </c>
      <c r="N65" s="21" t="s">
        <v>204</v>
      </c>
      <c r="O65" s="143">
        <f t="shared" si="10"/>
        <v>18030</v>
      </c>
      <c r="P65" s="143">
        <f t="shared" si="10"/>
        <v>508</v>
      </c>
      <c r="Q65" s="143">
        <f t="shared" si="10"/>
        <v>381</v>
      </c>
      <c r="R65" s="143">
        <f t="shared" si="10"/>
        <v>4200</v>
      </c>
      <c r="S65" s="143">
        <f t="shared" si="10"/>
        <v>0</v>
      </c>
      <c r="T65" s="143">
        <f t="shared" si="10"/>
        <v>0</v>
      </c>
      <c r="U65" s="143">
        <f t="shared" si="10"/>
        <v>900</v>
      </c>
      <c r="V65" s="143">
        <f t="shared" si="10"/>
        <v>1300</v>
      </c>
      <c r="W65" s="143">
        <f t="shared" si="10"/>
        <v>0</v>
      </c>
      <c r="X65" s="321">
        <f>SUM(C65:W65)</f>
        <v>558831</v>
      </c>
    </row>
    <row r="66" spans="1:24" s="46" customFormat="1" ht="12" customHeight="1" thickBot="1">
      <c r="A66" s="256" t="s">
        <v>284</v>
      </c>
      <c r="B66" s="132" t="s">
        <v>206</v>
      </c>
      <c r="C66" s="137">
        <f>SUM(C67:C69)</f>
        <v>0</v>
      </c>
      <c r="D66" s="137">
        <f t="shared" ref="D66:W66" si="11">SUM(D67:D69)</f>
        <v>0</v>
      </c>
      <c r="E66" s="137">
        <f t="shared" si="11"/>
        <v>0</v>
      </c>
      <c r="F66" s="137">
        <f t="shared" si="11"/>
        <v>0</v>
      </c>
      <c r="G66" s="137"/>
      <c r="H66" s="137">
        <f t="shared" si="11"/>
        <v>0</v>
      </c>
      <c r="I66" s="137">
        <f t="shared" si="11"/>
        <v>0</v>
      </c>
      <c r="J66" s="137">
        <f t="shared" si="11"/>
        <v>0</v>
      </c>
      <c r="K66" s="137">
        <f t="shared" si="11"/>
        <v>0</v>
      </c>
      <c r="L66" s="137">
        <f t="shared" si="11"/>
        <v>0</v>
      </c>
      <c r="M66" s="256" t="s">
        <v>284</v>
      </c>
      <c r="N66" s="132" t="s">
        <v>206</v>
      </c>
      <c r="O66" s="137">
        <f t="shared" si="11"/>
        <v>0</v>
      </c>
      <c r="P66" s="137">
        <f t="shared" si="11"/>
        <v>0</v>
      </c>
      <c r="Q66" s="137">
        <f t="shared" si="11"/>
        <v>0</v>
      </c>
      <c r="R66" s="137">
        <f t="shared" si="11"/>
        <v>0</v>
      </c>
      <c r="S66" s="137">
        <f t="shared" si="11"/>
        <v>0</v>
      </c>
      <c r="T66" s="137">
        <f t="shared" si="11"/>
        <v>0</v>
      </c>
      <c r="U66" s="137">
        <f t="shared" si="11"/>
        <v>0</v>
      </c>
      <c r="V66" s="137">
        <f t="shared" si="11"/>
        <v>0</v>
      </c>
      <c r="W66" s="137">
        <f t="shared" si="11"/>
        <v>0</v>
      </c>
      <c r="X66" s="321">
        <f>SUM(C66:W66)</f>
        <v>0</v>
      </c>
    </row>
    <row r="67" spans="1:24" s="46" customFormat="1" ht="12" hidden="1" customHeight="1">
      <c r="A67" s="253" t="s">
        <v>237</v>
      </c>
      <c r="B67" s="237" t="s">
        <v>207</v>
      </c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253" t="s">
        <v>237</v>
      </c>
      <c r="N67" s="237" t="s">
        <v>207</v>
      </c>
      <c r="O67" s="142"/>
      <c r="P67" s="142"/>
      <c r="Q67" s="142"/>
      <c r="R67" s="142"/>
      <c r="S67" s="142"/>
      <c r="T67" s="142"/>
      <c r="U67" s="142"/>
      <c r="V67" s="142"/>
      <c r="W67" s="142"/>
      <c r="X67" s="325"/>
    </row>
    <row r="68" spans="1:24" s="46" customFormat="1" ht="12" hidden="1" customHeight="1">
      <c r="A68" s="254" t="s">
        <v>246</v>
      </c>
      <c r="B68" s="238" t="s">
        <v>208</v>
      </c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254" t="s">
        <v>246</v>
      </c>
      <c r="N68" s="238" t="s">
        <v>208</v>
      </c>
      <c r="O68" s="142"/>
      <c r="P68" s="142"/>
      <c r="Q68" s="142"/>
      <c r="R68" s="142"/>
      <c r="S68" s="142"/>
      <c r="T68" s="142"/>
      <c r="U68" s="142"/>
      <c r="V68" s="142"/>
      <c r="W68" s="142"/>
      <c r="X68" s="326"/>
    </row>
    <row r="69" spans="1:24" s="46" customFormat="1" ht="12" hidden="1" customHeight="1" thickBot="1">
      <c r="A69" s="255" t="s">
        <v>247</v>
      </c>
      <c r="B69" s="240" t="s">
        <v>209</v>
      </c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255" t="s">
        <v>247</v>
      </c>
      <c r="N69" s="240" t="s">
        <v>209</v>
      </c>
      <c r="O69" s="142"/>
      <c r="P69" s="142"/>
      <c r="Q69" s="142"/>
      <c r="R69" s="142"/>
      <c r="S69" s="142"/>
      <c r="T69" s="142"/>
      <c r="U69" s="142"/>
      <c r="V69" s="142"/>
      <c r="W69" s="142"/>
      <c r="X69" s="327"/>
    </row>
    <row r="70" spans="1:24" s="46" customFormat="1" ht="12" customHeight="1" thickBot="1">
      <c r="A70" s="256" t="s">
        <v>210</v>
      </c>
      <c r="B70" s="132" t="s">
        <v>211</v>
      </c>
      <c r="C70" s="137">
        <f>SUM(C71:C74)</f>
        <v>0</v>
      </c>
      <c r="D70" s="137">
        <f t="shared" ref="D70:W70" si="12">SUM(D71:D74)</f>
        <v>0</v>
      </c>
      <c r="E70" s="137">
        <f t="shared" si="12"/>
        <v>0</v>
      </c>
      <c r="F70" s="137">
        <f t="shared" si="12"/>
        <v>0</v>
      </c>
      <c r="G70" s="137"/>
      <c r="H70" s="137">
        <f t="shared" si="12"/>
        <v>0</v>
      </c>
      <c r="I70" s="137">
        <f t="shared" si="12"/>
        <v>0</v>
      </c>
      <c r="J70" s="137">
        <f t="shared" si="12"/>
        <v>0</v>
      </c>
      <c r="K70" s="137">
        <f t="shared" si="12"/>
        <v>0</v>
      </c>
      <c r="L70" s="137">
        <f t="shared" si="12"/>
        <v>0</v>
      </c>
      <c r="M70" s="256" t="s">
        <v>210</v>
      </c>
      <c r="N70" s="132" t="s">
        <v>211</v>
      </c>
      <c r="O70" s="137">
        <f t="shared" si="12"/>
        <v>0</v>
      </c>
      <c r="P70" s="137">
        <f t="shared" si="12"/>
        <v>0</v>
      </c>
      <c r="Q70" s="137">
        <f t="shared" si="12"/>
        <v>0</v>
      </c>
      <c r="R70" s="137">
        <f t="shared" si="12"/>
        <v>0</v>
      </c>
      <c r="S70" s="137">
        <f t="shared" si="12"/>
        <v>0</v>
      </c>
      <c r="T70" s="137">
        <f t="shared" si="12"/>
        <v>0</v>
      </c>
      <c r="U70" s="137">
        <f t="shared" si="12"/>
        <v>0</v>
      </c>
      <c r="V70" s="137">
        <f t="shared" si="12"/>
        <v>0</v>
      </c>
      <c r="W70" s="137">
        <f t="shared" si="12"/>
        <v>0</v>
      </c>
      <c r="X70" s="321">
        <f>SUM(C70:W70)</f>
        <v>0</v>
      </c>
    </row>
    <row r="71" spans="1:24" s="46" customFormat="1" ht="12" hidden="1" customHeight="1">
      <c r="A71" s="253" t="s">
        <v>99</v>
      </c>
      <c r="B71" s="237" t="s">
        <v>212</v>
      </c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253" t="s">
        <v>99</v>
      </c>
      <c r="N71" s="237" t="s">
        <v>212</v>
      </c>
      <c r="O71" s="142"/>
      <c r="P71" s="142"/>
      <c r="Q71" s="142"/>
      <c r="R71" s="142"/>
      <c r="S71" s="142"/>
      <c r="T71" s="142"/>
      <c r="U71" s="142"/>
      <c r="V71" s="142"/>
      <c r="W71" s="142"/>
      <c r="X71" s="325"/>
    </row>
    <row r="72" spans="1:24" s="46" customFormat="1" ht="12" hidden="1" customHeight="1">
      <c r="A72" s="254" t="s">
        <v>100</v>
      </c>
      <c r="B72" s="238" t="s">
        <v>213</v>
      </c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254" t="s">
        <v>100</v>
      </c>
      <c r="N72" s="238" t="s">
        <v>213</v>
      </c>
      <c r="O72" s="142"/>
      <c r="P72" s="142"/>
      <c r="Q72" s="142"/>
      <c r="R72" s="142"/>
      <c r="S72" s="142"/>
      <c r="T72" s="142"/>
      <c r="U72" s="142"/>
      <c r="V72" s="142"/>
      <c r="W72" s="142"/>
      <c r="X72" s="326"/>
    </row>
    <row r="73" spans="1:24" s="46" customFormat="1" ht="12" hidden="1" customHeight="1">
      <c r="A73" s="254" t="s">
        <v>238</v>
      </c>
      <c r="B73" s="238" t="s">
        <v>214</v>
      </c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254" t="s">
        <v>238</v>
      </c>
      <c r="N73" s="238" t="s">
        <v>214</v>
      </c>
      <c r="O73" s="142"/>
      <c r="P73" s="142"/>
      <c r="Q73" s="142"/>
      <c r="R73" s="142"/>
      <c r="S73" s="142"/>
      <c r="T73" s="142"/>
      <c r="U73" s="142"/>
      <c r="V73" s="142"/>
      <c r="W73" s="142"/>
      <c r="X73" s="326"/>
    </row>
    <row r="74" spans="1:24" s="46" customFormat="1" ht="12" hidden="1" customHeight="1" thickBot="1">
      <c r="A74" s="255" t="s">
        <v>239</v>
      </c>
      <c r="B74" s="239" t="s">
        <v>215</v>
      </c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255" t="s">
        <v>239</v>
      </c>
      <c r="N74" s="239" t="s">
        <v>215</v>
      </c>
      <c r="O74" s="142"/>
      <c r="P74" s="142"/>
      <c r="Q74" s="142"/>
      <c r="R74" s="142"/>
      <c r="S74" s="142"/>
      <c r="T74" s="142"/>
      <c r="U74" s="142"/>
      <c r="V74" s="142"/>
      <c r="W74" s="142"/>
      <c r="X74" s="327"/>
    </row>
    <row r="75" spans="1:24" s="46" customFormat="1" ht="12" customHeight="1" thickBot="1">
      <c r="A75" s="256" t="s">
        <v>216</v>
      </c>
      <c r="B75" s="132" t="s">
        <v>217</v>
      </c>
      <c r="C75" s="137">
        <f>SUM(C76:C77)</f>
        <v>0</v>
      </c>
      <c r="D75" s="137">
        <f t="shared" ref="D75:W75" si="13">SUM(D76:D77)</f>
        <v>0</v>
      </c>
      <c r="E75" s="137">
        <f t="shared" si="13"/>
        <v>0</v>
      </c>
      <c r="F75" s="137">
        <f t="shared" si="13"/>
        <v>0</v>
      </c>
      <c r="G75" s="137"/>
      <c r="H75" s="137">
        <f t="shared" si="13"/>
        <v>0</v>
      </c>
      <c r="I75" s="137">
        <f t="shared" si="13"/>
        <v>0</v>
      </c>
      <c r="J75" s="137">
        <f t="shared" si="13"/>
        <v>0</v>
      </c>
      <c r="K75" s="137">
        <f t="shared" si="13"/>
        <v>0</v>
      </c>
      <c r="L75" s="137">
        <f t="shared" si="13"/>
        <v>0</v>
      </c>
      <c r="M75" s="256" t="s">
        <v>216</v>
      </c>
      <c r="N75" s="132" t="s">
        <v>217</v>
      </c>
      <c r="O75" s="137">
        <f t="shared" si="13"/>
        <v>63357</v>
      </c>
      <c r="P75" s="137">
        <f t="shared" si="13"/>
        <v>0</v>
      </c>
      <c r="Q75" s="137">
        <f t="shared" si="13"/>
        <v>0</v>
      </c>
      <c r="R75" s="137">
        <f t="shared" si="13"/>
        <v>0</v>
      </c>
      <c r="S75" s="137">
        <f t="shared" si="13"/>
        <v>0</v>
      </c>
      <c r="T75" s="137">
        <f t="shared" si="13"/>
        <v>0</v>
      </c>
      <c r="U75" s="137">
        <f t="shared" si="13"/>
        <v>0</v>
      </c>
      <c r="V75" s="137">
        <f t="shared" si="13"/>
        <v>0</v>
      </c>
      <c r="W75" s="137">
        <f t="shared" si="13"/>
        <v>0</v>
      </c>
      <c r="X75" s="321">
        <f>SUM(C75:W75)</f>
        <v>63357</v>
      </c>
    </row>
    <row r="76" spans="1:24" s="46" customFormat="1" ht="12" customHeight="1">
      <c r="A76" s="253" t="s">
        <v>240</v>
      </c>
      <c r="B76" s="237" t="s">
        <v>218</v>
      </c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253" t="s">
        <v>240</v>
      </c>
      <c r="N76" s="237" t="s">
        <v>218</v>
      </c>
      <c r="O76" s="142">
        <v>63357</v>
      </c>
      <c r="P76" s="142"/>
      <c r="Q76" s="142"/>
      <c r="R76" s="142"/>
      <c r="S76" s="142"/>
      <c r="T76" s="142"/>
      <c r="U76" s="142"/>
      <c r="V76" s="142"/>
      <c r="W76" s="142"/>
      <c r="X76" s="323">
        <f>SUM(C76:W76)</f>
        <v>63357</v>
      </c>
    </row>
    <row r="77" spans="1:24" s="46" customFormat="1" ht="12" customHeight="1" thickBot="1">
      <c r="A77" s="255" t="s">
        <v>241</v>
      </c>
      <c r="B77" s="239" t="s">
        <v>219</v>
      </c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255" t="s">
        <v>241</v>
      </c>
      <c r="N77" s="239" t="s">
        <v>219</v>
      </c>
      <c r="O77" s="142"/>
      <c r="P77" s="142"/>
      <c r="Q77" s="142"/>
      <c r="R77" s="142"/>
      <c r="S77" s="142"/>
      <c r="T77" s="142"/>
      <c r="U77" s="142"/>
      <c r="V77" s="142"/>
      <c r="W77" s="142"/>
      <c r="X77" s="323">
        <f>SUM(C77:W77)</f>
        <v>0</v>
      </c>
    </row>
    <row r="78" spans="1:24" s="45" customFormat="1" ht="12" customHeight="1" thickBot="1">
      <c r="A78" s="256" t="s">
        <v>220</v>
      </c>
      <c r="B78" s="132" t="s">
        <v>221</v>
      </c>
      <c r="C78" s="137">
        <f>SUM(C79:C81)</f>
        <v>0</v>
      </c>
      <c r="D78" s="137">
        <f t="shared" ref="D78:W78" si="14">SUM(D79:D81)</f>
        <v>0</v>
      </c>
      <c r="E78" s="137">
        <f t="shared" si="14"/>
        <v>0</v>
      </c>
      <c r="F78" s="137">
        <f t="shared" si="14"/>
        <v>0</v>
      </c>
      <c r="G78" s="137"/>
      <c r="H78" s="137">
        <f t="shared" si="14"/>
        <v>0</v>
      </c>
      <c r="I78" s="137">
        <f t="shared" si="14"/>
        <v>0</v>
      </c>
      <c r="J78" s="137">
        <f t="shared" si="14"/>
        <v>0</v>
      </c>
      <c r="K78" s="137">
        <f t="shared" si="14"/>
        <v>0</v>
      </c>
      <c r="L78" s="137">
        <f t="shared" si="14"/>
        <v>0</v>
      </c>
      <c r="M78" s="256" t="s">
        <v>220</v>
      </c>
      <c r="N78" s="132" t="s">
        <v>221</v>
      </c>
      <c r="O78" s="137">
        <f t="shared" si="14"/>
        <v>0</v>
      </c>
      <c r="P78" s="137">
        <f t="shared" si="14"/>
        <v>0</v>
      </c>
      <c r="Q78" s="137">
        <f t="shared" si="14"/>
        <v>0</v>
      </c>
      <c r="R78" s="137">
        <f t="shared" si="14"/>
        <v>0</v>
      </c>
      <c r="S78" s="137">
        <f t="shared" si="14"/>
        <v>0</v>
      </c>
      <c r="T78" s="137">
        <f t="shared" si="14"/>
        <v>0</v>
      </c>
      <c r="U78" s="137">
        <f t="shared" si="14"/>
        <v>0</v>
      </c>
      <c r="V78" s="137">
        <f t="shared" si="14"/>
        <v>0</v>
      </c>
      <c r="W78" s="137">
        <f t="shared" si="14"/>
        <v>0</v>
      </c>
      <c r="X78" s="321">
        <f>SUM(C78:W78)</f>
        <v>0</v>
      </c>
    </row>
    <row r="79" spans="1:24" s="46" customFormat="1" ht="12" hidden="1" customHeight="1">
      <c r="A79" s="253" t="s">
        <v>242</v>
      </c>
      <c r="B79" s="237" t="s">
        <v>222</v>
      </c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253" t="s">
        <v>242</v>
      </c>
      <c r="N79" s="237" t="s">
        <v>222</v>
      </c>
      <c r="O79" s="142"/>
      <c r="P79" s="142"/>
      <c r="Q79" s="142"/>
      <c r="R79" s="142"/>
      <c r="S79" s="142"/>
      <c r="T79" s="142"/>
      <c r="U79" s="142"/>
      <c r="V79" s="142"/>
      <c r="W79" s="142"/>
      <c r="X79" s="325"/>
    </row>
    <row r="80" spans="1:24" s="46" customFormat="1" ht="12" hidden="1" customHeight="1">
      <c r="A80" s="254" t="s">
        <v>243</v>
      </c>
      <c r="B80" s="238" t="s">
        <v>223</v>
      </c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254" t="s">
        <v>243</v>
      </c>
      <c r="N80" s="238" t="s">
        <v>223</v>
      </c>
      <c r="O80" s="142"/>
      <c r="P80" s="142"/>
      <c r="Q80" s="142"/>
      <c r="R80" s="142"/>
      <c r="S80" s="142"/>
      <c r="T80" s="142"/>
      <c r="U80" s="142"/>
      <c r="V80" s="142"/>
      <c r="W80" s="142"/>
      <c r="X80" s="326"/>
    </row>
    <row r="81" spans="1:24" s="46" customFormat="1" ht="12" hidden="1" customHeight="1" thickBot="1">
      <c r="A81" s="255" t="s">
        <v>244</v>
      </c>
      <c r="B81" s="239" t="s">
        <v>224</v>
      </c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255" t="s">
        <v>244</v>
      </c>
      <c r="N81" s="239" t="s">
        <v>224</v>
      </c>
      <c r="O81" s="142"/>
      <c r="P81" s="142"/>
      <c r="Q81" s="142"/>
      <c r="R81" s="142"/>
      <c r="S81" s="142"/>
      <c r="T81" s="142"/>
      <c r="U81" s="142"/>
      <c r="V81" s="142"/>
      <c r="W81" s="142"/>
      <c r="X81" s="327"/>
    </row>
    <row r="82" spans="1:24" s="46" customFormat="1" ht="12" customHeight="1" thickBot="1">
      <c r="A82" s="256" t="s">
        <v>225</v>
      </c>
      <c r="B82" s="132" t="s">
        <v>245</v>
      </c>
      <c r="C82" s="137">
        <f>SUM(C83:C86)</f>
        <v>0</v>
      </c>
      <c r="D82" s="137">
        <f t="shared" ref="D82:W82" si="15">SUM(D83:D86)</f>
        <v>0</v>
      </c>
      <c r="E82" s="137">
        <f t="shared" si="15"/>
        <v>0</v>
      </c>
      <c r="F82" s="137">
        <f t="shared" si="15"/>
        <v>0</v>
      </c>
      <c r="G82" s="137"/>
      <c r="H82" s="137">
        <f t="shared" si="15"/>
        <v>0</v>
      </c>
      <c r="I82" s="137">
        <f t="shared" si="15"/>
        <v>0</v>
      </c>
      <c r="J82" s="137">
        <f t="shared" si="15"/>
        <v>0</v>
      </c>
      <c r="K82" s="137">
        <f t="shared" si="15"/>
        <v>0</v>
      </c>
      <c r="L82" s="137">
        <f t="shared" si="15"/>
        <v>0</v>
      </c>
      <c r="M82" s="256" t="s">
        <v>225</v>
      </c>
      <c r="N82" s="132" t="s">
        <v>245</v>
      </c>
      <c r="O82" s="137">
        <f t="shared" si="15"/>
        <v>0</v>
      </c>
      <c r="P82" s="137">
        <f t="shared" si="15"/>
        <v>0</v>
      </c>
      <c r="Q82" s="137">
        <f t="shared" si="15"/>
        <v>0</v>
      </c>
      <c r="R82" s="137">
        <f t="shared" si="15"/>
        <v>0</v>
      </c>
      <c r="S82" s="137">
        <f t="shared" si="15"/>
        <v>0</v>
      </c>
      <c r="T82" s="137">
        <f t="shared" si="15"/>
        <v>0</v>
      </c>
      <c r="U82" s="137">
        <f t="shared" si="15"/>
        <v>0</v>
      </c>
      <c r="V82" s="137">
        <f t="shared" si="15"/>
        <v>0</v>
      </c>
      <c r="W82" s="137">
        <f t="shared" si="15"/>
        <v>0</v>
      </c>
      <c r="X82" s="321">
        <f>SUM(C82:W82)</f>
        <v>0</v>
      </c>
    </row>
    <row r="83" spans="1:24" s="46" customFormat="1" ht="12" hidden="1" customHeight="1">
      <c r="A83" s="257" t="s">
        <v>226</v>
      </c>
      <c r="B83" s="237" t="s">
        <v>227</v>
      </c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257" t="s">
        <v>226</v>
      </c>
      <c r="N83" s="237" t="s">
        <v>227</v>
      </c>
      <c r="O83" s="142"/>
      <c r="P83" s="142"/>
      <c r="Q83" s="142"/>
      <c r="R83" s="142"/>
      <c r="S83" s="142"/>
      <c r="T83" s="142"/>
      <c r="U83" s="142"/>
      <c r="V83" s="142"/>
      <c r="W83" s="142"/>
      <c r="X83" s="325"/>
    </row>
    <row r="84" spans="1:24" s="46" customFormat="1" ht="12" hidden="1" customHeight="1">
      <c r="A84" s="258" t="s">
        <v>228</v>
      </c>
      <c r="B84" s="238" t="s">
        <v>229</v>
      </c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258" t="s">
        <v>228</v>
      </c>
      <c r="N84" s="238" t="s">
        <v>229</v>
      </c>
      <c r="O84" s="142"/>
      <c r="P84" s="142"/>
      <c r="Q84" s="142"/>
      <c r="R84" s="142"/>
      <c r="S84" s="142"/>
      <c r="T84" s="142"/>
      <c r="U84" s="142"/>
      <c r="V84" s="142"/>
      <c r="W84" s="142"/>
      <c r="X84" s="326"/>
    </row>
    <row r="85" spans="1:24" s="46" customFormat="1" ht="12" hidden="1" customHeight="1">
      <c r="A85" s="258" t="s">
        <v>230</v>
      </c>
      <c r="B85" s="238" t="s">
        <v>231</v>
      </c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258" t="s">
        <v>230</v>
      </c>
      <c r="N85" s="238" t="s">
        <v>231</v>
      </c>
      <c r="O85" s="142"/>
      <c r="P85" s="142"/>
      <c r="Q85" s="142"/>
      <c r="R85" s="142"/>
      <c r="S85" s="142"/>
      <c r="T85" s="142"/>
      <c r="U85" s="142"/>
      <c r="V85" s="142"/>
      <c r="W85" s="142"/>
      <c r="X85" s="326"/>
    </row>
    <row r="86" spans="1:24" s="45" customFormat="1" ht="12" hidden="1" customHeight="1" thickBot="1">
      <c r="A86" s="259" t="s">
        <v>232</v>
      </c>
      <c r="B86" s="239" t="s">
        <v>233</v>
      </c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259" t="s">
        <v>232</v>
      </c>
      <c r="N86" s="239" t="s">
        <v>233</v>
      </c>
      <c r="O86" s="142"/>
      <c r="P86" s="142"/>
      <c r="Q86" s="142"/>
      <c r="R86" s="142"/>
      <c r="S86" s="142"/>
      <c r="T86" s="142"/>
      <c r="U86" s="142"/>
      <c r="V86" s="142"/>
      <c r="W86" s="142"/>
      <c r="X86" s="327"/>
    </row>
    <row r="87" spans="1:24" s="45" customFormat="1" ht="12" customHeight="1" thickBot="1">
      <c r="A87" s="256" t="s">
        <v>234</v>
      </c>
      <c r="B87" s="132" t="s">
        <v>362</v>
      </c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56" t="s">
        <v>234</v>
      </c>
      <c r="N87" s="132" t="s">
        <v>362</v>
      </c>
      <c r="O87" s="280"/>
      <c r="P87" s="280"/>
      <c r="Q87" s="280"/>
      <c r="R87" s="280"/>
      <c r="S87" s="280"/>
      <c r="T87" s="280"/>
      <c r="U87" s="280"/>
      <c r="V87" s="280"/>
      <c r="W87" s="280"/>
      <c r="X87" s="321">
        <f>SUM(C87:W87)</f>
        <v>0</v>
      </c>
    </row>
    <row r="88" spans="1:24" s="45" customFormat="1" ht="12" customHeight="1" thickBot="1">
      <c r="A88" s="256" t="s">
        <v>383</v>
      </c>
      <c r="B88" s="132" t="s">
        <v>235</v>
      </c>
      <c r="C88" s="280"/>
      <c r="D88" s="280"/>
      <c r="E88" s="280"/>
      <c r="F88" s="280"/>
      <c r="G88" s="280"/>
      <c r="H88" s="280"/>
      <c r="I88" s="280"/>
      <c r="J88" s="280"/>
      <c r="K88" s="280"/>
      <c r="L88" s="280"/>
      <c r="M88" s="256" t="s">
        <v>383</v>
      </c>
      <c r="N88" s="132" t="s">
        <v>235</v>
      </c>
      <c r="O88" s="280"/>
      <c r="P88" s="280"/>
      <c r="Q88" s="280"/>
      <c r="R88" s="280"/>
      <c r="S88" s="280"/>
      <c r="T88" s="280"/>
      <c r="U88" s="280"/>
      <c r="V88" s="280"/>
      <c r="W88" s="280"/>
      <c r="X88" s="321">
        <f>SUM(C88:W88)</f>
        <v>0</v>
      </c>
    </row>
    <row r="89" spans="1:24" s="45" customFormat="1" ht="12" customHeight="1" thickBot="1">
      <c r="A89" s="256" t="s">
        <v>384</v>
      </c>
      <c r="B89" s="244" t="s">
        <v>365</v>
      </c>
      <c r="C89" s="143">
        <f>+C66+C70+C75+C78+C82+C88+C87</f>
        <v>0</v>
      </c>
      <c r="D89" s="143">
        <f t="shared" ref="D89:W89" si="16">+D66+D70+D75+D78+D82+D88+D87</f>
        <v>0</v>
      </c>
      <c r="E89" s="143">
        <f t="shared" si="16"/>
        <v>0</v>
      </c>
      <c r="F89" s="143">
        <f t="shared" si="16"/>
        <v>0</v>
      </c>
      <c r="G89" s="143"/>
      <c r="H89" s="143">
        <f t="shared" si="16"/>
        <v>0</v>
      </c>
      <c r="I89" s="143">
        <f t="shared" si="16"/>
        <v>0</v>
      </c>
      <c r="J89" s="143">
        <f t="shared" si="16"/>
        <v>0</v>
      </c>
      <c r="K89" s="143">
        <f t="shared" si="16"/>
        <v>0</v>
      </c>
      <c r="L89" s="143">
        <f t="shared" si="16"/>
        <v>0</v>
      </c>
      <c r="M89" s="256" t="s">
        <v>384</v>
      </c>
      <c r="N89" s="244" t="s">
        <v>365</v>
      </c>
      <c r="O89" s="143">
        <f t="shared" si="16"/>
        <v>63357</v>
      </c>
      <c r="P89" s="143">
        <f t="shared" si="16"/>
        <v>0</v>
      </c>
      <c r="Q89" s="143">
        <f t="shared" si="16"/>
        <v>0</v>
      </c>
      <c r="R89" s="143">
        <f t="shared" si="16"/>
        <v>0</v>
      </c>
      <c r="S89" s="143">
        <f t="shared" si="16"/>
        <v>0</v>
      </c>
      <c r="T89" s="143">
        <f t="shared" si="16"/>
        <v>0</v>
      </c>
      <c r="U89" s="143">
        <f t="shared" si="16"/>
        <v>0</v>
      </c>
      <c r="V89" s="143">
        <f t="shared" si="16"/>
        <v>0</v>
      </c>
      <c r="W89" s="143">
        <f t="shared" si="16"/>
        <v>0</v>
      </c>
      <c r="X89" s="321">
        <f>SUM(C89:W89)</f>
        <v>63357</v>
      </c>
    </row>
    <row r="90" spans="1:24" s="45" customFormat="1" ht="12" customHeight="1" thickBot="1">
      <c r="A90" s="260" t="s">
        <v>385</v>
      </c>
      <c r="B90" s="245" t="s">
        <v>386</v>
      </c>
      <c r="C90" s="143">
        <f>+C65+C89</f>
        <v>21207</v>
      </c>
      <c r="D90" s="143">
        <f t="shared" ref="D90:W90" si="17">+D65+D89</f>
        <v>826</v>
      </c>
      <c r="E90" s="143">
        <f t="shared" si="17"/>
        <v>254</v>
      </c>
      <c r="F90" s="143">
        <f t="shared" si="17"/>
        <v>468452</v>
      </c>
      <c r="G90" s="143"/>
      <c r="H90" s="143">
        <f t="shared" si="17"/>
        <v>42723</v>
      </c>
      <c r="I90" s="143">
        <f t="shared" si="17"/>
        <v>0</v>
      </c>
      <c r="J90" s="143">
        <f t="shared" si="17"/>
        <v>0</v>
      </c>
      <c r="K90" s="143">
        <f t="shared" si="17"/>
        <v>0</v>
      </c>
      <c r="L90" s="143">
        <f t="shared" si="17"/>
        <v>50</v>
      </c>
      <c r="M90" s="260" t="s">
        <v>385</v>
      </c>
      <c r="N90" s="245" t="s">
        <v>386</v>
      </c>
      <c r="O90" s="143">
        <f t="shared" si="17"/>
        <v>81387</v>
      </c>
      <c r="P90" s="143">
        <f t="shared" si="17"/>
        <v>508</v>
      </c>
      <c r="Q90" s="143">
        <f t="shared" si="17"/>
        <v>381</v>
      </c>
      <c r="R90" s="143">
        <f t="shared" si="17"/>
        <v>4200</v>
      </c>
      <c r="S90" s="143">
        <f t="shared" si="17"/>
        <v>0</v>
      </c>
      <c r="T90" s="143">
        <f t="shared" si="17"/>
        <v>0</v>
      </c>
      <c r="U90" s="143">
        <f t="shared" si="17"/>
        <v>900</v>
      </c>
      <c r="V90" s="143">
        <f t="shared" si="17"/>
        <v>1300</v>
      </c>
      <c r="W90" s="143">
        <f t="shared" si="17"/>
        <v>0</v>
      </c>
      <c r="X90" s="321">
        <f>SUM(C90:W90)</f>
        <v>622188</v>
      </c>
    </row>
    <row r="91" spans="1:24" s="46" customFormat="1" ht="15" customHeight="1" thickBot="1">
      <c r="A91" s="107"/>
      <c r="B91" s="108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07"/>
      <c r="N91" s="108"/>
      <c r="O91" s="193"/>
      <c r="P91" s="193"/>
      <c r="Q91" s="193"/>
      <c r="R91" s="193"/>
      <c r="S91" s="193"/>
      <c r="T91" s="193"/>
      <c r="U91" s="193"/>
      <c r="V91" s="193"/>
      <c r="W91" s="193"/>
      <c r="X91" s="193"/>
    </row>
    <row r="92" spans="1:24" s="38" customFormat="1" ht="16.5" customHeight="1" thickBot="1">
      <c r="A92" s="111"/>
      <c r="B92" s="112" t="s">
        <v>44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11"/>
      <c r="N92" s="112" t="s">
        <v>44</v>
      </c>
      <c r="O92" s="195"/>
      <c r="P92" s="195"/>
      <c r="Q92" s="195"/>
      <c r="R92" s="195"/>
      <c r="S92" s="195"/>
      <c r="T92" s="195"/>
      <c r="U92" s="195"/>
      <c r="V92" s="195"/>
      <c r="W92" s="195"/>
      <c r="X92" s="328"/>
    </row>
    <row r="93" spans="1:24" s="47" customFormat="1" ht="12" customHeight="1" thickBot="1">
      <c r="A93" s="230" t="s">
        <v>8</v>
      </c>
      <c r="B93" s="26" t="s">
        <v>390</v>
      </c>
      <c r="C93" s="136">
        <f>+C94+C95+C96+C97+C98+C111</f>
        <v>29591</v>
      </c>
      <c r="D93" s="136">
        <f t="shared" ref="D93:W93" si="18">+D94+D95+D96+D97+D98+D111</f>
        <v>1220</v>
      </c>
      <c r="E93" s="136">
        <f t="shared" si="18"/>
        <v>3650</v>
      </c>
      <c r="F93" s="136">
        <f t="shared" si="18"/>
        <v>200</v>
      </c>
      <c r="G93" s="136"/>
      <c r="H93" s="136">
        <f t="shared" si="18"/>
        <v>46772</v>
      </c>
      <c r="I93" s="136">
        <f>+I94+I95+I96+I97+I98+I111</f>
        <v>1400</v>
      </c>
      <c r="J93" s="136">
        <f t="shared" si="18"/>
        <v>7000</v>
      </c>
      <c r="K93" s="136">
        <f t="shared" si="18"/>
        <v>28200</v>
      </c>
      <c r="L93" s="136">
        <f t="shared" si="18"/>
        <v>7654</v>
      </c>
      <c r="M93" s="230" t="s">
        <v>8</v>
      </c>
      <c r="N93" s="26" t="s">
        <v>390</v>
      </c>
      <c r="O93" s="136">
        <f>+O94+O95+O96+O97+O98+O111</f>
        <v>277621</v>
      </c>
      <c r="P93" s="136">
        <f t="shared" si="18"/>
        <v>6701</v>
      </c>
      <c r="Q93" s="136">
        <f t="shared" si="18"/>
        <v>0</v>
      </c>
      <c r="R93" s="136">
        <f t="shared" si="18"/>
        <v>6869</v>
      </c>
      <c r="S93" s="136">
        <f t="shared" si="18"/>
        <v>3900</v>
      </c>
      <c r="T93" s="136">
        <f t="shared" si="18"/>
        <v>9000</v>
      </c>
      <c r="U93" s="136">
        <f t="shared" si="18"/>
        <v>18651</v>
      </c>
      <c r="V93" s="136">
        <f t="shared" si="18"/>
        <v>1000</v>
      </c>
      <c r="W93" s="136">
        <f t="shared" si="18"/>
        <v>8089</v>
      </c>
      <c r="X93" s="321">
        <f t="shared" ref="X93:X99" si="19">SUM(C93:W93)</f>
        <v>457518</v>
      </c>
    </row>
    <row r="94" spans="1:24" ht="12" customHeight="1">
      <c r="A94" s="261" t="s">
        <v>75</v>
      </c>
      <c r="B94" s="10" t="s">
        <v>37</v>
      </c>
      <c r="C94" s="138">
        <v>9868</v>
      </c>
      <c r="D94" s="138"/>
      <c r="E94" s="138"/>
      <c r="F94" s="138"/>
      <c r="G94" s="138"/>
      <c r="H94" s="138">
        <v>39940</v>
      </c>
      <c r="I94" s="138"/>
      <c r="J94" s="138"/>
      <c r="K94" s="138"/>
      <c r="L94" s="138">
        <v>2314</v>
      </c>
      <c r="M94" s="261" t="s">
        <v>75</v>
      </c>
      <c r="N94" s="10" t="s">
        <v>37</v>
      </c>
      <c r="O94" s="138">
        <v>13167</v>
      </c>
      <c r="P94" s="138">
        <v>2185</v>
      </c>
      <c r="Q94" s="138"/>
      <c r="R94" s="138">
        <v>4557</v>
      </c>
      <c r="S94" s="138"/>
      <c r="T94" s="138"/>
      <c r="U94" s="138">
        <v>13386</v>
      </c>
      <c r="V94" s="138"/>
      <c r="W94" s="138"/>
      <c r="X94" s="323">
        <f t="shared" si="19"/>
        <v>85417</v>
      </c>
    </row>
    <row r="95" spans="1:24" ht="12" customHeight="1">
      <c r="A95" s="254" t="s">
        <v>76</v>
      </c>
      <c r="B95" s="8" t="s">
        <v>121</v>
      </c>
      <c r="C95" s="139">
        <v>2383</v>
      </c>
      <c r="D95" s="139"/>
      <c r="E95" s="139"/>
      <c r="F95" s="139"/>
      <c r="G95" s="139"/>
      <c r="H95" s="139">
        <v>5432</v>
      </c>
      <c r="I95" s="139"/>
      <c r="J95" s="139"/>
      <c r="K95" s="139"/>
      <c r="L95" s="139">
        <v>640</v>
      </c>
      <c r="M95" s="254" t="s">
        <v>76</v>
      </c>
      <c r="N95" s="8" t="s">
        <v>121</v>
      </c>
      <c r="O95" s="139">
        <f>3445-918</f>
        <v>2527</v>
      </c>
      <c r="P95" s="139">
        <v>616</v>
      </c>
      <c r="Q95" s="139"/>
      <c r="R95" s="139">
        <v>1222</v>
      </c>
      <c r="S95" s="139"/>
      <c r="T95" s="139"/>
      <c r="U95" s="139">
        <v>3585</v>
      </c>
      <c r="V95" s="139"/>
      <c r="W95" s="139"/>
      <c r="X95" s="323">
        <f t="shared" si="19"/>
        <v>16405</v>
      </c>
    </row>
    <row r="96" spans="1:24" ht="12" customHeight="1">
      <c r="A96" s="254" t="s">
        <v>77</v>
      </c>
      <c r="B96" s="8" t="s">
        <v>97</v>
      </c>
      <c r="C96" s="141">
        <v>17340</v>
      </c>
      <c r="D96" s="141">
        <v>1220</v>
      </c>
      <c r="E96" s="141">
        <v>3650</v>
      </c>
      <c r="F96" s="141">
        <v>200</v>
      </c>
      <c r="G96" s="141"/>
      <c r="H96" s="141">
        <v>1400</v>
      </c>
      <c r="I96" s="141">
        <v>1400</v>
      </c>
      <c r="J96" s="141">
        <v>6150</v>
      </c>
      <c r="K96" s="141">
        <v>28200</v>
      </c>
      <c r="L96" s="141">
        <v>4700</v>
      </c>
      <c r="M96" s="254" t="s">
        <v>77</v>
      </c>
      <c r="N96" s="8" t="s">
        <v>97</v>
      </c>
      <c r="O96" s="141">
        <f>49745+2918</f>
        <v>52663</v>
      </c>
      <c r="P96" s="141">
        <v>3900</v>
      </c>
      <c r="Q96" s="141"/>
      <c r="R96" s="141">
        <v>1090</v>
      </c>
      <c r="S96" s="141"/>
      <c r="T96" s="141">
        <v>9000</v>
      </c>
      <c r="U96" s="141">
        <v>1680</v>
      </c>
      <c r="V96" s="141"/>
      <c r="W96" s="141">
        <v>900</v>
      </c>
      <c r="X96" s="323">
        <f t="shared" si="19"/>
        <v>133493</v>
      </c>
    </row>
    <row r="97" spans="1:24" ht="12" customHeight="1">
      <c r="A97" s="254" t="s">
        <v>78</v>
      </c>
      <c r="B97" s="11" t="s">
        <v>122</v>
      </c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254" t="s">
        <v>78</v>
      </c>
      <c r="N97" s="11" t="s">
        <v>122</v>
      </c>
      <c r="O97" s="141"/>
      <c r="P97" s="141"/>
      <c r="Q97" s="141"/>
      <c r="R97" s="141"/>
      <c r="S97" s="141">
        <v>3900</v>
      </c>
      <c r="T97" s="141"/>
      <c r="U97" s="141"/>
      <c r="V97" s="141"/>
      <c r="W97" s="141">
        <v>7189</v>
      </c>
      <c r="X97" s="323">
        <f t="shared" si="19"/>
        <v>11089</v>
      </c>
    </row>
    <row r="98" spans="1:24" ht="12" customHeight="1">
      <c r="A98" s="254" t="s">
        <v>89</v>
      </c>
      <c r="B98" s="19" t="s">
        <v>123</v>
      </c>
      <c r="C98" s="141"/>
      <c r="D98" s="141"/>
      <c r="E98" s="141"/>
      <c r="F98" s="141"/>
      <c r="G98" s="141"/>
      <c r="H98" s="141"/>
      <c r="I98" s="141"/>
      <c r="J98" s="141">
        <v>850</v>
      </c>
      <c r="K98" s="141"/>
      <c r="L98" s="141"/>
      <c r="M98" s="254" t="s">
        <v>89</v>
      </c>
      <c r="N98" s="19" t="s">
        <v>123</v>
      </c>
      <c r="O98" s="141">
        <v>159264</v>
      </c>
      <c r="P98" s="141"/>
      <c r="Q98" s="141"/>
      <c r="R98" s="141"/>
      <c r="S98" s="141"/>
      <c r="T98" s="141"/>
      <c r="U98" s="141"/>
      <c r="V98" s="141">
        <v>1000</v>
      </c>
      <c r="W98" s="141"/>
      <c r="X98" s="323">
        <f t="shared" si="19"/>
        <v>161114</v>
      </c>
    </row>
    <row r="99" spans="1:24" ht="12" customHeight="1">
      <c r="A99" s="254" t="s">
        <v>79</v>
      </c>
      <c r="B99" s="8" t="s">
        <v>387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254" t="s">
        <v>79</v>
      </c>
      <c r="N99" s="8" t="s">
        <v>387</v>
      </c>
      <c r="O99" s="141"/>
      <c r="P99" s="141"/>
      <c r="Q99" s="141"/>
      <c r="R99" s="141"/>
      <c r="S99" s="141"/>
      <c r="T99" s="141"/>
      <c r="U99" s="141"/>
      <c r="V99" s="141"/>
      <c r="W99" s="141"/>
      <c r="X99" s="323">
        <f t="shared" si="19"/>
        <v>0</v>
      </c>
    </row>
    <row r="100" spans="1:24" ht="12" hidden="1" customHeight="1">
      <c r="A100" s="254" t="s">
        <v>80</v>
      </c>
      <c r="B100" s="80" t="s">
        <v>328</v>
      </c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254" t="s">
        <v>80</v>
      </c>
      <c r="N100" s="80" t="s">
        <v>328</v>
      </c>
      <c r="O100" s="141"/>
      <c r="P100" s="141"/>
      <c r="Q100" s="141"/>
      <c r="R100" s="141"/>
      <c r="S100" s="141"/>
      <c r="T100" s="141"/>
      <c r="U100" s="141"/>
      <c r="V100" s="141"/>
      <c r="W100" s="141"/>
      <c r="X100" s="324"/>
    </row>
    <row r="101" spans="1:24" ht="12" hidden="1" customHeight="1">
      <c r="A101" s="254" t="s">
        <v>90</v>
      </c>
      <c r="B101" s="80" t="s">
        <v>327</v>
      </c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254" t="s">
        <v>90</v>
      </c>
      <c r="N101" s="80" t="s">
        <v>327</v>
      </c>
      <c r="O101" s="141"/>
      <c r="P101" s="141"/>
      <c r="Q101" s="141"/>
      <c r="R101" s="141"/>
      <c r="S101" s="141"/>
      <c r="T101" s="141"/>
      <c r="U101" s="141"/>
      <c r="V101" s="141"/>
      <c r="W101" s="141"/>
      <c r="X101" s="324"/>
    </row>
    <row r="102" spans="1:24" ht="12" hidden="1" customHeight="1">
      <c r="A102" s="254" t="s">
        <v>91</v>
      </c>
      <c r="B102" s="80" t="s">
        <v>251</v>
      </c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254" t="s">
        <v>91</v>
      </c>
      <c r="N102" s="80" t="s">
        <v>251</v>
      </c>
      <c r="O102" s="141"/>
      <c r="P102" s="141"/>
      <c r="Q102" s="141"/>
      <c r="R102" s="141"/>
      <c r="S102" s="141"/>
      <c r="T102" s="141"/>
      <c r="U102" s="141"/>
      <c r="V102" s="141"/>
      <c r="W102" s="141"/>
      <c r="X102" s="324"/>
    </row>
    <row r="103" spans="1:24" ht="12" hidden="1" customHeight="1">
      <c r="A103" s="254" t="s">
        <v>92</v>
      </c>
      <c r="B103" s="81" t="s">
        <v>252</v>
      </c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254" t="s">
        <v>92</v>
      </c>
      <c r="N103" s="81" t="s">
        <v>252</v>
      </c>
      <c r="O103" s="141"/>
      <c r="P103" s="141"/>
      <c r="Q103" s="141"/>
      <c r="R103" s="141"/>
      <c r="S103" s="141"/>
      <c r="T103" s="141"/>
      <c r="U103" s="141"/>
      <c r="V103" s="141"/>
      <c r="W103" s="141"/>
      <c r="X103" s="324"/>
    </row>
    <row r="104" spans="1:24" ht="12" hidden="1" customHeight="1">
      <c r="A104" s="254" t="s">
        <v>93</v>
      </c>
      <c r="B104" s="81" t="s">
        <v>253</v>
      </c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254" t="s">
        <v>93</v>
      </c>
      <c r="N104" s="81" t="s">
        <v>253</v>
      </c>
      <c r="O104" s="141"/>
      <c r="P104" s="141"/>
      <c r="Q104" s="141"/>
      <c r="R104" s="141"/>
      <c r="S104" s="141"/>
      <c r="T104" s="141"/>
      <c r="U104" s="141"/>
      <c r="V104" s="141"/>
      <c r="W104" s="141"/>
      <c r="X104" s="324"/>
    </row>
    <row r="105" spans="1:24" ht="12" customHeight="1">
      <c r="A105" s="254" t="s">
        <v>95</v>
      </c>
      <c r="B105" s="80" t="s">
        <v>254</v>
      </c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254" t="s">
        <v>95</v>
      </c>
      <c r="N105" s="80" t="s">
        <v>254</v>
      </c>
      <c r="O105" s="141">
        <v>77970</v>
      </c>
      <c r="P105" s="141"/>
      <c r="Q105" s="141"/>
      <c r="R105" s="141"/>
      <c r="S105" s="141"/>
      <c r="T105" s="141"/>
      <c r="U105" s="141"/>
      <c r="V105" s="141">
        <v>1000</v>
      </c>
      <c r="W105" s="141"/>
      <c r="X105" s="323">
        <f>SUM(C105:W105)</f>
        <v>78970</v>
      </c>
    </row>
    <row r="106" spans="1:24" ht="12" hidden="1" customHeight="1">
      <c r="A106" s="254" t="s">
        <v>124</v>
      </c>
      <c r="B106" s="80" t="s">
        <v>255</v>
      </c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254" t="s">
        <v>124</v>
      </c>
      <c r="N106" s="80" t="s">
        <v>255</v>
      </c>
      <c r="O106" s="141"/>
      <c r="P106" s="141"/>
      <c r="Q106" s="141"/>
      <c r="R106" s="141"/>
      <c r="S106" s="141"/>
      <c r="T106" s="141"/>
      <c r="U106" s="141"/>
      <c r="V106" s="141"/>
      <c r="W106" s="141"/>
      <c r="X106" s="324"/>
    </row>
    <row r="107" spans="1:24" ht="12" hidden="1" customHeight="1">
      <c r="A107" s="254" t="s">
        <v>249</v>
      </c>
      <c r="B107" s="81" t="s">
        <v>256</v>
      </c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254" t="s">
        <v>249</v>
      </c>
      <c r="N107" s="81" t="s">
        <v>256</v>
      </c>
      <c r="O107" s="141"/>
      <c r="P107" s="141"/>
      <c r="Q107" s="141"/>
      <c r="R107" s="141"/>
      <c r="S107" s="141"/>
      <c r="T107" s="141"/>
      <c r="U107" s="141"/>
      <c r="V107" s="141"/>
      <c r="W107" s="141"/>
      <c r="X107" s="324"/>
    </row>
    <row r="108" spans="1:24" ht="12" hidden="1" customHeight="1">
      <c r="A108" s="262" t="s">
        <v>250</v>
      </c>
      <c r="B108" s="82" t="s">
        <v>257</v>
      </c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262" t="s">
        <v>250</v>
      </c>
      <c r="N108" s="82" t="s">
        <v>257</v>
      </c>
      <c r="O108" s="141"/>
      <c r="P108" s="141"/>
      <c r="Q108" s="141"/>
      <c r="R108" s="141"/>
      <c r="S108" s="141"/>
      <c r="T108" s="141"/>
      <c r="U108" s="141"/>
      <c r="V108" s="141"/>
      <c r="W108" s="141"/>
      <c r="X108" s="329"/>
    </row>
    <row r="109" spans="1:24" ht="12" hidden="1" customHeight="1">
      <c r="A109" s="254" t="s">
        <v>325</v>
      </c>
      <c r="B109" s="82" t="s">
        <v>258</v>
      </c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254" t="s">
        <v>325</v>
      </c>
      <c r="N109" s="82" t="s">
        <v>258</v>
      </c>
      <c r="O109" s="141"/>
      <c r="P109" s="141"/>
      <c r="Q109" s="141"/>
      <c r="R109" s="141"/>
      <c r="S109" s="141"/>
      <c r="T109" s="141"/>
      <c r="U109" s="141"/>
      <c r="V109" s="141"/>
      <c r="W109" s="141"/>
      <c r="X109" s="324"/>
    </row>
    <row r="110" spans="1:24" ht="12" customHeight="1">
      <c r="A110" s="254" t="s">
        <v>326</v>
      </c>
      <c r="B110" s="81" t="s">
        <v>259</v>
      </c>
      <c r="C110" s="139"/>
      <c r="D110" s="139"/>
      <c r="E110" s="139"/>
      <c r="F110" s="139"/>
      <c r="G110" s="139"/>
      <c r="H110" s="139"/>
      <c r="I110" s="139"/>
      <c r="J110" s="139">
        <v>850</v>
      </c>
      <c r="K110" s="139"/>
      <c r="L110" s="139"/>
      <c r="M110" s="254" t="s">
        <v>326</v>
      </c>
      <c r="N110" s="81" t="s">
        <v>259</v>
      </c>
      <c r="O110" s="139">
        <v>81294</v>
      </c>
      <c r="P110" s="139"/>
      <c r="Q110" s="139"/>
      <c r="R110" s="139"/>
      <c r="S110" s="139"/>
      <c r="T110" s="139"/>
      <c r="U110" s="139"/>
      <c r="V110" s="139"/>
      <c r="W110" s="139"/>
      <c r="X110" s="323">
        <f t="shared" ref="X110:X117" si="20">SUM(C110:W110)</f>
        <v>82144</v>
      </c>
    </row>
    <row r="111" spans="1:24" ht="12" customHeight="1">
      <c r="A111" s="254" t="s">
        <v>330</v>
      </c>
      <c r="B111" s="11" t="s">
        <v>38</v>
      </c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254" t="s">
        <v>330</v>
      </c>
      <c r="N111" s="11" t="s">
        <v>38</v>
      </c>
      <c r="O111" s="139">
        <v>50000</v>
      </c>
      <c r="P111" s="139"/>
      <c r="Q111" s="139"/>
      <c r="R111" s="139"/>
      <c r="S111" s="139"/>
      <c r="T111" s="139"/>
      <c r="U111" s="139"/>
      <c r="V111" s="139"/>
      <c r="W111" s="139"/>
      <c r="X111" s="323">
        <f t="shared" si="20"/>
        <v>50000</v>
      </c>
    </row>
    <row r="112" spans="1:24" ht="12" customHeight="1">
      <c r="A112" s="255" t="s">
        <v>331</v>
      </c>
      <c r="B112" s="8" t="s">
        <v>388</v>
      </c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255" t="s">
        <v>331</v>
      </c>
      <c r="N112" s="8" t="s">
        <v>388</v>
      </c>
      <c r="O112" s="141">
        <v>50000</v>
      </c>
      <c r="P112" s="141"/>
      <c r="Q112" s="141"/>
      <c r="R112" s="141"/>
      <c r="S112" s="141"/>
      <c r="T112" s="141"/>
      <c r="U112" s="141"/>
      <c r="V112" s="141"/>
      <c r="W112" s="141"/>
      <c r="X112" s="323">
        <f t="shared" si="20"/>
        <v>50000</v>
      </c>
    </row>
    <row r="113" spans="1:24" ht="12" customHeight="1" thickBot="1">
      <c r="A113" s="263" t="s">
        <v>332</v>
      </c>
      <c r="B113" s="83" t="s">
        <v>389</v>
      </c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263" t="s">
        <v>332</v>
      </c>
      <c r="N113" s="83" t="s">
        <v>389</v>
      </c>
      <c r="O113" s="145"/>
      <c r="P113" s="145"/>
      <c r="Q113" s="145"/>
      <c r="R113" s="145"/>
      <c r="S113" s="145"/>
      <c r="T113" s="145"/>
      <c r="U113" s="145"/>
      <c r="V113" s="145"/>
      <c r="W113" s="145"/>
      <c r="X113" s="323">
        <f t="shared" si="20"/>
        <v>0</v>
      </c>
    </row>
    <row r="114" spans="1:24" ht="12" customHeight="1" thickBot="1">
      <c r="A114" s="27" t="s">
        <v>9</v>
      </c>
      <c r="B114" s="25" t="s">
        <v>260</v>
      </c>
      <c r="C114" s="137">
        <f>+C115+C117+C119</f>
        <v>635</v>
      </c>
      <c r="D114" s="137">
        <f t="shared" ref="D114:W114" si="21">+D115+D117+D119</f>
        <v>0</v>
      </c>
      <c r="E114" s="137">
        <f t="shared" si="21"/>
        <v>320</v>
      </c>
      <c r="F114" s="137">
        <f t="shared" si="21"/>
        <v>0</v>
      </c>
      <c r="G114" s="137"/>
      <c r="H114" s="137">
        <f t="shared" si="21"/>
        <v>0</v>
      </c>
      <c r="I114" s="137">
        <f t="shared" si="21"/>
        <v>0</v>
      </c>
      <c r="J114" s="137">
        <f t="shared" si="21"/>
        <v>0</v>
      </c>
      <c r="K114" s="137">
        <f t="shared" si="21"/>
        <v>0</v>
      </c>
      <c r="L114" s="137">
        <f t="shared" si="21"/>
        <v>8468</v>
      </c>
      <c r="M114" s="27" t="s">
        <v>9</v>
      </c>
      <c r="N114" s="25" t="s">
        <v>260</v>
      </c>
      <c r="O114" s="137">
        <f t="shared" si="21"/>
        <v>1835</v>
      </c>
      <c r="P114" s="137">
        <f t="shared" si="21"/>
        <v>0</v>
      </c>
      <c r="Q114" s="137">
        <f t="shared" si="21"/>
        <v>0</v>
      </c>
      <c r="R114" s="137">
        <f t="shared" si="21"/>
        <v>127</v>
      </c>
      <c r="S114" s="137">
        <f t="shared" si="21"/>
        <v>0</v>
      </c>
      <c r="T114" s="137">
        <f t="shared" si="21"/>
        <v>0</v>
      </c>
      <c r="U114" s="137">
        <f t="shared" si="21"/>
        <v>0</v>
      </c>
      <c r="V114" s="137">
        <f t="shared" si="21"/>
        <v>0</v>
      </c>
      <c r="W114" s="137">
        <f t="shared" si="21"/>
        <v>0</v>
      </c>
      <c r="X114" s="321">
        <f t="shared" si="20"/>
        <v>11385</v>
      </c>
    </row>
    <row r="115" spans="1:24" ht="12" customHeight="1">
      <c r="A115" s="253" t="s">
        <v>81</v>
      </c>
      <c r="B115" s="8" t="s">
        <v>138</v>
      </c>
      <c r="C115" s="140">
        <v>635</v>
      </c>
      <c r="D115" s="140"/>
      <c r="E115" s="140">
        <v>320</v>
      </c>
      <c r="F115" s="140"/>
      <c r="G115" s="140"/>
      <c r="H115" s="140"/>
      <c r="I115" s="140"/>
      <c r="J115" s="140"/>
      <c r="K115" s="140"/>
      <c r="L115" s="140">
        <v>7503</v>
      </c>
      <c r="M115" s="253" t="s">
        <v>81</v>
      </c>
      <c r="N115" s="8" t="s">
        <v>138</v>
      </c>
      <c r="O115" s="140">
        <v>1835</v>
      </c>
      <c r="P115" s="140"/>
      <c r="Q115" s="140"/>
      <c r="R115" s="140">
        <v>127</v>
      </c>
      <c r="S115" s="140"/>
      <c r="T115" s="140"/>
      <c r="U115" s="140"/>
      <c r="V115" s="140"/>
      <c r="W115" s="140"/>
      <c r="X115" s="323">
        <f t="shared" si="20"/>
        <v>10420</v>
      </c>
    </row>
    <row r="116" spans="1:24" ht="12" customHeight="1">
      <c r="A116" s="253" t="s">
        <v>82</v>
      </c>
      <c r="B116" s="12" t="s">
        <v>264</v>
      </c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253" t="s">
        <v>82</v>
      </c>
      <c r="N116" s="12" t="s">
        <v>264</v>
      </c>
      <c r="O116" s="140"/>
      <c r="P116" s="140"/>
      <c r="Q116" s="140"/>
      <c r="R116" s="140"/>
      <c r="S116" s="140"/>
      <c r="T116" s="140"/>
      <c r="U116" s="140"/>
      <c r="V116" s="140"/>
      <c r="W116" s="140"/>
      <c r="X116" s="323">
        <f t="shared" si="20"/>
        <v>0</v>
      </c>
    </row>
    <row r="117" spans="1:24" ht="12" customHeight="1" thickBot="1">
      <c r="A117" s="253" t="s">
        <v>83</v>
      </c>
      <c r="B117" s="12" t="s">
        <v>125</v>
      </c>
      <c r="C117" s="139"/>
      <c r="D117" s="139"/>
      <c r="E117" s="139"/>
      <c r="F117" s="139"/>
      <c r="G117" s="139"/>
      <c r="H117" s="139"/>
      <c r="I117" s="139"/>
      <c r="J117" s="139"/>
      <c r="K117" s="139"/>
      <c r="L117" s="139">
        <v>965</v>
      </c>
      <c r="M117" s="253" t="s">
        <v>83</v>
      </c>
      <c r="N117" s="12" t="s">
        <v>125</v>
      </c>
      <c r="O117" s="139"/>
      <c r="P117" s="139"/>
      <c r="Q117" s="139"/>
      <c r="R117" s="139"/>
      <c r="S117" s="139"/>
      <c r="T117" s="139"/>
      <c r="U117" s="139"/>
      <c r="V117" s="139"/>
      <c r="W117" s="139"/>
      <c r="X117" s="323">
        <f t="shared" si="20"/>
        <v>965</v>
      </c>
    </row>
    <row r="118" spans="1:24" ht="12" hidden="1" customHeight="1">
      <c r="A118" s="253" t="s">
        <v>84</v>
      </c>
      <c r="B118" s="12" t="s">
        <v>265</v>
      </c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253" t="s">
        <v>84</v>
      </c>
      <c r="N118" s="12" t="s">
        <v>265</v>
      </c>
      <c r="O118" s="121"/>
      <c r="P118" s="121"/>
      <c r="Q118" s="121"/>
      <c r="R118" s="121"/>
      <c r="S118" s="121"/>
      <c r="T118" s="121"/>
      <c r="U118" s="121"/>
      <c r="V118" s="121"/>
      <c r="W118" s="121"/>
      <c r="X118" s="322"/>
    </row>
    <row r="119" spans="1:24" ht="12" hidden="1" customHeight="1" thickBot="1">
      <c r="A119" s="253" t="s">
        <v>85</v>
      </c>
      <c r="B119" s="134" t="s">
        <v>141</v>
      </c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253" t="s">
        <v>85</v>
      </c>
      <c r="N119" s="134" t="s">
        <v>141</v>
      </c>
      <c r="O119" s="121"/>
      <c r="P119" s="121"/>
      <c r="Q119" s="121"/>
      <c r="R119" s="121"/>
      <c r="S119" s="121"/>
      <c r="T119" s="121"/>
      <c r="U119" s="121"/>
      <c r="V119" s="121"/>
      <c r="W119" s="121"/>
      <c r="X119" s="322"/>
    </row>
    <row r="120" spans="1:24" ht="12" hidden="1" customHeight="1">
      <c r="A120" s="253" t="s">
        <v>94</v>
      </c>
      <c r="B120" s="133" t="s">
        <v>317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253" t="s">
        <v>94</v>
      </c>
      <c r="N120" s="133" t="s">
        <v>317</v>
      </c>
      <c r="O120" s="121"/>
      <c r="P120" s="121"/>
      <c r="Q120" s="121"/>
      <c r="R120" s="121"/>
      <c r="S120" s="121"/>
      <c r="T120" s="121"/>
      <c r="U120" s="121"/>
      <c r="V120" s="121"/>
      <c r="W120" s="121"/>
      <c r="X120" s="322"/>
    </row>
    <row r="121" spans="1:24" ht="12" hidden="1" customHeight="1">
      <c r="A121" s="253" t="s">
        <v>96</v>
      </c>
      <c r="B121" s="233" t="s">
        <v>270</v>
      </c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253" t="s">
        <v>96</v>
      </c>
      <c r="N121" s="233" t="s">
        <v>270</v>
      </c>
      <c r="O121" s="121"/>
      <c r="P121" s="121"/>
      <c r="Q121" s="121"/>
      <c r="R121" s="121"/>
      <c r="S121" s="121"/>
      <c r="T121" s="121"/>
      <c r="U121" s="121"/>
      <c r="V121" s="121"/>
      <c r="W121" s="121"/>
      <c r="X121" s="322"/>
    </row>
    <row r="122" spans="1:24" ht="12" hidden="1" customHeight="1">
      <c r="A122" s="253" t="s">
        <v>126</v>
      </c>
      <c r="B122" s="81" t="s">
        <v>253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253" t="s">
        <v>126</v>
      </c>
      <c r="N122" s="81" t="s">
        <v>253</v>
      </c>
      <c r="O122" s="121"/>
      <c r="P122" s="121"/>
      <c r="Q122" s="121"/>
      <c r="R122" s="121"/>
      <c r="S122" s="121"/>
      <c r="T122" s="121"/>
      <c r="U122" s="121"/>
      <c r="V122" s="121"/>
      <c r="W122" s="121"/>
      <c r="X122" s="322"/>
    </row>
    <row r="123" spans="1:24" ht="12" hidden="1" customHeight="1">
      <c r="A123" s="253" t="s">
        <v>127</v>
      </c>
      <c r="B123" s="81" t="s">
        <v>269</v>
      </c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253" t="s">
        <v>127</v>
      </c>
      <c r="N123" s="81" t="s">
        <v>269</v>
      </c>
      <c r="O123" s="121"/>
      <c r="P123" s="121"/>
      <c r="Q123" s="121"/>
      <c r="R123" s="121"/>
      <c r="S123" s="121"/>
      <c r="T123" s="121"/>
      <c r="U123" s="121"/>
      <c r="V123" s="121"/>
      <c r="W123" s="121"/>
      <c r="X123" s="322"/>
    </row>
    <row r="124" spans="1:24" ht="12" hidden="1" customHeight="1">
      <c r="A124" s="253" t="s">
        <v>128</v>
      </c>
      <c r="B124" s="81" t="s">
        <v>268</v>
      </c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253" t="s">
        <v>128</v>
      </c>
      <c r="N124" s="81" t="s">
        <v>268</v>
      </c>
      <c r="O124" s="121"/>
      <c r="P124" s="121"/>
      <c r="Q124" s="121"/>
      <c r="R124" s="121"/>
      <c r="S124" s="121"/>
      <c r="T124" s="121"/>
      <c r="U124" s="121"/>
      <c r="V124" s="121"/>
      <c r="W124" s="121"/>
      <c r="X124" s="322"/>
    </row>
    <row r="125" spans="1:24" ht="12" hidden="1" customHeight="1">
      <c r="A125" s="253" t="s">
        <v>261</v>
      </c>
      <c r="B125" s="81" t="s">
        <v>256</v>
      </c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253" t="s">
        <v>261</v>
      </c>
      <c r="N125" s="81" t="s">
        <v>256</v>
      </c>
      <c r="O125" s="121"/>
      <c r="P125" s="121"/>
      <c r="Q125" s="121"/>
      <c r="R125" s="121"/>
      <c r="S125" s="121"/>
      <c r="T125" s="121"/>
      <c r="U125" s="121"/>
      <c r="V125" s="121"/>
      <c r="W125" s="121"/>
      <c r="X125" s="322"/>
    </row>
    <row r="126" spans="1:24" ht="12" hidden="1" customHeight="1">
      <c r="A126" s="253" t="s">
        <v>262</v>
      </c>
      <c r="B126" s="81" t="s">
        <v>267</v>
      </c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253" t="s">
        <v>262</v>
      </c>
      <c r="N126" s="81" t="s">
        <v>267</v>
      </c>
      <c r="O126" s="121"/>
      <c r="P126" s="121"/>
      <c r="Q126" s="121"/>
      <c r="R126" s="121"/>
      <c r="S126" s="121"/>
      <c r="T126" s="121"/>
      <c r="U126" s="121"/>
      <c r="V126" s="121"/>
      <c r="W126" s="121"/>
      <c r="X126" s="322"/>
    </row>
    <row r="127" spans="1:24" ht="12" hidden="1" customHeight="1" thickBot="1">
      <c r="A127" s="262" t="s">
        <v>263</v>
      </c>
      <c r="B127" s="81" t="s">
        <v>266</v>
      </c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262" t="s">
        <v>263</v>
      </c>
      <c r="N127" s="81" t="s">
        <v>266</v>
      </c>
      <c r="O127" s="123"/>
      <c r="P127" s="123"/>
      <c r="Q127" s="123"/>
      <c r="R127" s="123"/>
      <c r="S127" s="123"/>
      <c r="T127" s="123"/>
      <c r="U127" s="123"/>
      <c r="V127" s="123"/>
      <c r="W127" s="123"/>
      <c r="X127" s="329"/>
    </row>
    <row r="128" spans="1:24" ht="12" customHeight="1" thickBot="1">
      <c r="A128" s="27" t="s">
        <v>10</v>
      </c>
      <c r="B128" s="74" t="s">
        <v>335</v>
      </c>
      <c r="C128" s="137">
        <f>+C93+C114</f>
        <v>30226</v>
      </c>
      <c r="D128" s="137">
        <f t="shared" ref="D128:W128" si="22">+D93+D114</f>
        <v>1220</v>
      </c>
      <c r="E128" s="137">
        <f t="shared" si="22"/>
        <v>3970</v>
      </c>
      <c r="F128" s="137">
        <f t="shared" si="22"/>
        <v>200</v>
      </c>
      <c r="G128" s="137"/>
      <c r="H128" s="137">
        <f t="shared" si="22"/>
        <v>46772</v>
      </c>
      <c r="I128" s="137">
        <f t="shared" si="22"/>
        <v>1400</v>
      </c>
      <c r="J128" s="137">
        <f t="shared" si="22"/>
        <v>7000</v>
      </c>
      <c r="K128" s="137">
        <f t="shared" si="22"/>
        <v>28200</v>
      </c>
      <c r="L128" s="137">
        <f t="shared" si="22"/>
        <v>16122</v>
      </c>
      <c r="M128" s="27" t="s">
        <v>10</v>
      </c>
      <c r="N128" s="74" t="s">
        <v>335</v>
      </c>
      <c r="O128" s="137">
        <f t="shared" si="22"/>
        <v>279456</v>
      </c>
      <c r="P128" s="137">
        <f t="shared" si="22"/>
        <v>6701</v>
      </c>
      <c r="Q128" s="137">
        <f t="shared" si="22"/>
        <v>0</v>
      </c>
      <c r="R128" s="137">
        <f t="shared" si="22"/>
        <v>6996</v>
      </c>
      <c r="S128" s="137">
        <f t="shared" si="22"/>
        <v>3900</v>
      </c>
      <c r="T128" s="137">
        <f t="shared" si="22"/>
        <v>9000</v>
      </c>
      <c r="U128" s="137">
        <f t="shared" si="22"/>
        <v>18651</v>
      </c>
      <c r="V128" s="137">
        <f t="shared" si="22"/>
        <v>1000</v>
      </c>
      <c r="W128" s="137">
        <f t="shared" si="22"/>
        <v>8089</v>
      </c>
      <c r="X128" s="321">
        <f>SUM(C128:W128)</f>
        <v>468903</v>
      </c>
    </row>
    <row r="129" spans="1:24" ht="12" customHeight="1" thickBot="1">
      <c r="A129" s="27" t="s">
        <v>11</v>
      </c>
      <c r="B129" s="74" t="s">
        <v>336</v>
      </c>
      <c r="C129" s="137">
        <f>+C130+C131+C132</f>
        <v>0</v>
      </c>
      <c r="D129" s="137">
        <f t="shared" ref="D129:W129" si="23">+D130+D131+D132</f>
        <v>0</v>
      </c>
      <c r="E129" s="137">
        <f t="shared" si="23"/>
        <v>0</v>
      </c>
      <c r="F129" s="137">
        <f t="shared" si="23"/>
        <v>0</v>
      </c>
      <c r="G129" s="137"/>
      <c r="H129" s="137">
        <f t="shared" si="23"/>
        <v>0</v>
      </c>
      <c r="I129" s="137">
        <f t="shared" si="23"/>
        <v>0</v>
      </c>
      <c r="J129" s="137">
        <f t="shared" si="23"/>
        <v>0</v>
      </c>
      <c r="K129" s="137">
        <f t="shared" si="23"/>
        <v>0</v>
      </c>
      <c r="L129" s="137">
        <f t="shared" si="23"/>
        <v>0</v>
      </c>
      <c r="M129" s="27" t="s">
        <v>11</v>
      </c>
      <c r="N129" s="74" t="s">
        <v>336</v>
      </c>
      <c r="O129" s="137">
        <f t="shared" si="23"/>
        <v>0</v>
      </c>
      <c r="P129" s="137">
        <f t="shared" si="23"/>
        <v>0</v>
      </c>
      <c r="Q129" s="137">
        <f t="shared" si="23"/>
        <v>0</v>
      </c>
      <c r="R129" s="137">
        <f t="shared" si="23"/>
        <v>0</v>
      </c>
      <c r="S129" s="137">
        <f t="shared" si="23"/>
        <v>0</v>
      </c>
      <c r="T129" s="137">
        <f t="shared" si="23"/>
        <v>0</v>
      </c>
      <c r="U129" s="137">
        <f t="shared" si="23"/>
        <v>0</v>
      </c>
      <c r="V129" s="137">
        <f t="shared" si="23"/>
        <v>0</v>
      </c>
      <c r="W129" s="137">
        <f t="shared" si="23"/>
        <v>0</v>
      </c>
      <c r="X129" s="321">
        <f>SUM(C129:W129)</f>
        <v>0</v>
      </c>
    </row>
    <row r="130" spans="1:24" s="47" customFormat="1" ht="12" hidden="1" customHeight="1">
      <c r="A130" s="253" t="s">
        <v>165</v>
      </c>
      <c r="B130" s="9" t="s">
        <v>393</v>
      </c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253" t="s">
        <v>165</v>
      </c>
      <c r="N130" s="9" t="s">
        <v>393</v>
      </c>
      <c r="O130" s="121"/>
      <c r="P130" s="121"/>
      <c r="Q130" s="121"/>
      <c r="R130" s="121"/>
      <c r="S130" s="121"/>
      <c r="T130" s="121"/>
      <c r="U130" s="121"/>
      <c r="V130" s="121"/>
      <c r="W130" s="121"/>
      <c r="X130" s="322"/>
    </row>
    <row r="131" spans="1:24" ht="12" hidden="1" customHeight="1">
      <c r="A131" s="253" t="s">
        <v>166</v>
      </c>
      <c r="B131" s="9" t="s">
        <v>344</v>
      </c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253" t="s">
        <v>166</v>
      </c>
      <c r="N131" s="9" t="s">
        <v>344</v>
      </c>
      <c r="O131" s="121"/>
      <c r="P131" s="121"/>
      <c r="Q131" s="121"/>
      <c r="R131" s="121"/>
      <c r="S131" s="121"/>
      <c r="T131" s="121"/>
      <c r="U131" s="121"/>
      <c r="V131" s="121"/>
      <c r="W131" s="121"/>
      <c r="X131" s="322"/>
    </row>
    <row r="132" spans="1:24" ht="12" hidden="1" customHeight="1" thickBot="1">
      <c r="A132" s="262" t="s">
        <v>167</v>
      </c>
      <c r="B132" s="7" t="s">
        <v>392</v>
      </c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262" t="s">
        <v>167</v>
      </c>
      <c r="N132" s="7" t="s">
        <v>392</v>
      </c>
      <c r="O132" s="121"/>
      <c r="P132" s="121"/>
      <c r="Q132" s="121"/>
      <c r="R132" s="121"/>
      <c r="S132" s="121"/>
      <c r="T132" s="121"/>
      <c r="U132" s="121"/>
      <c r="V132" s="121"/>
      <c r="W132" s="121"/>
      <c r="X132" s="329"/>
    </row>
    <row r="133" spans="1:24" ht="12" customHeight="1" thickBot="1">
      <c r="A133" s="27" t="s">
        <v>12</v>
      </c>
      <c r="B133" s="74" t="s">
        <v>337</v>
      </c>
      <c r="C133" s="137">
        <f>+C134+C135+C136+C137+C138+C139</f>
        <v>0</v>
      </c>
      <c r="D133" s="137">
        <f t="shared" ref="D133:W133" si="24">+D134+D135+D136+D137+D138+D139</f>
        <v>0</v>
      </c>
      <c r="E133" s="137">
        <f t="shared" si="24"/>
        <v>0</v>
      </c>
      <c r="F133" s="137">
        <f t="shared" si="24"/>
        <v>0</v>
      </c>
      <c r="G133" s="137"/>
      <c r="H133" s="137">
        <f t="shared" si="24"/>
        <v>0</v>
      </c>
      <c r="I133" s="137">
        <f t="shared" si="24"/>
        <v>0</v>
      </c>
      <c r="J133" s="137">
        <f t="shared" si="24"/>
        <v>0</v>
      </c>
      <c r="K133" s="137">
        <f t="shared" si="24"/>
        <v>0</v>
      </c>
      <c r="L133" s="137">
        <f t="shared" si="24"/>
        <v>0</v>
      </c>
      <c r="M133" s="27" t="s">
        <v>12</v>
      </c>
      <c r="N133" s="74" t="s">
        <v>337</v>
      </c>
      <c r="O133" s="137">
        <f t="shared" si="24"/>
        <v>0</v>
      </c>
      <c r="P133" s="137">
        <f t="shared" si="24"/>
        <v>0</v>
      </c>
      <c r="Q133" s="137">
        <f t="shared" si="24"/>
        <v>0</v>
      </c>
      <c r="R133" s="137">
        <f t="shared" si="24"/>
        <v>0</v>
      </c>
      <c r="S133" s="137">
        <f t="shared" si="24"/>
        <v>0</v>
      </c>
      <c r="T133" s="137">
        <f t="shared" si="24"/>
        <v>0</v>
      </c>
      <c r="U133" s="137">
        <f t="shared" si="24"/>
        <v>0</v>
      </c>
      <c r="V133" s="137">
        <f t="shared" si="24"/>
        <v>0</v>
      </c>
      <c r="W133" s="137">
        <f t="shared" si="24"/>
        <v>0</v>
      </c>
      <c r="X133" s="321">
        <f>SUM(C133:W133)</f>
        <v>0</v>
      </c>
    </row>
    <row r="134" spans="1:24" ht="12" hidden="1" customHeight="1">
      <c r="A134" s="253" t="s">
        <v>68</v>
      </c>
      <c r="B134" s="9" t="s">
        <v>346</v>
      </c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253" t="s">
        <v>68</v>
      </c>
      <c r="N134" s="9" t="s">
        <v>346</v>
      </c>
      <c r="O134" s="121"/>
      <c r="P134" s="121"/>
      <c r="Q134" s="121"/>
      <c r="R134" s="121"/>
      <c r="S134" s="121"/>
      <c r="T134" s="121"/>
      <c r="U134" s="121"/>
      <c r="V134" s="121"/>
      <c r="W134" s="121"/>
      <c r="X134" s="322"/>
    </row>
    <row r="135" spans="1:24" ht="12" hidden="1" customHeight="1">
      <c r="A135" s="253" t="s">
        <v>69</v>
      </c>
      <c r="B135" s="9" t="s">
        <v>338</v>
      </c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253" t="s">
        <v>69</v>
      </c>
      <c r="N135" s="9" t="s">
        <v>338</v>
      </c>
      <c r="O135" s="121"/>
      <c r="P135" s="121"/>
      <c r="Q135" s="121"/>
      <c r="R135" s="121"/>
      <c r="S135" s="121"/>
      <c r="T135" s="121"/>
      <c r="U135" s="121"/>
      <c r="V135" s="121"/>
      <c r="W135" s="121"/>
      <c r="X135" s="322"/>
    </row>
    <row r="136" spans="1:24" ht="12" hidden="1" customHeight="1">
      <c r="A136" s="253" t="s">
        <v>70</v>
      </c>
      <c r="B136" s="9" t="s">
        <v>339</v>
      </c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253" t="s">
        <v>70</v>
      </c>
      <c r="N136" s="9" t="s">
        <v>339</v>
      </c>
      <c r="O136" s="121"/>
      <c r="P136" s="121"/>
      <c r="Q136" s="121"/>
      <c r="R136" s="121"/>
      <c r="S136" s="121"/>
      <c r="T136" s="121"/>
      <c r="U136" s="121"/>
      <c r="V136" s="121"/>
      <c r="W136" s="121"/>
      <c r="X136" s="322"/>
    </row>
    <row r="137" spans="1:24" ht="12" hidden="1" customHeight="1">
      <c r="A137" s="253" t="s">
        <v>113</v>
      </c>
      <c r="B137" s="9" t="s">
        <v>391</v>
      </c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253" t="s">
        <v>113</v>
      </c>
      <c r="N137" s="9" t="s">
        <v>391</v>
      </c>
      <c r="O137" s="121"/>
      <c r="P137" s="121"/>
      <c r="Q137" s="121"/>
      <c r="R137" s="121"/>
      <c r="S137" s="121"/>
      <c r="T137" s="121"/>
      <c r="U137" s="121"/>
      <c r="V137" s="121"/>
      <c r="W137" s="121"/>
      <c r="X137" s="322"/>
    </row>
    <row r="138" spans="1:24" ht="12" hidden="1" customHeight="1">
      <c r="A138" s="253" t="s">
        <v>114</v>
      </c>
      <c r="B138" s="9" t="s">
        <v>341</v>
      </c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253" t="s">
        <v>114</v>
      </c>
      <c r="N138" s="9" t="s">
        <v>341</v>
      </c>
      <c r="O138" s="121"/>
      <c r="P138" s="121"/>
      <c r="Q138" s="121"/>
      <c r="R138" s="121"/>
      <c r="S138" s="121"/>
      <c r="T138" s="121"/>
      <c r="U138" s="121"/>
      <c r="V138" s="121"/>
      <c r="W138" s="121"/>
      <c r="X138" s="322"/>
    </row>
    <row r="139" spans="1:24" s="47" customFormat="1" ht="12" hidden="1" customHeight="1" thickBot="1">
      <c r="A139" s="262" t="s">
        <v>115</v>
      </c>
      <c r="B139" s="7" t="s">
        <v>342</v>
      </c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262" t="s">
        <v>115</v>
      </c>
      <c r="N139" s="7" t="s">
        <v>342</v>
      </c>
      <c r="O139" s="121"/>
      <c r="P139" s="121"/>
      <c r="Q139" s="121"/>
      <c r="R139" s="121"/>
      <c r="S139" s="121"/>
      <c r="T139" s="121"/>
      <c r="U139" s="121"/>
      <c r="V139" s="121"/>
      <c r="W139" s="121"/>
      <c r="X139" s="329"/>
    </row>
    <row r="140" spans="1:24" ht="12" customHeight="1" thickBot="1">
      <c r="A140" s="27" t="s">
        <v>13</v>
      </c>
      <c r="B140" s="74" t="s">
        <v>407</v>
      </c>
      <c r="C140" s="143">
        <f>+C141+C142+C144+C145+C143</f>
        <v>0</v>
      </c>
      <c r="D140" s="143">
        <f t="shared" ref="D140:W140" si="25">+D141+D142+D144+D145+D143</f>
        <v>0</v>
      </c>
      <c r="E140" s="143">
        <f t="shared" si="25"/>
        <v>0</v>
      </c>
      <c r="F140" s="143">
        <f t="shared" si="25"/>
        <v>8238</v>
      </c>
      <c r="G140" s="143">
        <f t="shared" si="25"/>
        <v>127075</v>
      </c>
      <c r="H140" s="143">
        <f t="shared" si="25"/>
        <v>0</v>
      </c>
      <c r="I140" s="143">
        <f t="shared" si="25"/>
        <v>0</v>
      </c>
      <c r="J140" s="143">
        <f t="shared" si="25"/>
        <v>0</v>
      </c>
      <c r="K140" s="143">
        <f t="shared" si="25"/>
        <v>0</v>
      </c>
      <c r="L140" s="143">
        <f t="shared" si="25"/>
        <v>0</v>
      </c>
      <c r="M140" s="27" t="s">
        <v>13</v>
      </c>
      <c r="N140" s="74" t="s">
        <v>407</v>
      </c>
      <c r="O140" s="143">
        <f t="shared" si="25"/>
        <v>0</v>
      </c>
      <c r="P140" s="143">
        <f t="shared" si="25"/>
        <v>0</v>
      </c>
      <c r="Q140" s="143">
        <f t="shared" si="25"/>
        <v>0</v>
      </c>
      <c r="R140" s="143">
        <f t="shared" si="25"/>
        <v>0</v>
      </c>
      <c r="S140" s="143">
        <f t="shared" si="25"/>
        <v>0</v>
      </c>
      <c r="T140" s="143">
        <f t="shared" si="25"/>
        <v>0</v>
      </c>
      <c r="U140" s="143">
        <f t="shared" si="25"/>
        <v>0</v>
      </c>
      <c r="V140" s="143">
        <f t="shared" si="25"/>
        <v>0</v>
      </c>
      <c r="W140" s="143">
        <f t="shared" si="25"/>
        <v>0</v>
      </c>
      <c r="X140" s="321">
        <f>SUM(C140:W140)</f>
        <v>135313</v>
      </c>
    </row>
    <row r="141" spans="1:24">
      <c r="A141" s="253" t="s">
        <v>71</v>
      </c>
      <c r="B141" s="9" t="s">
        <v>271</v>
      </c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253" t="s">
        <v>71</v>
      </c>
      <c r="N141" s="9" t="s">
        <v>271</v>
      </c>
      <c r="O141" s="121"/>
      <c r="P141" s="121"/>
      <c r="Q141" s="121"/>
      <c r="R141" s="121"/>
      <c r="S141" s="121"/>
      <c r="T141" s="121"/>
      <c r="U141" s="121"/>
      <c r="V141" s="121"/>
      <c r="W141" s="121"/>
      <c r="X141" s="323">
        <f>SUM(C141:W141)</f>
        <v>0</v>
      </c>
    </row>
    <row r="142" spans="1:24" ht="12" customHeight="1">
      <c r="A142" s="253" t="s">
        <v>72</v>
      </c>
      <c r="B142" s="9" t="s">
        <v>272</v>
      </c>
      <c r="C142" s="121"/>
      <c r="D142" s="121"/>
      <c r="E142" s="121"/>
      <c r="F142" s="121">
        <v>8238</v>
      </c>
      <c r="G142" s="121"/>
      <c r="H142" s="121"/>
      <c r="I142" s="121"/>
      <c r="J142" s="121"/>
      <c r="K142" s="121"/>
      <c r="L142" s="121"/>
      <c r="M142" s="253" t="s">
        <v>72</v>
      </c>
      <c r="N142" s="9" t="s">
        <v>272</v>
      </c>
      <c r="O142" s="121"/>
      <c r="P142" s="121"/>
      <c r="Q142" s="121"/>
      <c r="R142" s="121"/>
      <c r="S142" s="121"/>
      <c r="T142" s="121"/>
      <c r="U142" s="121"/>
      <c r="V142" s="121"/>
      <c r="W142" s="121"/>
      <c r="X142" s="323">
        <f>SUM(C142:W142)</f>
        <v>8238</v>
      </c>
    </row>
    <row r="143" spans="1:24" s="47" customFormat="1" ht="12" customHeight="1" thickBot="1">
      <c r="A143" s="253" t="s">
        <v>185</v>
      </c>
      <c r="B143" s="9" t="s">
        <v>406</v>
      </c>
      <c r="C143" s="121"/>
      <c r="D143" s="121"/>
      <c r="E143" s="121"/>
      <c r="F143" s="121"/>
      <c r="G143" s="121">
        <v>127075</v>
      </c>
      <c r="H143" s="121"/>
      <c r="I143" s="121"/>
      <c r="J143" s="121"/>
      <c r="K143" s="121"/>
      <c r="L143" s="121"/>
      <c r="M143" s="253" t="s">
        <v>185</v>
      </c>
      <c r="N143" s="9" t="s">
        <v>406</v>
      </c>
      <c r="O143" s="121"/>
      <c r="P143" s="121"/>
      <c r="Q143" s="121"/>
      <c r="R143" s="121"/>
      <c r="S143" s="121"/>
      <c r="T143" s="121"/>
      <c r="U143" s="121"/>
      <c r="V143" s="121"/>
      <c r="W143" s="121"/>
      <c r="X143" s="323">
        <f>SUM(C143:W143)</f>
        <v>127075</v>
      </c>
    </row>
    <row r="144" spans="1:24" s="47" customFormat="1" ht="12" hidden="1" customHeight="1">
      <c r="A144" s="253" t="s">
        <v>186</v>
      </c>
      <c r="B144" s="9" t="s">
        <v>351</v>
      </c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253" t="s">
        <v>186</v>
      </c>
      <c r="N144" s="9" t="s">
        <v>351</v>
      </c>
      <c r="O144" s="121"/>
      <c r="P144" s="121"/>
      <c r="Q144" s="121"/>
      <c r="R144" s="121"/>
      <c r="S144" s="121"/>
      <c r="T144" s="121"/>
      <c r="U144" s="121"/>
      <c r="V144" s="121"/>
      <c r="W144" s="121"/>
      <c r="X144" s="322"/>
    </row>
    <row r="145" spans="1:24" s="47" customFormat="1" ht="12" hidden="1" customHeight="1" thickBot="1">
      <c r="A145" s="262" t="s">
        <v>187</v>
      </c>
      <c r="B145" s="7" t="s">
        <v>283</v>
      </c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262" t="s">
        <v>187</v>
      </c>
      <c r="N145" s="7" t="s">
        <v>283</v>
      </c>
      <c r="O145" s="121"/>
      <c r="P145" s="121"/>
      <c r="Q145" s="121"/>
      <c r="R145" s="121"/>
      <c r="S145" s="121"/>
      <c r="T145" s="121"/>
      <c r="U145" s="121"/>
      <c r="V145" s="121"/>
      <c r="W145" s="121"/>
      <c r="X145" s="329"/>
    </row>
    <row r="146" spans="1:24" s="47" customFormat="1" ht="12" customHeight="1" thickBot="1">
      <c r="A146" s="27" t="s">
        <v>14</v>
      </c>
      <c r="B146" s="74" t="s">
        <v>352</v>
      </c>
      <c r="C146" s="146">
        <f>+C147+C148+C149+C150+C151</f>
        <v>0</v>
      </c>
      <c r="D146" s="146">
        <f t="shared" ref="D146:W146" si="26">+D147+D148+D149+D150+D151</f>
        <v>0</v>
      </c>
      <c r="E146" s="146">
        <f t="shared" si="26"/>
        <v>0</v>
      </c>
      <c r="F146" s="146">
        <f t="shared" si="26"/>
        <v>0</v>
      </c>
      <c r="G146" s="146"/>
      <c r="H146" s="146">
        <f t="shared" si="26"/>
        <v>0</v>
      </c>
      <c r="I146" s="146">
        <f t="shared" si="26"/>
        <v>0</v>
      </c>
      <c r="J146" s="146">
        <f t="shared" si="26"/>
        <v>0</v>
      </c>
      <c r="K146" s="146">
        <f t="shared" si="26"/>
        <v>0</v>
      </c>
      <c r="L146" s="146">
        <f t="shared" si="26"/>
        <v>0</v>
      </c>
      <c r="M146" s="27" t="s">
        <v>14</v>
      </c>
      <c r="N146" s="74" t="s">
        <v>352</v>
      </c>
      <c r="O146" s="146">
        <f t="shared" si="26"/>
        <v>0</v>
      </c>
      <c r="P146" s="146">
        <f t="shared" si="26"/>
        <v>0</v>
      </c>
      <c r="Q146" s="146">
        <f t="shared" si="26"/>
        <v>0</v>
      </c>
      <c r="R146" s="146">
        <f t="shared" si="26"/>
        <v>0</v>
      </c>
      <c r="S146" s="146">
        <f t="shared" si="26"/>
        <v>0</v>
      </c>
      <c r="T146" s="146">
        <f t="shared" si="26"/>
        <v>0</v>
      </c>
      <c r="U146" s="146">
        <f t="shared" si="26"/>
        <v>0</v>
      </c>
      <c r="V146" s="146">
        <f t="shared" si="26"/>
        <v>0</v>
      </c>
      <c r="W146" s="146">
        <f t="shared" si="26"/>
        <v>0</v>
      </c>
      <c r="X146" s="321">
        <f>SUM(C146:W146)</f>
        <v>0</v>
      </c>
    </row>
    <row r="147" spans="1:24" s="47" customFormat="1" ht="12" hidden="1" customHeight="1">
      <c r="A147" s="253" t="s">
        <v>73</v>
      </c>
      <c r="B147" s="9" t="s">
        <v>347</v>
      </c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253" t="s">
        <v>73</v>
      </c>
      <c r="N147" s="9" t="s">
        <v>347</v>
      </c>
      <c r="O147" s="121"/>
      <c r="P147" s="121"/>
      <c r="Q147" s="121"/>
      <c r="R147" s="121"/>
      <c r="S147" s="121"/>
      <c r="T147" s="121"/>
      <c r="U147" s="121"/>
      <c r="V147" s="121"/>
      <c r="W147" s="121"/>
      <c r="X147" s="322"/>
    </row>
    <row r="148" spans="1:24" s="47" customFormat="1" ht="12" hidden="1" customHeight="1">
      <c r="A148" s="253" t="s">
        <v>74</v>
      </c>
      <c r="B148" s="9" t="s">
        <v>354</v>
      </c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253" t="s">
        <v>74</v>
      </c>
      <c r="N148" s="9" t="s">
        <v>354</v>
      </c>
      <c r="O148" s="121"/>
      <c r="P148" s="121"/>
      <c r="Q148" s="121"/>
      <c r="R148" s="121"/>
      <c r="S148" s="121"/>
      <c r="T148" s="121"/>
      <c r="U148" s="121"/>
      <c r="V148" s="121"/>
      <c r="W148" s="121"/>
      <c r="X148" s="322"/>
    </row>
    <row r="149" spans="1:24" s="47" customFormat="1" ht="12" hidden="1" customHeight="1">
      <c r="A149" s="253" t="s">
        <v>197</v>
      </c>
      <c r="B149" s="9" t="s">
        <v>349</v>
      </c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253" t="s">
        <v>197</v>
      </c>
      <c r="N149" s="9" t="s">
        <v>349</v>
      </c>
      <c r="O149" s="121"/>
      <c r="P149" s="121"/>
      <c r="Q149" s="121"/>
      <c r="R149" s="121"/>
      <c r="S149" s="121"/>
      <c r="T149" s="121"/>
      <c r="U149" s="121"/>
      <c r="V149" s="121"/>
      <c r="W149" s="121"/>
      <c r="X149" s="322"/>
    </row>
    <row r="150" spans="1:24" ht="12.75" hidden="1" customHeight="1">
      <c r="A150" s="253" t="s">
        <v>198</v>
      </c>
      <c r="B150" s="9" t="s">
        <v>394</v>
      </c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253" t="s">
        <v>198</v>
      </c>
      <c r="N150" s="9" t="s">
        <v>394</v>
      </c>
      <c r="O150" s="121"/>
      <c r="P150" s="121"/>
      <c r="Q150" s="121"/>
      <c r="R150" s="121"/>
      <c r="S150" s="121"/>
      <c r="T150" s="121"/>
      <c r="U150" s="121"/>
      <c r="V150" s="121"/>
      <c r="W150" s="121"/>
      <c r="X150" s="322"/>
    </row>
    <row r="151" spans="1:24" ht="12.75" hidden="1" customHeight="1" thickBot="1">
      <c r="A151" s="262" t="s">
        <v>353</v>
      </c>
      <c r="B151" s="7" t="s">
        <v>356</v>
      </c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262" t="s">
        <v>353</v>
      </c>
      <c r="N151" s="7" t="s">
        <v>356</v>
      </c>
      <c r="O151" s="123"/>
      <c r="P151" s="123"/>
      <c r="Q151" s="123"/>
      <c r="R151" s="123"/>
      <c r="S151" s="123"/>
      <c r="T151" s="123"/>
      <c r="U151" s="123"/>
      <c r="V151" s="123"/>
      <c r="W151" s="123"/>
      <c r="X151" s="329"/>
    </row>
    <row r="152" spans="1:24" ht="12.75" customHeight="1" thickBot="1">
      <c r="A152" s="296" t="s">
        <v>15</v>
      </c>
      <c r="B152" s="74" t="s">
        <v>357</v>
      </c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296" t="s">
        <v>15</v>
      </c>
      <c r="N152" s="74" t="s">
        <v>357</v>
      </c>
      <c r="O152" s="146"/>
      <c r="P152" s="146"/>
      <c r="Q152" s="146"/>
      <c r="R152" s="146"/>
      <c r="S152" s="146"/>
      <c r="T152" s="146"/>
      <c r="U152" s="146"/>
      <c r="V152" s="146"/>
      <c r="W152" s="146"/>
      <c r="X152" s="321">
        <f>SUM(C152:W152)</f>
        <v>0</v>
      </c>
    </row>
    <row r="153" spans="1:24" ht="12" customHeight="1" thickBot="1">
      <c r="A153" s="296" t="s">
        <v>16</v>
      </c>
      <c r="B153" s="74" t="s">
        <v>358</v>
      </c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296" t="s">
        <v>16</v>
      </c>
      <c r="N153" s="74" t="s">
        <v>358</v>
      </c>
      <c r="O153" s="146"/>
      <c r="P153" s="146"/>
      <c r="Q153" s="146"/>
      <c r="R153" s="146"/>
      <c r="S153" s="146"/>
      <c r="T153" s="146"/>
      <c r="U153" s="146"/>
      <c r="V153" s="146"/>
      <c r="W153" s="146"/>
      <c r="X153" s="321">
        <f>SUM(C153:W153)</f>
        <v>0</v>
      </c>
    </row>
    <row r="154" spans="1:24" ht="15" customHeight="1" thickBot="1">
      <c r="A154" s="27" t="s">
        <v>17</v>
      </c>
      <c r="B154" s="74" t="s">
        <v>360</v>
      </c>
      <c r="C154" s="247">
        <f>+C129+C133+C140+C146+C152+C153</f>
        <v>0</v>
      </c>
      <c r="D154" s="247">
        <f t="shared" ref="D154:W154" si="27">+D129+D133+D140+D146+D152+D153</f>
        <v>0</v>
      </c>
      <c r="E154" s="247">
        <f t="shared" si="27"/>
        <v>0</v>
      </c>
      <c r="F154" s="247">
        <f t="shared" si="27"/>
        <v>8238</v>
      </c>
      <c r="G154" s="247">
        <f t="shared" ref="G154" si="28">+G129+G133+G140+G146+G152+G153</f>
        <v>127075</v>
      </c>
      <c r="H154" s="247">
        <f t="shared" si="27"/>
        <v>0</v>
      </c>
      <c r="I154" s="247">
        <f t="shared" si="27"/>
        <v>0</v>
      </c>
      <c r="J154" s="247">
        <f t="shared" si="27"/>
        <v>0</v>
      </c>
      <c r="K154" s="247">
        <f t="shared" si="27"/>
        <v>0</v>
      </c>
      <c r="L154" s="247">
        <f t="shared" si="27"/>
        <v>0</v>
      </c>
      <c r="M154" s="27" t="s">
        <v>17</v>
      </c>
      <c r="N154" s="74" t="s">
        <v>360</v>
      </c>
      <c r="O154" s="247">
        <f t="shared" si="27"/>
        <v>0</v>
      </c>
      <c r="P154" s="247">
        <f t="shared" si="27"/>
        <v>0</v>
      </c>
      <c r="Q154" s="247">
        <f t="shared" si="27"/>
        <v>0</v>
      </c>
      <c r="R154" s="247">
        <f t="shared" si="27"/>
        <v>0</v>
      </c>
      <c r="S154" s="247">
        <f t="shared" si="27"/>
        <v>0</v>
      </c>
      <c r="T154" s="247">
        <f t="shared" si="27"/>
        <v>0</v>
      </c>
      <c r="U154" s="247">
        <f t="shared" si="27"/>
        <v>0</v>
      </c>
      <c r="V154" s="247">
        <f t="shared" si="27"/>
        <v>0</v>
      </c>
      <c r="W154" s="247">
        <f t="shared" si="27"/>
        <v>0</v>
      </c>
      <c r="X154" s="321">
        <f>SUM(C154:W154)</f>
        <v>135313</v>
      </c>
    </row>
    <row r="155" spans="1:24" ht="13.5" thickBot="1">
      <c r="A155" s="264" t="s">
        <v>18</v>
      </c>
      <c r="B155" s="206" t="s">
        <v>359</v>
      </c>
      <c r="C155" s="247">
        <f>+C128+C154</f>
        <v>30226</v>
      </c>
      <c r="D155" s="247">
        <f t="shared" ref="D155:W155" si="29">+D128+D154</f>
        <v>1220</v>
      </c>
      <c r="E155" s="247">
        <f t="shared" si="29"/>
        <v>3970</v>
      </c>
      <c r="F155" s="247">
        <f t="shared" si="29"/>
        <v>8438</v>
      </c>
      <c r="G155" s="247">
        <f t="shared" ref="G155" si="30">+G128+G154</f>
        <v>127075</v>
      </c>
      <c r="H155" s="247">
        <f t="shared" si="29"/>
        <v>46772</v>
      </c>
      <c r="I155" s="247">
        <f t="shared" si="29"/>
        <v>1400</v>
      </c>
      <c r="J155" s="247">
        <f t="shared" si="29"/>
        <v>7000</v>
      </c>
      <c r="K155" s="247">
        <f t="shared" si="29"/>
        <v>28200</v>
      </c>
      <c r="L155" s="247">
        <f t="shared" si="29"/>
        <v>16122</v>
      </c>
      <c r="M155" s="264" t="s">
        <v>18</v>
      </c>
      <c r="N155" s="206" t="s">
        <v>359</v>
      </c>
      <c r="O155" s="247">
        <f t="shared" si="29"/>
        <v>279456</v>
      </c>
      <c r="P155" s="247">
        <f t="shared" si="29"/>
        <v>6701</v>
      </c>
      <c r="Q155" s="247">
        <f t="shared" si="29"/>
        <v>0</v>
      </c>
      <c r="R155" s="247">
        <f t="shared" si="29"/>
        <v>6996</v>
      </c>
      <c r="S155" s="247">
        <f t="shared" si="29"/>
        <v>3900</v>
      </c>
      <c r="T155" s="247">
        <f t="shared" si="29"/>
        <v>9000</v>
      </c>
      <c r="U155" s="247">
        <f t="shared" si="29"/>
        <v>18651</v>
      </c>
      <c r="V155" s="247">
        <f t="shared" si="29"/>
        <v>1000</v>
      </c>
      <c r="W155" s="247">
        <f t="shared" si="29"/>
        <v>8089</v>
      </c>
      <c r="X155" s="321">
        <f>SUM(C155:W155)</f>
        <v>604216</v>
      </c>
    </row>
    <row r="156" spans="1:24" ht="15" customHeight="1" thickBot="1">
      <c r="A156" s="211"/>
      <c r="B156" s="212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1"/>
      <c r="N156" s="212"/>
      <c r="O156" s="213"/>
      <c r="P156" s="213"/>
      <c r="Q156" s="213"/>
      <c r="R156" s="213"/>
      <c r="S156" s="213"/>
      <c r="T156" s="213"/>
      <c r="U156" s="213"/>
      <c r="V156" s="213"/>
      <c r="W156" s="213"/>
      <c r="X156" s="316"/>
    </row>
    <row r="157" spans="1:24" ht="14.25" customHeight="1" thickBot="1">
      <c r="A157" s="116" t="s">
        <v>395</v>
      </c>
      <c r="B157" s="117"/>
      <c r="C157" s="73">
        <v>2</v>
      </c>
      <c r="D157" s="73"/>
      <c r="E157" s="73"/>
      <c r="F157" s="73"/>
      <c r="G157" s="73"/>
      <c r="H157" s="73"/>
      <c r="I157" s="73"/>
      <c r="J157" s="73"/>
      <c r="K157" s="73"/>
      <c r="L157" s="73">
        <v>1</v>
      </c>
      <c r="M157" s="116" t="s">
        <v>395</v>
      </c>
      <c r="N157" s="117"/>
      <c r="O157" s="73">
        <v>2</v>
      </c>
      <c r="P157" s="73">
        <v>1</v>
      </c>
      <c r="Q157" s="73"/>
      <c r="R157" s="73">
        <v>1</v>
      </c>
      <c r="S157" s="73"/>
      <c r="T157" s="73"/>
      <c r="U157" s="73">
        <v>6</v>
      </c>
      <c r="V157" s="73"/>
      <c r="W157" s="73"/>
      <c r="X157" s="330"/>
    </row>
    <row r="158" spans="1:24" ht="13.5" thickBot="1">
      <c r="A158" s="116" t="s">
        <v>134</v>
      </c>
      <c r="B158" s="117"/>
      <c r="C158" s="73"/>
      <c r="D158" s="73"/>
      <c r="E158" s="73"/>
      <c r="F158" s="73"/>
      <c r="G158" s="73"/>
      <c r="H158" s="73">
        <v>42</v>
      </c>
      <c r="I158" s="73"/>
      <c r="J158" s="73"/>
      <c r="K158" s="73"/>
      <c r="L158" s="73"/>
      <c r="M158" s="116" t="s">
        <v>134</v>
      </c>
      <c r="N158" s="117"/>
      <c r="O158" s="73"/>
      <c r="P158" s="73"/>
      <c r="Q158" s="73"/>
      <c r="R158" s="73"/>
      <c r="S158" s="73"/>
      <c r="T158" s="73"/>
      <c r="U158" s="73"/>
      <c r="V158" s="73"/>
      <c r="W158" s="73"/>
      <c r="X158" s="33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3" fitToWidth="2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Normal="100" workbookViewId="0">
      <selection activeCell="C1" sqref="C1"/>
    </sheetView>
  </sheetViews>
  <sheetFormatPr defaultRowHeight="12.75"/>
  <cols>
    <col min="1" max="1" width="13.83203125" style="114" customWidth="1"/>
    <col min="2" max="2" width="79.1640625" style="115" customWidth="1"/>
    <col min="3" max="3" width="25" style="115" customWidth="1"/>
    <col min="4" max="16384" width="9.33203125" style="115"/>
  </cols>
  <sheetData>
    <row r="1" spans="1:3" s="94" customFormat="1" ht="21" customHeight="1" thickBot="1">
      <c r="A1" s="93"/>
      <c r="B1" s="95"/>
      <c r="C1" s="273" t="s">
        <v>472</v>
      </c>
    </row>
    <row r="2" spans="1:3" s="274" customFormat="1" ht="25.5" customHeight="1">
      <c r="A2" s="228" t="s">
        <v>132</v>
      </c>
      <c r="B2" s="184" t="s">
        <v>458</v>
      </c>
      <c r="C2" s="198" t="s">
        <v>46</v>
      </c>
    </row>
    <row r="3" spans="1:3" s="274" customFormat="1" ht="24.75" thickBot="1">
      <c r="A3" s="267" t="s">
        <v>131</v>
      </c>
      <c r="B3" s="185" t="s">
        <v>286</v>
      </c>
      <c r="C3" s="199"/>
    </row>
    <row r="4" spans="1:3" s="275" customFormat="1" ht="15.95" customHeight="1" thickBot="1">
      <c r="A4" s="97"/>
      <c r="B4" s="97"/>
      <c r="C4" s="98" t="s">
        <v>41</v>
      </c>
    </row>
    <row r="5" spans="1:3" ht="13.5" thickBot="1">
      <c r="A5" s="229" t="s">
        <v>133</v>
      </c>
      <c r="B5" s="99" t="s">
        <v>420</v>
      </c>
      <c r="C5" s="100" t="s">
        <v>42</v>
      </c>
    </row>
    <row r="6" spans="1:3" s="276" customFormat="1" ht="12.95" customHeight="1" thickBot="1">
      <c r="A6" s="89"/>
      <c r="B6" s="90" t="s">
        <v>374</v>
      </c>
      <c r="C6" s="91" t="s">
        <v>375</v>
      </c>
    </row>
    <row r="7" spans="1:3" s="276" customFormat="1" ht="15.95" customHeight="1" thickBot="1">
      <c r="A7" s="101"/>
      <c r="B7" s="102" t="s">
        <v>43</v>
      </c>
      <c r="C7" s="103"/>
    </row>
    <row r="8" spans="1:3" s="200" customFormat="1" ht="12" customHeight="1" thickBot="1">
      <c r="A8" s="89" t="s">
        <v>8</v>
      </c>
      <c r="B8" s="104" t="s">
        <v>396</v>
      </c>
      <c r="C8" s="156">
        <f>SUM(C9:C19)</f>
        <v>0</v>
      </c>
    </row>
    <row r="9" spans="1:3" s="200" customFormat="1" ht="12" customHeight="1">
      <c r="A9" s="268" t="s">
        <v>75</v>
      </c>
      <c r="B9" s="10" t="s">
        <v>174</v>
      </c>
      <c r="C9" s="189"/>
    </row>
    <row r="10" spans="1:3" s="200" customFormat="1" ht="12" customHeight="1">
      <c r="A10" s="269" t="s">
        <v>76</v>
      </c>
      <c r="B10" s="8" t="s">
        <v>175</v>
      </c>
      <c r="C10" s="154"/>
    </row>
    <row r="11" spans="1:3" s="200" customFormat="1" ht="12" customHeight="1">
      <c r="A11" s="269" t="s">
        <v>77</v>
      </c>
      <c r="B11" s="8" t="s">
        <v>176</v>
      </c>
      <c r="C11" s="154"/>
    </row>
    <row r="12" spans="1:3" s="200" customFormat="1" ht="12" customHeight="1">
      <c r="A12" s="269" t="s">
        <v>78</v>
      </c>
      <c r="B12" s="8" t="s">
        <v>177</v>
      </c>
      <c r="C12" s="154"/>
    </row>
    <row r="13" spans="1:3" s="200" customFormat="1" ht="12" customHeight="1">
      <c r="A13" s="269" t="s">
        <v>98</v>
      </c>
      <c r="B13" s="8" t="s">
        <v>178</v>
      </c>
      <c r="C13" s="154"/>
    </row>
    <row r="14" spans="1:3" s="200" customFormat="1" ht="12" customHeight="1">
      <c r="A14" s="269" t="s">
        <v>79</v>
      </c>
      <c r="B14" s="8" t="s">
        <v>288</v>
      </c>
      <c r="C14" s="154"/>
    </row>
    <row r="15" spans="1:3" s="200" customFormat="1" ht="12" customHeight="1">
      <c r="A15" s="269" t="s">
        <v>80</v>
      </c>
      <c r="B15" s="7" t="s">
        <v>289</v>
      </c>
      <c r="C15" s="154"/>
    </row>
    <row r="16" spans="1:3" s="200" customFormat="1" ht="12" customHeight="1">
      <c r="A16" s="269" t="s">
        <v>90</v>
      </c>
      <c r="B16" s="8" t="s">
        <v>181</v>
      </c>
      <c r="C16" s="190"/>
    </row>
    <row r="17" spans="1:3" s="277" customFormat="1" ht="12" customHeight="1">
      <c r="A17" s="269" t="s">
        <v>91</v>
      </c>
      <c r="B17" s="8" t="s">
        <v>182</v>
      </c>
      <c r="C17" s="154"/>
    </row>
    <row r="18" spans="1:3" s="277" customFormat="1" ht="12" customHeight="1">
      <c r="A18" s="269" t="s">
        <v>92</v>
      </c>
      <c r="B18" s="8" t="s">
        <v>323</v>
      </c>
      <c r="C18" s="155"/>
    </row>
    <row r="19" spans="1:3" s="277" customFormat="1" ht="12" customHeight="1" thickBot="1">
      <c r="A19" s="269" t="s">
        <v>93</v>
      </c>
      <c r="B19" s="7" t="s">
        <v>183</v>
      </c>
      <c r="C19" s="155"/>
    </row>
    <row r="20" spans="1:3" s="200" customFormat="1" ht="12" customHeight="1" thickBot="1">
      <c r="A20" s="89" t="s">
        <v>9</v>
      </c>
      <c r="B20" s="104" t="s">
        <v>290</v>
      </c>
      <c r="C20" s="156">
        <f>SUM(C21:C23)</f>
        <v>916</v>
      </c>
    </row>
    <row r="21" spans="1:3" s="277" customFormat="1" ht="12" customHeight="1">
      <c r="A21" s="269" t="s">
        <v>81</v>
      </c>
      <c r="B21" s="9" t="s">
        <v>155</v>
      </c>
      <c r="C21" s="154"/>
    </row>
    <row r="22" spans="1:3" s="277" customFormat="1" ht="12" customHeight="1">
      <c r="A22" s="269" t="s">
        <v>82</v>
      </c>
      <c r="B22" s="8" t="s">
        <v>291</v>
      </c>
      <c r="C22" s="154"/>
    </row>
    <row r="23" spans="1:3" s="277" customFormat="1" ht="12" customHeight="1">
      <c r="A23" s="269" t="s">
        <v>83</v>
      </c>
      <c r="B23" s="8" t="s">
        <v>292</v>
      </c>
      <c r="C23" s="154">
        <v>916</v>
      </c>
    </row>
    <row r="24" spans="1:3" s="277" customFormat="1" ht="12" customHeight="1" thickBot="1">
      <c r="A24" s="269" t="s">
        <v>84</v>
      </c>
      <c r="B24" s="8" t="s">
        <v>397</v>
      </c>
      <c r="C24" s="154"/>
    </row>
    <row r="25" spans="1:3" s="277" customFormat="1" ht="12" customHeight="1" thickBot="1">
      <c r="A25" s="92" t="s">
        <v>10</v>
      </c>
      <c r="B25" s="74" t="s">
        <v>112</v>
      </c>
      <c r="C25" s="183"/>
    </row>
    <row r="26" spans="1:3" s="277" customFormat="1" ht="12" customHeight="1" thickBot="1">
      <c r="A26" s="92" t="s">
        <v>11</v>
      </c>
      <c r="B26" s="74" t="s">
        <v>398</v>
      </c>
      <c r="C26" s="156">
        <f>+C27+C28+C29</f>
        <v>0</v>
      </c>
    </row>
    <row r="27" spans="1:3" s="277" customFormat="1" ht="12" customHeight="1">
      <c r="A27" s="270" t="s">
        <v>165</v>
      </c>
      <c r="B27" s="271" t="s">
        <v>160</v>
      </c>
      <c r="C27" s="39"/>
    </row>
    <row r="28" spans="1:3" s="277" customFormat="1" ht="12" customHeight="1">
      <c r="A28" s="270" t="s">
        <v>166</v>
      </c>
      <c r="B28" s="271" t="s">
        <v>291</v>
      </c>
      <c r="C28" s="154"/>
    </row>
    <row r="29" spans="1:3" s="277" customFormat="1" ht="12" customHeight="1">
      <c r="A29" s="270" t="s">
        <v>167</v>
      </c>
      <c r="B29" s="272" t="s">
        <v>294</v>
      </c>
      <c r="C29" s="154"/>
    </row>
    <row r="30" spans="1:3" s="277" customFormat="1" ht="12" customHeight="1" thickBot="1">
      <c r="A30" s="269" t="s">
        <v>168</v>
      </c>
      <c r="B30" s="79" t="s">
        <v>399</v>
      </c>
      <c r="C30" s="42"/>
    </row>
    <row r="31" spans="1:3" s="277" customFormat="1" ht="12" customHeight="1" thickBot="1">
      <c r="A31" s="92" t="s">
        <v>12</v>
      </c>
      <c r="B31" s="74" t="s">
        <v>295</v>
      </c>
      <c r="C31" s="156">
        <f>+C32+C33+C34</f>
        <v>0</v>
      </c>
    </row>
    <row r="32" spans="1:3" s="277" customFormat="1" ht="12" customHeight="1">
      <c r="A32" s="270" t="s">
        <v>68</v>
      </c>
      <c r="B32" s="271" t="s">
        <v>188</v>
      </c>
      <c r="C32" s="39"/>
    </row>
    <row r="33" spans="1:3" s="277" customFormat="1" ht="12" customHeight="1">
      <c r="A33" s="270" t="s">
        <v>69</v>
      </c>
      <c r="B33" s="272" t="s">
        <v>189</v>
      </c>
      <c r="C33" s="157"/>
    </row>
    <row r="34" spans="1:3" s="277" customFormat="1" ht="12" customHeight="1" thickBot="1">
      <c r="A34" s="269" t="s">
        <v>70</v>
      </c>
      <c r="B34" s="79" t="s">
        <v>190</v>
      </c>
      <c r="C34" s="42"/>
    </row>
    <row r="35" spans="1:3" s="200" customFormat="1" ht="12" customHeight="1" thickBot="1">
      <c r="A35" s="92" t="s">
        <v>13</v>
      </c>
      <c r="B35" s="74" t="s">
        <v>276</v>
      </c>
      <c r="C35" s="183"/>
    </row>
    <row r="36" spans="1:3" s="200" customFormat="1" ht="12" customHeight="1" thickBot="1">
      <c r="A36" s="92" t="s">
        <v>14</v>
      </c>
      <c r="B36" s="74" t="s">
        <v>296</v>
      </c>
      <c r="C36" s="191"/>
    </row>
    <row r="37" spans="1:3" s="200" customFormat="1" ht="12" customHeight="1" thickBot="1">
      <c r="A37" s="89" t="s">
        <v>15</v>
      </c>
      <c r="B37" s="74" t="s">
        <v>297</v>
      </c>
      <c r="C37" s="192">
        <f>+C8+C20+C25+C26+C31+C35+C36</f>
        <v>916</v>
      </c>
    </row>
    <row r="38" spans="1:3" s="200" customFormat="1" ht="12" customHeight="1" thickBot="1">
      <c r="A38" s="105" t="s">
        <v>16</v>
      </c>
      <c r="B38" s="74" t="s">
        <v>298</v>
      </c>
      <c r="C38" s="192">
        <f>+C39+C40+C41</f>
        <v>93600</v>
      </c>
    </row>
    <row r="39" spans="1:3" s="200" customFormat="1" ht="12" customHeight="1">
      <c r="A39" s="270" t="s">
        <v>299</v>
      </c>
      <c r="B39" s="271" t="s">
        <v>148</v>
      </c>
      <c r="C39" s="39">
        <v>450</v>
      </c>
    </row>
    <row r="40" spans="1:3" s="200" customFormat="1" ht="12" customHeight="1">
      <c r="A40" s="270" t="s">
        <v>300</v>
      </c>
      <c r="B40" s="272" t="s">
        <v>0</v>
      </c>
      <c r="C40" s="157"/>
    </row>
    <row r="41" spans="1:3" s="277" customFormat="1" ht="12" customHeight="1" thickBot="1">
      <c r="A41" s="269" t="s">
        <v>301</v>
      </c>
      <c r="B41" s="79" t="s">
        <v>302</v>
      </c>
      <c r="C41" s="42">
        <v>93150</v>
      </c>
    </row>
    <row r="42" spans="1:3" s="277" customFormat="1" ht="15" customHeight="1" thickBot="1">
      <c r="A42" s="105" t="s">
        <v>17</v>
      </c>
      <c r="B42" s="106" t="s">
        <v>303</v>
      </c>
      <c r="C42" s="195">
        <f>+C37+C38</f>
        <v>94516</v>
      </c>
    </row>
    <row r="43" spans="1:3" s="277" customFormat="1" ht="15" customHeight="1">
      <c r="A43" s="107"/>
      <c r="B43" s="108"/>
      <c r="C43" s="193"/>
    </row>
    <row r="44" spans="1:3" ht="13.5" thickBot="1">
      <c r="A44" s="109"/>
      <c r="B44" s="110"/>
      <c r="C44" s="194"/>
    </row>
    <row r="45" spans="1:3" s="276" customFormat="1" ht="16.5" customHeight="1" thickBot="1">
      <c r="A45" s="111"/>
      <c r="B45" s="112" t="s">
        <v>44</v>
      </c>
      <c r="C45" s="195"/>
    </row>
    <row r="46" spans="1:3" s="278" customFormat="1" ht="12" customHeight="1" thickBot="1">
      <c r="A46" s="92" t="s">
        <v>8</v>
      </c>
      <c r="B46" s="74" t="s">
        <v>304</v>
      </c>
      <c r="C46" s="156">
        <f>SUM(C47:C51)</f>
        <v>94135</v>
      </c>
    </row>
    <row r="47" spans="1:3" ht="12" customHeight="1">
      <c r="A47" s="269" t="s">
        <v>75</v>
      </c>
      <c r="B47" s="9" t="s">
        <v>37</v>
      </c>
      <c r="C47" s="39">
        <v>61946</v>
      </c>
    </row>
    <row r="48" spans="1:3" ht="12" customHeight="1">
      <c r="A48" s="269" t="s">
        <v>76</v>
      </c>
      <c r="B48" s="8" t="s">
        <v>121</v>
      </c>
      <c r="C48" s="41">
        <v>16622</v>
      </c>
    </row>
    <row r="49" spans="1:3" ht="12" customHeight="1">
      <c r="A49" s="269" t="s">
        <v>77</v>
      </c>
      <c r="B49" s="8" t="s">
        <v>97</v>
      </c>
      <c r="C49" s="41">
        <v>15567</v>
      </c>
    </row>
    <row r="50" spans="1:3" ht="12" customHeight="1">
      <c r="A50" s="269" t="s">
        <v>78</v>
      </c>
      <c r="B50" s="8" t="s">
        <v>122</v>
      </c>
      <c r="C50" s="41"/>
    </row>
    <row r="51" spans="1:3" ht="12" customHeight="1" thickBot="1">
      <c r="A51" s="269" t="s">
        <v>98</v>
      </c>
      <c r="B51" s="8" t="s">
        <v>123</v>
      </c>
      <c r="C51" s="41"/>
    </row>
    <row r="52" spans="1:3" ht="12" customHeight="1" thickBot="1">
      <c r="A52" s="92" t="s">
        <v>9</v>
      </c>
      <c r="B52" s="74" t="s">
        <v>305</v>
      </c>
      <c r="C52" s="156">
        <f>SUM(C53:C55)</f>
        <v>381</v>
      </c>
    </row>
    <row r="53" spans="1:3" s="278" customFormat="1" ht="12" customHeight="1">
      <c r="A53" s="269" t="s">
        <v>81</v>
      </c>
      <c r="B53" s="9" t="s">
        <v>138</v>
      </c>
      <c r="C53" s="39">
        <v>381</v>
      </c>
    </row>
    <row r="54" spans="1:3" ht="12" customHeight="1">
      <c r="A54" s="269" t="s">
        <v>82</v>
      </c>
      <c r="B54" s="8" t="s">
        <v>125</v>
      </c>
      <c r="C54" s="41"/>
    </row>
    <row r="55" spans="1:3" ht="12" customHeight="1">
      <c r="A55" s="269" t="s">
        <v>83</v>
      </c>
      <c r="B55" s="8" t="s">
        <v>45</v>
      </c>
      <c r="C55" s="41"/>
    </row>
    <row r="56" spans="1:3" ht="12" customHeight="1" thickBot="1">
      <c r="A56" s="269" t="s">
        <v>84</v>
      </c>
      <c r="B56" s="8" t="s">
        <v>400</v>
      </c>
      <c r="C56" s="41"/>
    </row>
    <row r="57" spans="1:3" ht="12" customHeight="1" thickBot="1">
      <c r="A57" s="92" t="s">
        <v>10</v>
      </c>
      <c r="B57" s="74" t="s">
        <v>4</v>
      </c>
      <c r="C57" s="183"/>
    </row>
    <row r="58" spans="1:3" ht="15" customHeight="1" thickBot="1">
      <c r="A58" s="92" t="s">
        <v>11</v>
      </c>
      <c r="B58" s="113" t="s">
        <v>404</v>
      </c>
      <c r="C58" s="196">
        <f>+C46+C52+C57</f>
        <v>94516</v>
      </c>
    </row>
    <row r="59" spans="1:3" ht="13.5" thickBot="1">
      <c r="C59" s="197"/>
    </row>
    <row r="60" spans="1:3" ht="15" customHeight="1" thickBot="1">
      <c r="A60" s="116" t="s">
        <v>395</v>
      </c>
      <c r="B60" s="117"/>
      <c r="C60" s="73">
        <v>25</v>
      </c>
    </row>
    <row r="61" spans="1:3" ht="14.25" customHeight="1" thickBot="1">
      <c r="A61" s="116" t="s">
        <v>134</v>
      </c>
      <c r="B61" s="117"/>
      <c r="C61" s="73"/>
    </row>
  </sheetData>
  <sheetProtection formatCells="0"/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58"/>
  <sheetViews>
    <sheetView zoomScaleNormal="100" workbookViewId="0">
      <selection activeCell="F1" sqref="F1"/>
    </sheetView>
  </sheetViews>
  <sheetFormatPr defaultRowHeight="12.75"/>
  <cols>
    <col min="1" max="1" width="13.83203125" style="114" customWidth="1"/>
    <col min="2" max="2" width="54.83203125" style="115" customWidth="1"/>
    <col min="3" max="5" width="18.83203125" style="115" customWidth="1"/>
    <col min="6" max="6" width="12.5" style="3" customWidth="1"/>
    <col min="7" max="16384" width="9.33203125" style="115"/>
  </cols>
  <sheetData>
    <row r="1" spans="1:6" s="94" customFormat="1" ht="21" customHeight="1" thickBot="1">
      <c r="A1" s="93"/>
      <c r="B1" s="95"/>
      <c r="F1" s="273" t="s">
        <v>473</v>
      </c>
    </row>
    <row r="2" spans="1:6" s="274" customFormat="1" ht="25.5" customHeight="1">
      <c r="A2" s="228" t="s">
        <v>132</v>
      </c>
      <c r="B2" s="184" t="s">
        <v>458</v>
      </c>
      <c r="C2" s="198" t="s">
        <v>46</v>
      </c>
      <c r="D2" s="198" t="s">
        <v>46</v>
      </c>
      <c r="E2" s="198" t="s">
        <v>46</v>
      </c>
      <c r="F2" s="317"/>
    </row>
    <row r="3" spans="1:6" s="274" customFormat="1" ht="24.75" thickBot="1">
      <c r="A3" s="267" t="s">
        <v>131</v>
      </c>
      <c r="B3" s="185" t="s">
        <v>306</v>
      </c>
      <c r="C3" s="199" t="s">
        <v>40</v>
      </c>
      <c r="D3" s="199" t="s">
        <v>40</v>
      </c>
      <c r="E3" s="199" t="s">
        <v>40</v>
      </c>
      <c r="F3" s="318"/>
    </row>
    <row r="4" spans="1:6" s="275" customFormat="1" ht="15.95" customHeight="1" thickBot="1">
      <c r="A4" s="97"/>
      <c r="B4" s="97"/>
      <c r="E4" s="98"/>
      <c r="F4" s="98" t="s">
        <v>41</v>
      </c>
    </row>
    <row r="5" spans="1:6" ht="96.75" thickBot="1">
      <c r="A5" s="229" t="s">
        <v>133</v>
      </c>
      <c r="B5" s="99" t="s">
        <v>420</v>
      </c>
      <c r="C5" s="100" t="s">
        <v>424</v>
      </c>
      <c r="D5" s="311" t="s">
        <v>427</v>
      </c>
      <c r="E5" s="100" t="s">
        <v>428</v>
      </c>
      <c r="F5" s="319" t="s">
        <v>462</v>
      </c>
    </row>
    <row r="6" spans="1:6" s="276" customFormat="1" ht="12.95" customHeight="1" thickBot="1">
      <c r="A6" s="89"/>
      <c r="B6" s="90" t="s">
        <v>374</v>
      </c>
      <c r="C6" s="91" t="s">
        <v>375</v>
      </c>
      <c r="D6" s="91" t="s">
        <v>376</v>
      </c>
      <c r="E6" s="91" t="s">
        <v>378</v>
      </c>
      <c r="F6" s="310" t="s">
        <v>377</v>
      </c>
    </row>
    <row r="7" spans="1:6" s="276" customFormat="1" ht="15.95" customHeight="1" thickBot="1">
      <c r="A7" s="101"/>
      <c r="B7" s="102" t="s">
        <v>43</v>
      </c>
      <c r="C7" s="103"/>
      <c r="D7" s="103"/>
      <c r="E7" s="103"/>
      <c r="F7" s="320"/>
    </row>
    <row r="8" spans="1:6" s="200" customFormat="1" ht="12" customHeight="1" thickBot="1">
      <c r="A8" s="89" t="s">
        <v>8</v>
      </c>
      <c r="B8" s="104" t="s">
        <v>396</v>
      </c>
      <c r="C8" s="156">
        <f>SUM(C9:C19)</f>
        <v>0</v>
      </c>
      <c r="D8" s="156">
        <f t="shared" ref="D8:E8" si="0">SUM(D9:D19)</f>
        <v>0</v>
      </c>
      <c r="E8" s="156">
        <f t="shared" si="0"/>
        <v>0</v>
      </c>
      <c r="F8" s="321">
        <f>SUM(C8:E8)</f>
        <v>0</v>
      </c>
    </row>
    <row r="9" spans="1:6" s="200" customFormat="1" ht="12" customHeight="1">
      <c r="A9" s="268" t="s">
        <v>75</v>
      </c>
      <c r="B9" s="10" t="s">
        <v>174</v>
      </c>
      <c r="C9" s="189"/>
      <c r="D9" s="189"/>
      <c r="E9" s="189"/>
      <c r="F9" s="322">
        <f>SUM(C9:E9)</f>
        <v>0</v>
      </c>
    </row>
    <row r="10" spans="1:6" s="200" customFormat="1" ht="12" customHeight="1">
      <c r="A10" s="269" t="s">
        <v>76</v>
      </c>
      <c r="B10" s="8" t="s">
        <v>175</v>
      </c>
      <c r="C10" s="154"/>
      <c r="D10" s="154"/>
      <c r="E10" s="154"/>
      <c r="F10" s="322">
        <f t="shared" ref="F10:F34" si="1">SUM(C10:E10)</f>
        <v>0</v>
      </c>
    </row>
    <row r="11" spans="1:6" s="200" customFormat="1" ht="12" customHeight="1">
      <c r="A11" s="269" t="s">
        <v>77</v>
      </c>
      <c r="B11" s="8" t="s">
        <v>176</v>
      </c>
      <c r="C11" s="154"/>
      <c r="D11" s="154"/>
      <c r="E11" s="154"/>
      <c r="F11" s="322">
        <f t="shared" si="1"/>
        <v>0</v>
      </c>
    </row>
    <row r="12" spans="1:6" s="200" customFormat="1" ht="12" customHeight="1">
      <c r="A12" s="269" t="s">
        <v>78</v>
      </c>
      <c r="B12" s="8" t="s">
        <v>177</v>
      </c>
      <c r="C12" s="154"/>
      <c r="D12" s="154"/>
      <c r="E12" s="154"/>
      <c r="F12" s="322">
        <f t="shared" si="1"/>
        <v>0</v>
      </c>
    </row>
    <row r="13" spans="1:6" s="200" customFormat="1" ht="12" customHeight="1">
      <c r="A13" s="269" t="s">
        <v>98</v>
      </c>
      <c r="B13" s="8" t="s">
        <v>178</v>
      </c>
      <c r="C13" s="154"/>
      <c r="D13" s="154"/>
      <c r="E13" s="154"/>
      <c r="F13" s="322">
        <f t="shared" si="1"/>
        <v>0</v>
      </c>
    </row>
    <row r="14" spans="1:6" s="200" customFormat="1" ht="12" customHeight="1">
      <c r="A14" s="269" t="s">
        <v>79</v>
      </c>
      <c r="B14" s="8" t="s">
        <v>288</v>
      </c>
      <c r="C14" s="154"/>
      <c r="D14" s="154"/>
      <c r="E14" s="154"/>
      <c r="F14" s="322">
        <f t="shared" si="1"/>
        <v>0</v>
      </c>
    </row>
    <row r="15" spans="1:6" s="200" customFormat="1" ht="12" customHeight="1">
      <c r="A15" s="269" t="s">
        <v>80</v>
      </c>
      <c r="B15" s="7" t="s">
        <v>289</v>
      </c>
      <c r="C15" s="154"/>
      <c r="D15" s="154"/>
      <c r="E15" s="154"/>
      <c r="F15" s="322">
        <f t="shared" si="1"/>
        <v>0</v>
      </c>
    </row>
    <row r="16" spans="1:6" s="200" customFormat="1" ht="12" customHeight="1">
      <c r="A16" s="269" t="s">
        <v>90</v>
      </c>
      <c r="B16" s="8" t="s">
        <v>181</v>
      </c>
      <c r="C16" s="190"/>
      <c r="D16" s="190"/>
      <c r="E16" s="190"/>
      <c r="F16" s="322">
        <f t="shared" si="1"/>
        <v>0</v>
      </c>
    </row>
    <row r="17" spans="1:6" s="277" customFormat="1" ht="12" customHeight="1">
      <c r="A17" s="269" t="s">
        <v>91</v>
      </c>
      <c r="B17" s="8" t="s">
        <v>182</v>
      </c>
      <c r="C17" s="154"/>
      <c r="D17" s="154"/>
      <c r="E17" s="154"/>
      <c r="F17" s="322">
        <f t="shared" si="1"/>
        <v>0</v>
      </c>
    </row>
    <row r="18" spans="1:6" s="277" customFormat="1" ht="12" customHeight="1">
      <c r="A18" s="269" t="s">
        <v>92</v>
      </c>
      <c r="B18" s="8" t="s">
        <v>323</v>
      </c>
      <c r="C18" s="155"/>
      <c r="D18" s="155"/>
      <c r="E18" s="155"/>
      <c r="F18" s="322">
        <f t="shared" si="1"/>
        <v>0</v>
      </c>
    </row>
    <row r="19" spans="1:6" s="277" customFormat="1" ht="12" customHeight="1" thickBot="1">
      <c r="A19" s="269" t="s">
        <v>93</v>
      </c>
      <c r="B19" s="7" t="s">
        <v>183</v>
      </c>
      <c r="C19" s="155"/>
      <c r="D19" s="155"/>
      <c r="E19" s="155"/>
      <c r="F19" s="322">
        <f t="shared" si="1"/>
        <v>0</v>
      </c>
    </row>
    <row r="20" spans="1:6" s="200" customFormat="1" ht="12" customHeight="1" thickBot="1">
      <c r="A20" s="89" t="s">
        <v>9</v>
      </c>
      <c r="B20" s="104" t="s">
        <v>290</v>
      </c>
      <c r="C20" s="156">
        <f>SUM(C21:C23)</f>
        <v>916</v>
      </c>
      <c r="D20" s="156">
        <f t="shared" ref="D20:F20" si="2">SUM(D21:D23)</f>
        <v>0</v>
      </c>
      <c r="E20" s="156">
        <f t="shared" si="2"/>
        <v>0</v>
      </c>
      <c r="F20" s="331">
        <f t="shared" si="2"/>
        <v>916</v>
      </c>
    </row>
    <row r="21" spans="1:6" s="277" customFormat="1" ht="12" customHeight="1">
      <c r="A21" s="269" t="s">
        <v>81</v>
      </c>
      <c r="B21" s="9" t="s">
        <v>155</v>
      </c>
      <c r="C21" s="154"/>
      <c r="D21" s="154"/>
      <c r="E21" s="154"/>
      <c r="F21" s="322">
        <f t="shared" si="1"/>
        <v>0</v>
      </c>
    </row>
    <row r="22" spans="1:6" s="277" customFormat="1" ht="12" customHeight="1">
      <c r="A22" s="269" t="s">
        <v>82</v>
      </c>
      <c r="B22" s="8" t="s">
        <v>291</v>
      </c>
      <c r="C22" s="154"/>
      <c r="D22" s="154"/>
      <c r="E22" s="154"/>
      <c r="F22" s="322">
        <f t="shared" si="1"/>
        <v>0</v>
      </c>
    </row>
    <row r="23" spans="1:6" s="277" customFormat="1" ht="12" customHeight="1">
      <c r="A23" s="269" t="s">
        <v>83</v>
      </c>
      <c r="B23" s="8" t="s">
        <v>292</v>
      </c>
      <c r="C23" s="154">
        <v>916</v>
      </c>
      <c r="D23" s="154"/>
      <c r="E23" s="154"/>
      <c r="F23" s="322">
        <f t="shared" si="1"/>
        <v>916</v>
      </c>
    </row>
    <row r="24" spans="1:6" s="277" customFormat="1" ht="12" customHeight="1" thickBot="1">
      <c r="A24" s="269" t="s">
        <v>84</v>
      </c>
      <c r="B24" s="8" t="s">
        <v>397</v>
      </c>
      <c r="C24" s="154"/>
      <c r="D24" s="154"/>
      <c r="E24" s="154"/>
      <c r="F24" s="322">
        <f t="shared" si="1"/>
        <v>0</v>
      </c>
    </row>
    <row r="25" spans="1:6" s="277" customFormat="1" ht="12" customHeight="1" thickBot="1">
      <c r="A25" s="92" t="s">
        <v>10</v>
      </c>
      <c r="B25" s="74" t="s">
        <v>112</v>
      </c>
      <c r="C25" s="183"/>
      <c r="D25" s="183"/>
      <c r="E25" s="183"/>
      <c r="F25" s="332"/>
    </row>
    <row r="26" spans="1:6" s="277" customFormat="1" ht="12" customHeight="1" thickBot="1">
      <c r="A26" s="92" t="s">
        <v>11</v>
      </c>
      <c r="B26" s="74" t="s">
        <v>398</v>
      </c>
      <c r="C26" s="156">
        <f>+C27+C28+C29</f>
        <v>0</v>
      </c>
      <c r="D26" s="156">
        <f t="shared" ref="D26:E26" si="3">+D27+D28+D29</f>
        <v>0</v>
      </c>
      <c r="E26" s="156">
        <f t="shared" si="3"/>
        <v>0</v>
      </c>
      <c r="F26" s="331">
        <f t="shared" ref="F26" si="4">+F27+F28+F29</f>
        <v>0</v>
      </c>
    </row>
    <row r="27" spans="1:6" s="277" customFormat="1" ht="12" customHeight="1">
      <c r="A27" s="270" t="s">
        <v>165</v>
      </c>
      <c r="B27" s="271" t="s">
        <v>160</v>
      </c>
      <c r="C27" s="39"/>
      <c r="D27" s="39"/>
      <c r="E27" s="39"/>
      <c r="F27" s="322">
        <f t="shared" si="1"/>
        <v>0</v>
      </c>
    </row>
    <row r="28" spans="1:6" s="277" customFormat="1" ht="12" customHeight="1">
      <c r="A28" s="270" t="s">
        <v>166</v>
      </c>
      <c r="B28" s="271" t="s">
        <v>291</v>
      </c>
      <c r="C28" s="154"/>
      <c r="D28" s="154"/>
      <c r="E28" s="154"/>
      <c r="F28" s="322">
        <f t="shared" si="1"/>
        <v>0</v>
      </c>
    </row>
    <row r="29" spans="1:6" s="277" customFormat="1" ht="12" customHeight="1">
      <c r="A29" s="270" t="s">
        <v>167</v>
      </c>
      <c r="B29" s="272" t="s">
        <v>294</v>
      </c>
      <c r="C29" s="154"/>
      <c r="D29" s="154"/>
      <c r="E29" s="154"/>
      <c r="F29" s="322">
        <f t="shared" si="1"/>
        <v>0</v>
      </c>
    </row>
    <row r="30" spans="1:6" s="277" customFormat="1" ht="12" customHeight="1" thickBot="1">
      <c r="A30" s="269" t="s">
        <v>168</v>
      </c>
      <c r="B30" s="79" t="s">
        <v>399</v>
      </c>
      <c r="C30" s="42"/>
      <c r="D30" s="42"/>
      <c r="E30" s="42"/>
      <c r="F30" s="322">
        <f t="shared" si="1"/>
        <v>0</v>
      </c>
    </row>
    <row r="31" spans="1:6" s="277" customFormat="1" ht="12" customHeight="1" thickBot="1">
      <c r="A31" s="92" t="s">
        <v>12</v>
      </c>
      <c r="B31" s="74" t="s">
        <v>295</v>
      </c>
      <c r="C31" s="156">
        <f>+C32+C33+C34</f>
        <v>0</v>
      </c>
      <c r="D31" s="156">
        <f t="shared" ref="D31:F31" si="5">+D32+D33+D34</f>
        <v>0</v>
      </c>
      <c r="E31" s="156">
        <f t="shared" si="5"/>
        <v>0</v>
      </c>
      <c r="F31" s="331">
        <f t="shared" si="5"/>
        <v>0</v>
      </c>
    </row>
    <row r="32" spans="1:6" s="277" customFormat="1" ht="12" customHeight="1">
      <c r="A32" s="270" t="s">
        <v>68</v>
      </c>
      <c r="B32" s="271" t="s">
        <v>188</v>
      </c>
      <c r="C32" s="39"/>
      <c r="D32" s="39"/>
      <c r="E32" s="39"/>
      <c r="F32" s="322">
        <f t="shared" si="1"/>
        <v>0</v>
      </c>
    </row>
    <row r="33" spans="1:6" s="277" customFormat="1" ht="12" customHeight="1">
      <c r="A33" s="270" t="s">
        <v>69</v>
      </c>
      <c r="B33" s="272" t="s">
        <v>189</v>
      </c>
      <c r="C33" s="157"/>
      <c r="D33" s="157"/>
      <c r="E33" s="157"/>
      <c r="F33" s="322">
        <f t="shared" si="1"/>
        <v>0</v>
      </c>
    </row>
    <row r="34" spans="1:6" s="277" customFormat="1" ht="12" customHeight="1" thickBot="1">
      <c r="A34" s="269" t="s">
        <v>70</v>
      </c>
      <c r="B34" s="79" t="s">
        <v>190</v>
      </c>
      <c r="C34" s="42"/>
      <c r="D34" s="42"/>
      <c r="E34" s="42"/>
      <c r="F34" s="322">
        <f t="shared" si="1"/>
        <v>0</v>
      </c>
    </row>
    <row r="35" spans="1:6" s="200" customFormat="1" ht="12" customHeight="1" thickBot="1">
      <c r="A35" s="92" t="s">
        <v>13</v>
      </c>
      <c r="B35" s="74" t="s">
        <v>276</v>
      </c>
      <c r="C35" s="183"/>
      <c r="D35" s="183"/>
      <c r="E35" s="183"/>
      <c r="F35" s="332"/>
    </row>
    <row r="36" spans="1:6" s="200" customFormat="1" ht="12" customHeight="1" thickBot="1">
      <c r="A36" s="92" t="s">
        <v>14</v>
      </c>
      <c r="B36" s="74" t="s">
        <v>296</v>
      </c>
      <c r="C36" s="191"/>
      <c r="D36" s="191"/>
      <c r="E36" s="191"/>
      <c r="F36" s="332"/>
    </row>
    <row r="37" spans="1:6" s="200" customFormat="1" ht="12" customHeight="1" thickBot="1">
      <c r="A37" s="89" t="s">
        <v>15</v>
      </c>
      <c r="B37" s="74" t="s">
        <v>297</v>
      </c>
      <c r="C37" s="192">
        <f>+C8+C20+C25+C26+C31+C35+C36</f>
        <v>916</v>
      </c>
      <c r="D37" s="192">
        <f t="shared" ref="D37:E37" si="6">+D8+D20+D25+D26+D31+D35+D36</f>
        <v>0</v>
      </c>
      <c r="E37" s="192">
        <f t="shared" si="6"/>
        <v>0</v>
      </c>
      <c r="F37" s="331">
        <f t="shared" ref="F37" si="7">+F8+F20+F25+F26+F31+F35+F36</f>
        <v>916</v>
      </c>
    </row>
    <row r="38" spans="1:6" s="200" customFormat="1" ht="12" customHeight="1" thickBot="1">
      <c r="A38" s="105" t="s">
        <v>16</v>
      </c>
      <c r="B38" s="74" t="s">
        <v>298</v>
      </c>
      <c r="C38" s="192">
        <f>+C39+C40+C41</f>
        <v>43281</v>
      </c>
      <c r="D38" s="192">
        <f t="shared" ref="D38:E38" si="8">+D39+D40+D41</f>
        <v>0</v>
      </c>
      <c r="E38" s="192">
        <f t="shared" si="8"/>
        <v>0</v>
      </c>
      <c r="F38" s="331">
        <f t="shared" ref="F38" si="9">+F39+F40+F41</f>
        <v>43281</v>
      </c>
    </row>
    <row r="39" spans="1:6" s="200" customFormat="1" ht="12" customHeight="1">
      <c r="A39" s="270" t="s">
        <v>299</v>
      </c>
      <c r="B39" s="271" t="s">
        <v>148</v>
      </c>
      <c r="C39" s="39"/>
      <c r="D39" s="39"/>
      <c r="E39" s="39"/>
      <c r="F39" s="323"/>
    </row>
    <row r="40" spans="1:6" s="200" customFormat="1" ht="12" customHeight="1">
      <c r="A40" s="270" t="s">
        <v>300</v>
      </c>
      <c r="B40" s="272" t="s">
        <v>0</v>
      </c>
      <c r="C40" s="157"/>
      <c r="D40" s="157"/>
      <c r="E40" s="157"/>
      <c r="F40" s="323"/>
    </row>
    <row r="41" spans="1:6" s="277" customFormat="1" ht="12" customHeight="1" thickBot="1">
      <c r="A41" s="269" t="s">
        <v>301</v>
      </c>
      <c r="B41" s="79" t="s">
        <v>302</v>
      </c>
      <c r="C41" s="42">
        <v>43281</v>
      </c>
      <c r="D41" s="42"/>
      <c r="E41" s="42"/>
      <c r="F41" s="323">
        <f>SUM(C41:E41)</f>
        <v>43281</v>
      </c>
    </row>
    <row r="42" spans="1:6" s="277" customFormat="1" ht="15" customHeight="1" thickBot="1">
      <c r="A42" s="105" t="s">
        <v>17</v>
      </c>
      <c r="B42" s="106" t="s">
        <v>303</v>
      </c>
      <c r="C42" s="195">
        <f>+C37+C38</f>
        <v>44197</v>
      </c>
      <c r="D42" s="195">
        <f t="shared" ref="D42:F42" si="10">+D37+D38</f>
        <v>0</v>
      </c>
      <c r="E42" s="195">
        <f t="shared" si="10"/>
        <v>0</v>
      </c>
      <c r="F42" s="328">
        <f t="shared" si="10"/>
        <v>44197</v>
      </c>
    </row>
    <row r="43" spans="1:6" s="277" customFormat="1" ht="15" customHeight="1">
      <c r="A43" s="107"/>
      <c r="B43" s="108"/>
      <c r="C43" s="193"/>
      <c r="D43" s="193"/>
      <c r="E43" s="193"/>
      <c r="F43" s="315"/>
    </row>
    <row r="44" spans="1:6" ht="13.5" thickBot="1">
      <c r="A44" s="109"/>
      <c r="B44" s="110"/>
      <c r="C44" s="194"/>
      <c r="D44" s="194"/>
      <c r="E44" s="194"/>
      <c r="F44" s="315"/>
    </row>
    <row r="45" spans="1:6" s="276" customFormat="1" ht="16.5" customHeight="1" thickBot="1">
      <c r="A45" s="111"/>
      <c r="B45" s="112" t="s">
        <v>44</v>
      </c>
      <c r="C45" s="195"/>
      <c r="D45" s="195"/>
      <c r="E45" s="195"/>
      <c r="F45" s="333"/>
    </row>
    <row r="46" spans="1:6" s="278" customFormat="1" ht="12" customHeight="1" thickBot="1">
      <c r="A46" s="92" t="s">
        <v>8</v>
      </c>
      <c r="B46" s="74" t="s">
        <v>304</v>
      </c>
      <c r="C46" s="156">
        <f>SUM(C47:C51)</f>
        <v>0</v>
      </c>
      <c r="D46" s="156">
        <f t="shared" ref="D46:F46" si="11">SUM(D47:D51)</f>
        <v>65987</v>
      </c>
      <c r="E46" s="156">
        <f t="shared" si="11"/>
        <v>12581</v>
      </c>
      <c r="F46" s="331">
        <f t="shared" si="11"/>
        <v>78568</v>
      </c>
    </row>
    <row r="47" spans="1:6" ht="12" customHeight="1">
      <c r="A47" s="269" t="s">
        <v>75</v>
      </c>
      <c r="B47" s="9" t="s">
        <v>37</v>
      </c>
      <c r="C47" s="39"/>
      <c r="D47" s="39">
        <v>52058</v>
      </c>
      <c r="E47" s="39">
        <v>9888</v>
      </c>
      <c r="F47" s="323">
        <f>SUM(C47:E47)</f>
        <v>61946</v>
      </c>
    </row>
    <row r="48" spans="1:6" ht="12" customHeight="1">
      <c r="A48" s="269" t="s">
        <v>76</v>
      </c>
      <c r="B48" s="8" t="s">
        <v>121</v>
      </c>
      <c r="C48" s="41"/>
      <c r="D48" s="41">
        <v>13929</v>
      </c>
      <c r="E48" s="41">
        <v>2693</v>
      </c>
      <c r="F48" s="323">
        <f>SUM(C48:E48)</f>
        <v>16622</v>
      </c>
    </row>
    <row r="49" spans="1:6" ht="12" customHeight="1">
      <c r="A49" s="269" t="s">
        <v>77</v>
      </c>
      <c r="B49" s="8" t="s">
        <v>97</v>
      </c>
      <c r="C49" s="41"/>
      <c r="D49" s="41"/>
      <c r="E49" s="41"/>
      <c r="F49" s="334"/>
    </row>
    <row r="50" spans="1:6" ht="12" customHeight="1">
      <c r="A50" s="269" t="s">
        <v>78</v>
      </c>
      <c r="B50" s="8" t="s">
        <v>122</v>
      </c>
      <c r="C50" s="41"/>
      <c r="D50" s="41"/>
      <c r="E50" s="41"/>
      <c r="F50" s="334"/>
    </row>
    <row r="51" spans="1:6" ht="12" customHeight="1" thickBot="1">
      <c r="A51" s="269" t="s">
        <v>98</v>
      </c>
      <c r="B51" s="8" t="s">
        <v>123</v>
      </c>
      <c r="C51" s="41"/>
      <c r="D51" s="41"/>
      <c r="E51" s="41"/>
      <c r="F51" s="334"/>
    </row>
    <row r="52" spans="1:6" ht="12" customHeight="1" thickBot="1">
      <c r="A52" s="92" t="s">
        <v>9</v>
      </c>
      <c r="B52" s="74" t="s">
        <v>305</v>
      </c>
      <c r="C52" s="156">
        <f>SUM(C53:C55)</f>
        <v>0</v>
      </c>
      <c r="D52" s="156">
        <f t="shared" ref="D52:E52" si="12">SUM(D53:D55)</f>
        <v>0</v>
      </c>
      <c r="E52" s="156">
        <f t="shared" si="12"/>
        <v>0</v>
      </c>
      <c r="F52" s="331">
        <f t="shared" ref="F52" si="13">SUM(F53:F55)</f>
        <v>0</v>
      </c>
    </row>
    <row r="53" spans="1:6" s="278" customFormat="1" ht="12" customHeight="1">
      <c r="A53" s="269" t="s">
        <v>81</v>
      </c>
      <c r="B53" s="9" t="s">
        <v>138</v>
      </c>
      <c r="C53" s="39"/>
      <c r="D53" s="39"/>
      <c r="E53" s="39"/>
      <c r="F53" s="335"/>
    </row>
    <row r="54" spans="1:6" ht="12" customHeight="1">
      <c r="A54" s="269" t="s">
        <v>82</v>
      </c>
      <c r="B54" s="8" t="s">
        <v>125</v>
      </c>
      <c r="C54" s="41"/>
      <c r="D54" s="41"/>
      <c r="E54" s="41"/>
      <c r="F54" s="334"/>
    </row>
    <row r="55" spans="1:6" ht="12" customHeight="1">
      <c r="A55" s="269" t="s">
        <v>83</v>
      </c>
      <c r="B55" s="8" t="s">
        <v>45</v>
      </c>
      <c r="C55" s="41"/>
      <c r="D55" s="41"/>
      <c r="E55" s="41"/>
      <c r="F55" s="334"/>
    </row>
    <row r="56" spans="1:6" ht="12" customHeight="1" thickBot="1">
      <c r="A56" s="269" t="s">
        <v>84</v>
      </c>
      <c r="B56" s="8" t="s">
        <v>400</v>
      </c>
      <c r="C56" s="41"/>
      <c r="D56" s="41"/>
      <c r="E56" s="41"/>
      <c r="F56" s="322"/>
    </row>
    <row r="57" spans="1:6" ht="15" customHeight="1" thickBot="1">
      <c r="A57" s="92" t="s">
        <v>10</v>
      </c>
      <c r="B57" s="74" t="s">
        <v>4</v>
      </c>
      <c r="C57" s="183"/>
      <c r="D57" s="183"/>
      <c r="E57" s="183"/>
      <c r="F57" s="332"/>
    </row>
    <row r="58" spans="1:6" ht="13.5" thickBot="1">
      <c r="A58" s="92" t="s">
        <v>11</v>
      </c>
      <c r="B58" s="113" t="s">
        <v>404</v>
      </c>
      <c r="C58" s="196">
        <f>+C46+C52+C57</f>
        <v>0</v>
      </c>
      <c r="D58" s="196">
        <f t="shared" ref="D58:E58" si="14">+D46+D52+D57</f>
        <v>65987</v>
      </c>
      <c r="E58" s="196">
        <f t="shared" si="14"/>
        <v>12581</v>
      </c>
      <c r="F58" s="328">
        <f t="shared" ref="F58" si="15">+F46+F52+F57</f>
        <v>78568</v>
      </c>
    </row>
    <row r="59" spans="1:6" ht="15" customHeight="1" thickBot="1">
      <c r="C59" s="197"/>
      <c r="D59" s="197"/>
      <c r="E59" s="197"/>
      <c r="F59" s="314"/>
    </row>
    <row r="60" spans="1:6" ht="14.25" customHeight="1" thickBot="1">
      <c r="A60" s="116" t="s">
        <v>395</v>
      </c>
      <c r="B60" s="117"/>
      <c r="C60" s="73">
        <v>1</v>
      </c>
      <c r="D60" s="73">
        <v>4</v>
      </c>
      <c r="E60" s="73">
        <v>20</v>
      </c>
      <c r="F60" s="73"/>
    </row>
    <row r="61" spans="1:6" ht="13.5" thickBot="1">
      <c r="A61" s="116" t="s">
        <v>134</v>
      </c>
      <c r="B61" s="117"/>
      <c r="C61" s="73"/>
      <c r="D61" s="73"/>
      <c r="E61" s="73"/>
      <c r="F61" s="73"/>
    </row>
    <row r="62" spans="1:6">
      <c r="F62" s="115"/>
    </row>
    <row r="63" spans="1:6">
      <c r="F63" s="115"/>
    </row>
    <row r="64" spans="1:6">
      <c r="F64" s="115"/>
    </row>
    <row r="65" spans="6:6">
      <c r="F65" s="115"/>
    </row>
    <row r="66" spans="6:6">
      <c r="F66" s="115"/>
    </row>
    <row r="67" spans="6:6">
      <c r="F67" s="115"/>
    </row>
    <row r="68" spans="6:6">
      <c r="F68" s="115"/>
    </row>
    <row r="69" spans="6:6">
      <c r="F69" s="115"/>
    </row>
    <row r="70" spans="6:6">
      <c r="F70" s="115"/>
    </row>
    <row r="71" spans="6:6">
      <c r="F71" s="115"/>
    </row>
    <row r="72" spans="6:6">
      <c r="F72" s="115"/>
    </row>
    <row r="73" spans="6:6">
      <c r="F73" s="115"/>
    </row>
    <row r="74" spans="6:6">
      <c r="F74" s="115"/>
    </row>
    <row r="75" spans="6:6">
      <c r="F75" s="115"/>
    </row>
    <row r="76" spans="6:6">
      <c r="F76" s="115"/>
    </row>
    <row r="77" spans="6:6">
      <c r="F77" s="115"/>
    </row>
    <row r="78" spans="6:6">
      <c r="F78" s="115"/>
    </row>
    <row r="79" spans="6:6">
      <c r="F79" s="115"/>
    </row>
    <row r="80" spans="6:6">
      <c r="F80" s="115"/>
    </row>
    <row r="81" spans="6:6">
      <c r="F81" s="115"/>
    </row>
    <row r="82" spans="6:6">
      <c r="F82" s="115"/>
    </row>
    <row r="83" spans="6:6">
      <c r="F83" s="115"/>
    </row>
    <row r="84" spans="6:6">
      <c r="F84" s="115"/>
    </row>
    <row r="85" spans="6:6">
      <c r="F85" s="115"/>
    </row>
    <row r="86" spans="6:6">
      <c r="F86" s="115"/>
    </row>
    <row r="87" spans="6:6">
      <c r="F87" s="115"/>
    </row>
    <row r="88" spans="6:6">
      <c r="F88" s="115"/>
    </row>
    <row r="89" spans="6:6">
      <c r="F89" s="115"/>
    </row>
    <row r="90" spans="6:6">
      <c r="F90" s="115"/>
    </row>
    <row r="91" spans="6:6">
      <c r="F91" s="115"/>
    </row>
    <row r="92" spans="6:6">
      <c r="F92" s="115"/>
    </row>
    <row r="93" spans="6:6">
      <c r="F93" s="115"/>
    </row>
    <row r="94" spans="6:6">
      <c r="F94" s="115"/>
    </row>
    <row r="95" spans="6:6">
      <c r="F95" s="115"/>
    </row>
    <row r="96" spans="6:6">
      <c r="F96" s="115"/>
    </row>
    <row r="97" spans="6:6">
      <c r="F97" s="115"/>
    </row>
    <row r="98" spans="6:6">
      <c r="F98" s="115"/>
    </row>
    <row r="99" spans="6:6">
      <c r="F99" s="115"/>
    </row>
    <row r="100" spans="6:6">
      <c r="F100" s="115"/>
    </row>
    <row r="101" spans="6:6">
      <c r="F101" s="115"/>
    </row>
    <row r="102" spans="6:6">
      <c r="F102" s="115"/>
    </row>
    <row r="103" spans="6:6">
      <c r="F103" s="115"/>
    </row>
    <row r="104" spans="6:6">
      <c r="F104" s="115"/>
    </row>
    <row r="105" spans="6:6">
      <c r="F105" s="115"/>
    </row>
    <row r="106" spans="6:6">
      <c r="F106" s="115"/>
    </row>
    <row r="107" spans="6:6">
      <c r="F107" s="115"/>
    </row>
    <row r="108" spans="6:6">
      <c r="F108" s="115"/>
    </row>
    <row r="109" spans="6:6">
      <c r="F109" s="115"/>
    </row>
    <row r="110" spans="6:6">
      <c r="F110" s="115"/>
    </row>
    <row r="111" spans="6:6">
      <c r="F111" s="115"/>
    </row>
    <row r="112" spans="6:6">
      <c r="F112" s="115"/>
    </row>
    <row r="113" spans="6:6">
      <c r="F113" s="115"/>
    </row>
    <row r="114" spans="6:6">
      <c r="F114" s="115"/>
    </row>
    <row r="115" spans="6:6">
      <c r="F115" s="115"/>
    </row>
    <row r="116" spans="6:6">
      <c r="F116" s="115"/>
    </row>
    <row r="117" spans="6:6">
      <c r="F117" s="115"/>
    </row>
    <row r="118" spans="6:6">
      <c r="F118" s="115"/>
    </row>
    <row r="119" spans="6:6">
      <c r="F119" s="115"/>
    </row>
    <row r="120" spans="6:6">
      <c r="F120" s="115"/>
    </row>
    <row r="121" spans="6:6">
      <c r="F121" s="115"/>
    </row>
    <row r="122" spans="6:6">
      <c r="F122" s="115"/>
    </row>
    <row r="123" spans="6:6">
      <c r="F123" s="115"/>
    </row>
    <row r="124" spans="6:6">
      <c r="F124" s="115"/>
    </row>
    <row r="125" spans="6:6">
      <c r="F125" s="115"/>
    </row>
    <row r="126" spans="6:6">
      <c r="F126" s="115"/>
    </row>
    <row r="127" spans="6:6">
      <c r="F127" s="115"/>
    </row>
    <row r="128" spans="6:6">
      <c r="F128" s="115"/>
    </row>
    <row r="129" spans="6:6">
      <c r="F129" s="115"/>
    </row>
    <row r="130" spans="6:6">
      <c r="F130" s="115"/>
    </row>
    <row r="131" spans="6:6">
      <c r="F131" s="115"/>
    </row>
    <row r="132" spans="6:6">
      <c r="F132" s="115"/>
    </row>
    <row r="133" spans="6:6">
      <c r="F133" s="115"/>
    </row>
    <row r="134" spans="6:6">
      <c r="F134" s="115"/>
    </row>
    <row r="135" spans="6:6">
      <c r="F135" s="115"/>
    </row>
    <row r="136" spans="6:6">
      <c r="F136" s="115"/>
    </row>
    <row r="137" spans="6:6">
      <c r="F137" s="115"/>
    </row>
    <row r="138" spans="6:6">
      <c r="F138" s="115"/>
    </row>
    <row r="139" spans="6:6">
      <c r="F139" s="115"/>
    </row>
    <row r="140" spans="6:6">
      <c r="F140" s="115"/>
    </row>
    <row r="141" spans="6:6">
      <c r="F141" s="115"/>
    </row>
    <row r="142" spans="6:6">
      <c r="F142" s="115"/>
    </row>
    <row r="143" spans="6:6">
      <c r="F143" s="115"/>
    </row>
    <row r="144" spans="6:6">
      <c r="F144" s="115"/>
    </row>
    <row r="145" spans="6:6">
      <c r="F145" s="115"/>
    </row>
    <row r="146" spans="6:6">
      <c r="F146" s="115"/>
    </row>
    <row r="147" spans="6:6">
      <c r="F147" s="115"/>
    </row>
    <row r="148" spans="6:6">
      <c r="F148" s="115"/>
    </row>
    <row r="149" spans="6:6">
      <c r="F149" s="115"/>
    </row>
    <row r="150" spans="6:6">
      <c r="F150" s="115"/>
    </row>
    <row r="151" spans="6:6">
      <c r="F151" s="115"/>
    </row>
    <row r="152" spans="6:6">
      <c r="F152" s="115"/>
    </row>
    <row r="153" spans="6:6">
      <c r="F153" s="115"/>
    </row>
    <row r="154" spans="6:6">
      <c r="F154" s="115"/>
    </row>
    <row r="155" spans="6:6">
      <c r="F155" s="115"/>
    </row>
    <row r="156" spans="6:6">
      <c r="F156" s="115"/>
    </row>
    <row r="157" spans="6:6">
      <c r="F157" s="115"/>
    </row>
    <row r="158" spans="6:6">
      <c r="F158" s="11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61"/>
  <sheetViews>
    <sheetView zoomScaleNormal="100" workbookViewId="0">
      <selection activeCell="D18" sqref="D18"/>
    </sheetView>
  </sheetViews>
  <sheetFormatPr defaultRowHeight="12.75"/>
  <cols>
    <col min="1" max="1" width="13.83203125" style="114" customWidth="1"/>
    <col min="2" max="2" width="56.6640625" style="115" customWidth="1"/>
    <col min="3" max="6" width="18.6640625" style="115" customWidth="1"/>
    <col min="7" max="16384" width="9.33203125" style="115"/>
  </cols>
  <sheetData>
    <row r="1" spans="1:6" s="94" customFormat="1" ht="21" customHeight="1" thickBot="1">
      <c r="A1" s="93"/>
      <c r="B1" s="95"/>
      <c r="E1" s="273"/>
      <c r="F1" s="273" t="s">
        <v>474</v>
      </c>
    </row>
    <row r="2" spans="1:6" s="274" customFormat="1" ht="25.5" customHeight="1">
      <c r="A2" s="228" t="s">
        <v>132</v>
      </c>
      <c r="B2" s="184" t="s">
        <v>287</v>
      </c>
      <c r="C2" s="198" t="s">
        <v>46</v>
      </c>
      <c r="D2" s="198" t="s">
        <v>46</v>
      </c>
      <c r="E2" s="198" t="s">
        <v>46</v>
      </c>
      <c r="F2" s="198" t="s">
        <v>46</v>
      </c>
    </row>
    <row r="3" spans="1:6" s="274" customFormat="1" ht="28.5" customHeight="1" thickBot="1">
      <c r="A3" s="267" t="s">
        <v>131</v>
      </c>
      <c r="B3" s="185" t="s">
        <v>405</v>
      </c>
      <c r="C3" s="199" t="s">
        <v>47</v>
      </c>
      <c r="D3" s="199" t="s">
        <v>47</v>
      </c>
      <c r="E3" s="199" t="s">
        <v>47</v>
      </c>
      <c r="F3" s="199" t="s">
        <v>47</v>
      </c>
    </row>
    <row r="4" spans="1:6" s="275" customFormat="1" ht="15.95" customHeight="1" thickBot="1">
      <c r="A4" s="97"/>
      <c r="B4" s="97"/>
      <c r="E4" s="98"/>
      <c r="F4" s="98" t="s">
        <v>41</v>
      </c>
    </row>
    <row r="5" spans="1:6" ht="96.75" thickBot="1">
      <c r="A5" s="229" t="s">
        <v>133</v>
      </c>
      <c r="B5" s="99" t="s">
        <v>420</v>
      </c>
      <c r="C5" s="100" t="s">
        <v>424</v>
      </c>
      <c r="D5" s="100" t="s">
        <v>428</v>
      </c>
      <c r="E5" s="311" t="s">
        <v>427</v>
      </c>
      <c r="F5" s="311" t="s">
        <v>464</v>
      </c>
    </row>
    <row r="6" spans="1:6" s="276" customFormat="1" ht="12.95" customHeight="1" thickBot="1">
      <c r="A6" s="89"/>
      <c r="B6" s="90" t="s">
        <v>374</v>
      </c>
      <c r="C6" s="91" t="s">
        <v>375</v>
      </c>
      <c r="D6" s="91" t="s">
        <v>376</v>
      </c>
      <c r="E6" s="91" t="s">
        <v>378</v>
      </c>
      <c r="F6" s="91" t="s">
        <v>377</v>
      </c>
    </row>
    <row r="7" spans="1:6" s="276" customFormat="1" ht="15.95" customHeight="1" thickBot="1">
      <c r="A7" s="101"/>
      <c r="B7" s="102" t="s">
        <v>43</v>
      </c>
      <c r="C7" s="103"/>
      <c r="D7" s="103"/>
      <c r="E7" s="103"/>
      <c r="F7" s="103"/>
    </row>
    <row r="8" spans="1:6" s="200" customFormat="1" ht="12" customHeight="1" thickBot="1">
      <c r="A8" s="89" t="s">
        <v>8</v>
      </c>
      <c r="B8" s="104" t="s">
        <v>396</v>
      </c>
      <c r="C8" s="156">
        <f>SUM(C9:C19)</f>
        <v>0</v>
      </c>
      <c r="D8" s="156">
        <f t="shared" ref="D8:E8" si="0">SUM(D9:D19)</f>
        <v>0</v>
      </c>
      <c r="E8" s="156">
        <f t="shared" si="0"/>
        <v>0</v>
      </c>
      <c r="F8" s="156">
        <f t="shared" ref="F8" si="1">SUM(F9:F19)</f>
        <v>0</v>
      </c>
    </row>
    <row r="9" spans="1:6" s="200" customFormat="1" ht="12" customHeight="1">
      <c r="A9" s="268" t="s">
        <v>75</v>
      </c>
      <c r="B9" s="10" t="s">
        <v>174</v>
      </c>
      <c r="C9" s="189"/>
      <c r="D9" s="189"/>
      <c r="E9" s="189"/>
      <c r="F9" s="189"/>
    </row>
    <row r="10" spans="1:6" s="200" customFormat="1" ht="12" customHeight="1">
      <c r="A10" s="269" t="s">
        <v>76</v>
      </c>
      <c r="B10" s="8" t="s">
        <v>175</v>
      </c>
      <c r="C10" s="154"/>
      <c r="D10" s="154"/>
      <c r="E10" s="154"/>
      <c r="F10" s="154"/>
    </row>
    <row r="11" spans="1:6" s="200" customFormat="1" ht="12" customHeight="1">
      <c r="A11" s="269" t="s">
        <v>77</v>
      </c>
      <c r="B11" s="8" t="s">
        <v>176</v>
      </c>
      <c r="C11" s="154"/>
      <c r="D11" s="154"/>
      <c r="E11" s="154"/>
      <c r="F11" s="154"/>
    </row>
    <row r="12" spans="1:6" s="200" customFormat="1" ht="12" customHeight="1">
      <c r="A12" s="269" t="s">
        <v>78</v>
      </c>
      <c r="B12" s="8" t="s">
        <v>177</v>
      </c>
      <c r="C12" s="154"/>
      <c r="D12" s="154"/>
      <c r="E12" s="154"/>
      <c r="F12" s="154"/>
    </row>
    <row r="13" spans="1:6" s="200" customFormat="1" ht="12" customHeight="1">
      <c r="A13" s="269" t="s">
        <v>98</v>
      </c>
      <c r="B13" s="8" t="s">
        <v>178</v>
      </c>
      <c r="C13" s="154"/>
      <c r="D13" s="154"/>
      <c r="E13" s="154"/>
      <c r="F13" s="154"/>
    </row>
    <row r="14" spans="1:6" s="200" customFormat="1" ht="12" customHeight="1">
      <c r="A14" s="269" t="s">
        <v>79</v>
      </c>
      <c r="B14" s="8" t="s">
        <v>288</v>
      </c>
      <c r="C14" s="154"/>
      <c r="D14" s="154"/>
      <c r="E14" s="154"/>
      <c r="F14" s="154"/>
    </row>
    <row r="15" spans="1:6" s="200" customFormat="1" ht="12" customHeight="1">
      <c r="A15" s="269" t="s">
        <v>80</v>
      </c>
      <c r="B15" s="7" t="s">
        <v>289</v>
      </c>
      <c r="C15" s="154"/>
      <c r="D15" s="154"/>
      <c r="E15" s="154"/>
      <c r="F15" s="154"/>
    </row>
    <row r="16" spans="1:6" s="200" customFormat="1" ht="12" customHeight="1">
      <c r="A16" s="269" t="s">
        <v>90</v>
      </c>
      <c r="B16" s="8" t="s">
        <v>181</v>
      </c>
      <c r="C16" s="190"/>
      <c r="D16" s="190"/>
      <c r="E16" s="190"/>
      <c r="F16" s="190"/>
    </row>
    <row r="17" spans="1:6" s="277" customFormat="1" ht="12" customHeight="1">
      <c r="A17" s="269" t="s">
        <v>91</v>
      </c>
      <c r="B17" s="8" t="s">
        <v>182</v>
      </c>
      <c r="C17" s="154"/>
      <c r="D17" s="154"/>
      <c r="E17" s="154"/>
      <c r="F17" s="154"/>
    </row>
    <row r="18" spans="1:6" s="277" customFormat="1" ht="12" customHeight="1">
      <c r="A18" s="269" t="s">
        <v>92</v>
      </c>
      <c r="B18" s="8" t="s">
        <v>323</v>
      </c>
      <c r="C18" s="155"/>
      <c r="D18" s="155"/>
      <c r="E18" s="155"/>
      <c r="F18" s="155"/>
    </row>
    <row r="19" spans="1:6" s="277" customFormat="1" ht="12" customHeight="1" thickBot="1">
      <c r="A19" s="269" t="s">
        <v>93</v>
      </c>
      <c r="B19" s="7" t="s">
        <v>183</v>
      </c>
      <c r="C19" s="155"/>
      <c r="D19" s="155"/>
      <c r="E19" s="155"/>
      <c r="F19" s="155"/>
    </row>
    <row r="20" spans="1:6" s="200" customFormat="1" ht="12" customHeight="1" thickBot="1">
      <c r="A20" s="89" t="s">
        <v>9</v>
      </c>
      <c r="B20" s="104" t="s">
        <v>290</v>
      </c>
      <c r="C20" s="156">
        <f>SUM(C21:C23)</f>
        <v>0</v>
      </c>
      <c r="D20" s="156">
        <f t="shared" ref="D20:E20" si="2">SUM(D21:D23)</f>
        <v>0</v>
      </c>
      <c r="E20" s="156">
        <f t="shared" si="2"/>
        <v>0</v>
      </c>
      <c r="F20" s="156">
        <f t="shared" ref="F20" si="3">SUM(F21:F23)</f>
        <v>0</v>
      </c>
    </row>
    <row r="21" spans="1:6" s="277" customFormat="1" ht="12" customHeight="1">
      <c r="A21" s="269" t="s">
        <v>81</v>
      </c>
      <c r="B21" s="9" t="s">
        <v>155</v>
      </c>
      <c r="C21" s="154"/>
      <c r="D21" s="154"/>
      <c r="E21" s="154"/>
      <c r="F21" s="154"/>
    </row>
    <row r="22" spans="1:6" s="277" customFormat="1" ht="12" customHeight="1">
      <c r="A22" s="269" t="s">
        <v>82</v>
      </c>
      <c r="B22" s="8" t="s">
        <v>291</v>
      </c>
      <c r="C22" s="154"/>
      <c r="D22" s="154"/>
      <c r="E22" s="154"/>
      <c r="F22" s="154"/>
    </row>
    <row r="23" spans="1:6" s="277" customFormat="1" ht="12" customHeight="1">
      <c r="A23" s="269" t="s">
        <v>83</v>
      </c>
      <c r="B23" s="8" t="s">
        <v>292</v>
      </c>
      <c r="C23" s="154"/>
      <c r="D23" s="154"/>
      <c r="E23" s="154"/>
      <c r="F23" s="154"/>
    </row>
    <row r="24" spans="1:6" s="277" customFormat="1" ht="12" customHeight="1" thickBot="1">
      <c r="A24" s="269" t="s">
        <v>84</v>
      </c>
      <c r="B24" s="8" t="s">
        <v>397</v>
      </c>
      <c r="C24" s="154"/>
      <c r="D24" s="154"/>
      <c r="E24" s="154"/>
      <c r="F24" s="154"/>
    </row>
    <row r="25" spans="1:6" s="277" customFormat="1" ht="12" customHeight="1" thickBot="1">
      <c r="A25" s="92" t="s">
        <v>10</v>
      </c>
      <c r="B25" s="74" t="s">
        <v>112</v>
      </c>
      <c r="C25" s="183"/>
      <c r="D25" s="183"/>
      <c r="E25" s="183"/>
      <c r="F25" s="183"/>
    </row>
    <row r="26" spans="1:6" s="277" customFormat="1" ht="12" customHeight="1" thickBot="1">
      <c r="A26" s="92" t="s">
        <v>11</v>
      </c>
      <c r="B26" s="74" t="s">
        <v>398</v>
      </c>
      <c r="C26" s="156">
        <f>+C27+C28+C29</f>
        <v>0</v>
      </c>
      <c r="D26" s="156">
        <f t="shared" ref="D26:E26" si="4">+D27+D28+D29</f>
        <v>0</v>
      </c>
      <c r="E26" s="156">
        <f t="shared" si="4"/>
        <v>0</v>
      </c>
      <c r="F26" s="156">
        <f t="shared" ref="F26" si="5">+F27+F28+F29</f>
        <v>0</v>
      </c>
    </row>
    <row r="27" spans="1:6" s="277" customFormat="1" ht="12" customHeight="1">
      <c r="A27" s="270" t="s">
        <v>165</v>
      </c>
      <c r="B27" s="271" t="s">
        <v>160</v>
      </c>
      <c r="C27" s="39"/>
      <c r="D27" s="39"/>
      <c r="E27" s="39"/>
      <c r="F27" s="39"/>
    </row>
    <row r="28" spans="1:6" s="277" customFormat="1" ht="12" customHeight="1">
      <c r="A28" s="270" t="s">
        <v>166</v>
      </c>
      <c r="B28" s="271" t="s">
        <v>291</v>
      </c>
      <c r="C28" s="154"/>
      <c r="D28" s="154"/>
      <c r="E28" s="154"/>
      <c r="F28" s="154"/>
    </row>
    <row r="29" spans="1:6" s="277" customFormat="1" ht="12" customHeight="1">
      <c r="A29" s="270" t="s">
        <v>167</v>
      </c>
      <c r="B29" s="272" t="s">
        <v>294</v>
      </c>
      <c r="C29" s="154"/>
      <c r="D29" s="154"/>
      <c r="E29" s="154"/>
      <c r="F29" s="154"/>
    </row>
    <row r="30" spans="1:6" s="277" customFormat="1" ht="12" customHeight="1" thickBot="1">
      <c r="A30" s="269" t="s">
        <v>168</v>
      </c>
      <c r="B30" s="79" t="s">
        <v>399</v>
      </c>
      <c r="C30" s="42"/>
      <c r="D30" s="42"/>
      <c r="E30" s="42"/>
      <c r="F30" s="42"/>
    </row>
    <row r="31" spans="1:6" s="277" customFormat="1" ht="12" customHeight="1" thickBot="1">
      <c r="A31" s="92" t="s">
        <v>12</v>
      </c>
      <c r="B31" s="74" t="s">
        <v>295</v>
      </c>
      <c r="C31" s="156">
        <f>+C32+C33+C34</f>
        <v>0</v>
      </c>
      <c r="D31" s="156">
        <f t="shared" ref="D31:E31" si="6">+D32+D33+D34</f>
        <v>0</v>
      </c>
      <c r="E31" s="156">
        <f t="shared" si="6"/>
        <v>0</v>
      </c>
      <c r="F31" s="156">
        <f t="shared" ref="F31" si="7">+F32+F33+F34</f>
        <v>0</v>
      </c>
    </row>
    <row r="32" spans="1:6" s="277" customFormat="1" ht="12" customHeight="1">
      <c r="A32" s="270" t="s">
        <v>68</v>
      </c>
      <c r="B32" s="271" t="s">
        <v>188</v>
      </c>
      <c r="C32" s="39"/>
      <c r="D32" s="39"/>
      <c r="E32" s="39"/>
      <c r="F32" s="39"/>
    </row>
    <row r="33" spans="1:6" s="277" customFormat="1" ht="12" customHeight="1">
      <c r="A33" s="270" t="s">
        <v>69</v>
      </c>
      <c r="B33" s="272" t="s">
        <v>189</v>
      </c>
      <c r="C33" s="157"/>
      <c r="D33" s="157"/>
      <c r="E33" s="157"/>
      <c r="F33" s="157"/>
    </row>
    <row r="34" spans="1:6" s="277" customFormat="1" ht="12" customHeight="1" thickBot="1">
      <c r="A34" s="269" t="s">
        <v>70</v>
      </c>
      <c r="B34" s="79" t="s">
        <v>190</v>
      </c>
      <c r="C34" s="42"/>
      <c r="D34" s="42"/>
      <c r="E34" s="42"/>
      <c r="F34" s="42"/>
    </row>
    <row r="35" spans="1:6" s="200" customFormat="1" ht="12" customHeight="1" thickBot="1">
      <c r="A35" s="92" t="s">
        <v>13</v>
      </c>
      <c r="B35" s="74" t="s">
        <v>276</v>
      </c>
      <c r="C35" s="183"/>
      <c r="D35" s="183"/>
      <c r="E35" s="183"/>
      <c r="F35" s="183"/>
    </row>
    <row r="36" spans="1:6" s="200" customFormat="1" ht="12" customHeight="1" thickBot="1">
      <c r="A36" s="92" t="s">
        <v>14</v>
      </c>
      <c r="B36" s="74" t="s">
        <v>296</v>
      </c>
      <c r="C36" s="191"/>
      <c r="D36" s="191"/>
      <c r="E36" s="191"/>
      <c r="F36" s="191"/>
    </row>
    <row r="37" spans="1:6" s="200" customFormat="1" ht="12" customHeight="1" thickBot="1">
      <c r="A37" s="89" t="s">
        <v>15</v>
      </c>
      <c r="B37" s="74" t="s">
        <v>297</v>
      </c>
      <c r="C37" s="192">
        <f>+C8+C20+C25+C26+C31+C35+C36</f>
        <v>0</v>
      </c>
      <c r="D37" s="192">
        <f t="shared" ref="D37:E37" si="8">+D8+D20+D25+D26+D31+D35+D36</f>
        <v>0</v>
      </c>
      <c r="E37" s="192">
        <f t="shared" si="8"/>
        <v>0</v>
      </c>
      <c r="F37" s="192">
        <f t="shared" ref="F37" si="9">+F8+F20+F25+F26+F31+F35+F36</f>
        <v>0</v>
      </c>
    </row>
    <row r="38" spans="1:6" s="200" customFormat="1" ht="12" customHeight="1" thickBot="1">
      <c r="A38" s="105" t="s">
        <v>16</v>
      </c>
      <c r="B38" s="74" t="s">
        <v>298</v>
      </c>
      <c r="C38" s="192">
        <f>+C39+C40+C41</f>
        <v>50319</v>
      </c>
      <c r="D38" s="192">
        <f t="shared" ref="D38:E38" si="10">+D39+D40+D41</f>
        <v>0</v>
      </c>
      <c r="E38" s="192">
        <f t="shared" si="10"/>
        <v>0</v>
      </c>
      <c r="F38" s="192">
        <f>+F39+F40+F41</f>
        <v>50319</v>
      </c>
    </row>
    <row r="39" spans="1:6" s="200" customFormat="1" ht="12" customHeight="1">
      <c r="A39" s="270" t="s">
        <v>299</v>
      </c>
      <c r="B39" s="271" t="s">
        <v>148</v>
      </c>
      <c r="C39" s="39">
        <v>450</v>
      </c>
      <c r="D39" s="39"/>
      <c r="E39" s="39"/>
      <c r="F39" s="39">
        <v>450</v>
      </c>
    </row>
    <row r="40" spans="1:6" s="200" customFormat="1" ht="12" customHeight="1">
      <c r="A40" s="270" t="s">
        <v>300</v>
      </c>
      <c r="B40" s="272" t="s">
        <v>0</v>
      </c>
      <c r="C40" s="157"/>
      <c r="D40" s="157"/>
      <c r="E40" s="157"/>
      <c r="F40" s="157"/>
    </row>
    <row r="41" spans="1:6" s="277" customFormat="1" ht="12" customHeight="1" thickBot="1">
      <c r="A41" s="269" t="s">
        <v>301</v>
      </c>
      <c r="B41" s="79" t="s">
        <v>302</v>
      </c>
      <c r="C41" s="42">
        <f>47602+2267</f>
        <v>49869</v>
      </c>
      <c r="D41" s="42"/>
      <c r="E41" s="42"/>
      <c r="F41" s="42">
        <f>47602+2267</f>
        <v>49869</v>
      </c>
    </row>
    <row r="42" spans="1:6" s="277" customFormat="1" ht="15" customHeight="1" thickBot="1">
      <c r="A42" s="105" t="s">
        <v>17</v>
      </c>
      <c r="B42" s="106" t="s">
        <v>303</v>
      </c>
      <c r="C42" s="195">
        <f>+C37+C38</f>
        <v>50319</v>
      </c>
      <c r="D42" s="195">
        <f t="shared" ref="D42:E42" si="11">+D37+D38</f>
        <v>0</v>
      </c>
      <c r="E42" s="195">
        <f t="shared" si="11"/>
        <v>0</v>
      </c>
      <c r="F42" s="195">
        <f>+F37+F38</f>
        <v>50319</v>
      </c>
    </row>
    <row r="43" spans="1:6" s="277" customFormat="1" ht="15" customHeight="1">
      <c r="A43" s="107"/>
      <c r="B43" s="108"/>
      <c r="C43" s="193"/>
      <c r="D43" s="193"/>
      <c r="E43" s="193"/>
      <c r="F43" s="193"/>
    </row>
    <row r="44" spans="1:6" ht="13.5" thickBot="1">
      <c r="A44" s="109"/>
      <c r="B44" s="110"/>
      <c r="C44" s="194"/>
      <c r="D44" s="194"/>
      <c r="E44" s="194"/>
      <c r="F44" s="194"/>
    </row>
    <row r="45" spans="1:6" s="276" customFormat="1" ht="16.5" customHeight="1" thickBot="1">
      <c r="A45" s="111"/>
      <c r="B45" s="112" t="s">
        <v>44</v>
      </c>
      <c r="C45" s="195"/>
      <c r="D45" s="195"/>
      <c r="E45" s="195"/>
      <c r="F45" s="195"/>
    </row>
    <row r="46" spans="1:6" s="278" customFormat="1" ht="12" customHeight="1" thickBot="1">
      <c r="A46" s="92" t="s">
        <v>8</v>
      </c>
      <c r="B46" s="74" t="s">
        <v>304</v>
      </c>
      <c r="C46" s="156">
        <f>SUM(C47:C51)</f>
        <v>0</v>
      </c>
      <c r="D46" s="156">
        <f t="shared" ref="D46:E46" si="12">SUM(D47:D51)</f>
        <v>13327</v>
      </c>
      <c r="E46" s="156">
        <f t="shared" si="12"/>
        <v>2240</v>
      </c>
      <c r="F46" s="156">
        <f>SUM(C46:E46)</f>
        <v>15567</v>
      </c>
    </row>
    <row r="47" spans="1:6" ht="12" customHeight="1">
      <c r="A47" s="269" t="s">
        <v>75</v>
      </c>
      <c r="B47" s="9" t="s">
        <v>37</v>
      </c>
      <c r="C47" s="39"/>
      <c r="D47" s="39"/>
      <c r="E47" s="39"/>
      <c r="F47" s="39"/>
    </row>
    <row r="48" spans="1:6" ht="12" customHeight="1">
      <c r="A48" s="269" t="s">
        <v>76</v>
      </c>
      <c r="B48" s="8" t="s">
        <v>121</v>
      </c>
      <c r="C48" s="41"/>
      <c r="D48" s="41"/>
      <c r="E48" s="41"/>
      <c r="F48" s="41"/>
    </row>
    <row r="49" spans="1:6" ht="12" customHeight="1">
      <c r="A49" s="269" t="s">
        <v>77</v>
      </c>
      <c r="B49" s="8" t="s">
        <v>97</v>
      </c>
      <c r="C49" s="41"/>
      <c r="D49" s="41">
        <v>13327</v>
      </c>
      <c r="E49" s="41">
        <v>2240</v>
      </c>
      <c r="F49" s="41">
        <f>SUM(C49:E49)</f>
        <v>15567</v>
      </c>
    </row>
    <row r="50" spans="1:6" ht="12" customHeight="1">
      <c r="A50" s="269" t="s">
        <v>78</v>
      </c>
      <c r="B50" s="8" t="s">
        <v>122</v>
      </c>
      <c r="C50" s="41"/>
      <c r="D50" s="41"/>
      <c r="E50" s="41"/>
      <c r="F50" s="41"/>
    </row>
    <row r="51" spans="1:6" ht="12" customHeight="1" thickBot="1">
      <c r="A51" s="269" t="s">
        <v>98</v>
      </c>
      <c r="B51" s="8" t="s">
        <v>123</v>
      </c>
      <c r="C51" s="41"/>
      <c r="D51" s="41"/>
      <c r="E51" s="41"/>
      <c r="F51" s="41"/>
    </row>
    <row r="52" spans="1:6" ht="12" customHeight="1" thickBot="1">
      <c r="A52" s="92" t="s">
        <v>9</v>
      </c>
      <c r="B52" s="74" t="s">
        <v>305</v>
      </c>
      <c r="C52" s="156">
        <f>SUM(C53:C55)</f>
        <v>0</v>
      </c>
      <c r="D52" s="156">
        <f t="shared" ref="D52:E52" si="13">SUM(D53:D55)</f>
        <v>356</v>
      </c>
      <c r="E52" s="156">
        <f t="shared" si="13"/>
        <v>25</v>
      </c>
      <c r="F52" s="156">
        <f>SUM(C52:E52)</f>
        <v>381</v>
      </c>
    </row>
    <row r="53" spans="1:6" s="278" customFormat="1" ht="12" customHeight="1">
      <c r="A53" s="269" t="s">
        <v>81</v>
      </c>
      <c r="B53" s="9" t="s">
        <v>138</v>
      </c>
      <c r="C53" s="39"/>
      <c r="D53" s="39">
        <v>356</v>
      </c>
      <c r="E53" s="39">
        <v>25</v>
      </c>
      <c r="F53" s="39">
        <f>SUM(C53:E53)</f>
        <v>381</v>
      </c>
    </row>
    <row r="54" spans="1:6" ht="12" customHeight="1">
      <c r="A54" s="269" t="s">
        <v>82</v>
      </c>
      <c r="B54" s="8" t="s">
        <v>125</v>
      </c>
      <c r="C54" s="41"/>
      <c r="D54" s="41"/>
      <c r="E54" s="41"/>
      <c r="F54" s="41"/>
    </row>
    <row r="55" spans="1:6" ht="12" customHeight="1">
      <c r="A55" s="269" t="s">
        <v>83</v>
      </c>
      <c r="B55" s="8" t="s">
        <v>45</v>
      </c>
      <c r="C55" s="41"/>
      <c r="D55" s="41"/>
      <c r="E55" s="41"/>
      <c r="F55" s="41"/>
    </row>
    <row r="56" spans="1:6" ht="12" customHeight="1" thickBot="1">
      <c r="A56" s="269" t="s">
        <v>84</v>
      </c>
      <c r="B56" s="8" t="s">
        <v>400</v>
      </c>
      <c r="C56" s="41"/>
      <c r="D56" s="41"/>
      <c r="E56" s="41"/>
      <c r="F56" s="41"/>
    </row>
    <row r="57" spans="1:6" ht="15" customHeight="1" thickBot="1">
      <c r="A57" s="92" t="s">
        <v>10</v>
      </c>
      <c r="B57" s="74" t="s">
        <v>4</v>
      </c>
      <c r="C57" s="183"/>
      <c r="D57" s="183"/>
      <c r="E57" s="183"/>
      <c r="F57" s="183"/>
    </row>
    <row r="58" spans="1:6" ht="13.5" thickBot="1">
      <c r="A58" s="92" t="s">
        <v>11</v>
      </c>
      <c r="B58" s="113" t="s">
        <v>404</v>
      </c>
      <c r="C58" s="196">
        <f>+C46+C52+C57</f>
        <v>0</v>
      </c>
      <c r="D58" s="196">
        <f t="shared" ref="D58:E58" si="14">+D46+D52+D57</f>
        <v>13683</v>
      </c>
      <c r="E58" s="196">
        <f t="shared" si="14"/>
        <v>2265</v>
      </c>
      <c r="F58" s="156">
        <f>SUM(C58:E58)</f>
        <v>15948</v>
      </c>
    </row>
    <row r="59" spans="1:6" ht="15" customHeight="1" thickBot="1">
      <c r="C59" s="197"/>
      <c r="D59" s="197"/>
      <c r="E59" s="197"/>
      <c r="F59" s="197"/>
    </row>
    <row r="60" spans="1:6" ht="14.25" customHeight="1" thickBot="1">
      <c r="A60" s="116" t="s">
        <v>395</v>
      </c>
      <c r="B60" s="117"/>
      <c r="C60" s="73"/>
      <c r="D60" s="73"/>
      <c r="E60" s="73"/>
      <c r="F60" s="73"/>
    </row>
    <row r="61" spans="1:6" ht="13.5" thickBot="1">
      <c r="A61" s="116" t="s">
        <v>134</v>
      </c>
      <c r="B61" s="117"/>
      <c r="C61" s="73"/>
      <c r="D61" s="73"/>
      <c r="E61" s="73"/>
      <c r="F61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Normal="100" workbookViewId="0">
      <selection activeCell="E24" sqref="E24"/>
    </sheetView>
  </sheetViews>
  <sheetFormatPr defaultRowHeight="12.75"/>
  <cols>
    <col min="1" max="1" width="13.83203125" style="114" customWidth="1"/>
    <col min="2" max="2" width="79.1640625" style="115" customWidth="1"/>
    <col min="3" max="3" width="25" style="115" customWidth="1"/>
    <col min="4" max="16384" width="9.33203125" style="115"/>
  </cols>
  <sheetData>
    <row r="1" spans="1:3" s="94" customFormat="1" ht="21" customHeight="1" thickBot="1">
      <c r="A1" s="93"/>
      <c r="B1" s="95"/>
      <c r="C1" s="273" t="s">
        <v>475</v>
      </c>
    </row>
    <row r="2" spans="1:3" s="274" customFormat="1" ht="25.5" customHeight="1">
      <c r="A2" s="228" t="s">
        <v>132</v>
      </c>
      <c r="B2" s="184" t="s">
        <v>423</v>
      </c>
      <c r="C2" s="198" t="s">
        <v>47</v>
      </c>
    </row>
    <row r="3" spans="1:3" s="274" customFormat="1" ht="24.75" thickBot="1">
      <c r="A3" s="267" t="s">
        <v>131</v>
      </c>
      <c r="B3" s="185" t="s">
        <v>286</v>
      </c>
      <c r="C3" s="199"/>
    </row>
    <row r="4" spans="1:3" s="275" customFormat="1" ht="15.95" customHeight="1" thickBot="1">
      <c r="A4" s="97"/>
      <c r="B4" s="97"/>
      <c r="C4" s="98" t="s">
        <v>41</v>
      </c>
    </row>
    <row r="5" spans="1:3" ht="13.5" thickBot="1">
      <c r="A5" s="229" t="s">
        <v>133</v>
      </c>
      <c r="B5" s="99" t="s">
        <v>420</v>
      </c>
      <c r="C5" s="100" t="s">
        <v>42</v>
      </c>
    </row>
    <row r="6" spans="1:3" s="276" customFormat="1" ht="12.95" customHeight="1" thickBot="1">
      <c r="A6" s="89"/>
      <c r="B6" s="90" t="s">
        <v>374</v>
      </c>
      <c r="C6" s="91" t="s">
        <v>375</v>
      </c>
    </row>
    <row r="7" spans="1:3" s="276" customFormat="1" ht="15.95" customHeight="1" thickBot="1">
      <c r="A7" s="101"/>
      <c r="B7" s="102" t="s">
        <v>43</v>
      </c>
      <c r="C7" s="103"/>
    </row>
    <row r="8" spans="1:3" s="200" customFormat="1" ht="12" customHeight="1" thickBot="1">
      <c r="A8" s="89" t="s">
        <v>8</v>
      </c>
      <c r="B8" s="104" t="s">
        <v>396</v>
      </c>
      <c r="C8" s="156">
        <f>SUM(C9:C19)</f>
        <v>8915</v>
      </c>
    </row>
    <row r="9" spans="1:3" s="200" customFormat="1" ht="12" customHeight="1">
      <c r="A9" s="268" t="s">
        <v>75</v>
      </c>
      <c r="B9" s="10" t="s">
        <v>174</v>
      </c>
      <c r="C9" s="189"/>
    </row>
    <row r="10" spans="1:3" s="200" customFormat="1" ht="12" customHeight="1">
      <c r="A10" s="269" t="s">
        <v>76</v>
      </c>
      <c r="B10" s="8" t="s">
        <v>175</v>
      </c>
      <c r="C10" s="154">
        <v>6120</v>
      </c>
    </row>
    <row r="11" spans="1:3" s="200" customFormat="1" ht="12" customHeight="1">
      <c r="A11" s="269" t="s">
        <v>77</v>
      </c>
      <c r="B11" s="8" t="s">
        <v>176</v>
      </c>
      <c r="C11" s="154">
        <v>900</v>
      </c>
    </row>
    <row r="12" spans="1:3" s="200" customFormat="1" ht="12" customHeight="1">
      <c r="A12" s="269" t="s">
        <v>78</v>
      </c>
      <c r="B12" s="8" t="s">
        <v>177</v>
      </c>
      <c r="C12" s="154"/>
    </row>
    <row r="13" spans="1:3" s="200" customFormat="1" ht="12" customHeight="1">
      <c r="A13" s="269" t="s">
        <v>98</v>
      </c>
      <c r="B13" s="8" t="s">
        <v>178</v>
      </c>
      <c r="C13" s="154"/>
    </row>
    <row r="14" spans="1:3" s="200" customFormat="1" ht="12" customHeight="1">
      <c r="A14" s="269" t="s">
        <v>79</v>
      </c>
      <c r="B14" s="8" t="s">
        <v>288</v>
      </c>
      <c r="C14" s="154">
        <v>1895</v>
      </c>
    </row>
    <row r="15" spans="1:3" s="200" customFormat="1" ht="12" customHeight="1">
      <c r="A15" s="269" t="s">
        <v>80</v>
      </c>
      <c r="B15" s="7" t="s">
        <v>289</v>
      </c>
      <c r="C15" s="154"/>
    </row>
    <row r="16" spans="1:3" s="200" customFormat="1" ht="12" customHeight="1">
      <c r="A16" s="269" t="s">
        <v>90</v>
      </c>
      <c r="B16" s="8" t="s">
        <v>181</v>
      </c>
      <c r="C16" s="190"/>
    </row>
    <row r="17" spans="1:3" s="277" customFormat="1" ht="12" customHeight="1">
      <c r="A17" s="269" t="s">
        <v>91</v>
      </c>
      <c r="B17" s="8" t="s">
        <v>182</v>
      </c>
      <c r="C17" s="154"/>
    </row>
    <row r="18" spans="1:3" s="277" customFormat="1" ht="12" customHeight="1">
      <c r="A18" s="269" t="s">
        <v>92</v>
      </c>
      <c r="B18" s="8" t="s">
        <v>323</v>
      </c>
      <c r="C18" s="155"/>
    </row>
    <row r="19" spans="1:3" s="277" customFormat="1" ht="12" customHeight="1" thickBot="1">
      <c r="A19" s="269" t="s">
        <v>93</v>
      </c>
      <c r="B19" s="7" t="s">
        <v>183</v>
      </c>
      <c r="C19" s="155"/>
    </row>
    <row r="20" spans="1:3" s="200" customFormat="1" ht="12" customHeight="1" thickBot="1">
      <c r="A20" s="89" t="s">
        <v>9</v>
      </c>
      <c r="B20" s="104" t="s">
        <v>290</v>
      </c>
      <c r="C20" s="156">
        <f>SUM(C21:C23)</f>
        <v>500</v>
      </c>
    </row>
    <row r="21" spans="1:3" s="277" customFormat="1" ht="12" customHeight="1">
      <c r="A21" s="269" t="s">
        <v>81</v>
      </c>
      <c r="B21" s="9" t="s">
        <v>155</v>
      </c>
      <c r="C21" s="154"/>
    </row>
    <row r="22" spans="1:3" s="277" customFormat="1" ht="12" customHeight="1">
      <c r="A22" s="269" t="s">
        <v>82</v>
      </c>
      <c r="B22" s="8" t="s">
        <v>291</v>
      </c>
      <c r="C22" s="154"/>
    </row>
    <row r="23" spans="1:3" s="277" customFormat="1" ht="12" customHeight="1">
      <c r="A23" s="269" t="s">
        <v>83</v>
      </c>
      <c r="B23" s="8" t="s">
        <v>292</v>
      </c>
      <c r="C23" s="154">
        <v>500</v>
      </c>
    </row>
    <row r="24" spans="1:3" s="277" customFormat="1" ht="12" customHeight="1" thickBot="1">
      <c r="A24" s="269" t="s">
        <v>84</v>
      </c>
      <c r="B24" s="8" t="s">
        <v>401</v>
      </c>
      <c r="C24" s="154"/>
    </row>
    <row r="25" spans="1:3" s="277" customFormat="1" ht="12" customHeight="1" thickBot="1">
      <c r="A25" s="92" t="s">
        <v>10</v>
      </c>
      <c r="B25" s="74" t="s">
        <v>112</v>
      </c>
      <c r="C25" s="183"/>
    </row>
    <row r="26" spans="1:3" s="277" customFormat="1" ht="12" customHeight="1" thickBot="1">
      <c r="A26" s="92" t="s">
        <v>11</v>
      </c>
      <c r="B26" s="74" t="s">
        <v>293</v>
      </c>
      <c r="C26" s="156">
        <f>+C27+C28</f>
        <v>0</v>
      </c>
    </row>
    <row r="27" spans="1:3" s="277" customFormat="1" ht="12" customHeight="1">
      <c r="A27" s="270" t="s">
        <v>165</v>
      </c>
      <c r="B27" s="271" t="s">
        <v>291</v>
      </c>
      <c r="C27" s="39"/>
    </row>
    <row r="28" spans="1:3" s="277" customFormat="1" ht="12" customHeight="1">
      <c r="A28" s="270" t="s">
        <v>166</v>
      </c>
      <c r="B28" s="272" t="s">
        <v>294</v>
      </c>
      <c r="C28" s="157"/>
    </row>
    <row r="29" spans="1:3" s="277" customFormat="1" ht="12" customHeight="1" thickBot="1">
      <c r="A29" s="269" t="s">
        <v>167</v>
      </c>
      <c r="B29" s="79" t="s">
        <v>402</v>
      </c>
      <c r="C29" s="42"/>
    </row>
    <row r="30" spans="1:3" s="277" customFormat="1" ht="12" customHeight="1" thickBot="1">
      <c r="A30" s="92" t="s">
        <v>12</v>
      </c>
      <c r="B30" s="74" t="s">
        <v>295</v>
      </c>
      <c r="C30" s="156">
        <f>+C31+C32+C33</f>
        <v>0</v>
      </c>
    </row>
    <row r="31" spans="1:3" s="277" customFormat="1" ht="12" customHeight="1">
      <c r="A31" s="270" t="s">
        <v>68</v>
      </c>
      <c r="B31" s="271" t="s">
        <v>188</v>
      </c>
      <c r="C31" s="39"/>
    </row>
    <row r="32" spans="1:3" s="277" customFormat="1" ht="12" customHeight="1">
      <c r="A32" s="270" t="s">
        <v>69</v>
      </c>
      <c r="B32" s="272" t="s">
        <v>189</v>
      </c>
      <c r="C32" s="157"/>
    </row>
    <row r="33" spans="1:3" s="277" customFormat="1" ht="12" customHeight="1" thickBot="1">
      <c r="A33" s="269" t="s">
        <v>70</v>
      </c>
      <c r="B33" s="79" t="s">
        <v>190</v>
      </c>
      <c r="C33" s="42"/>
    </row>
    <row r="34" spans="1:3" s="200" customFormat="1" ht="12" customHeight="1" thickBot="1">
      <c r="A34" s="92" t="s">
        <v>13</v>
      </c>
      <c r="B34" s="74" t="s">
        <v>276</v>
      </c>
      <c r="C34" s="183"/>
    </row>
    <row r="35" spans="1:3" s="200" customFormat="1" ht="12" customHeight="1" thickBot="1">
      <c r="A35" s="92" t="s">
        <v>14</v>
      </c>
      <c r="B35" s="74" t="s">
        <v>296</v>
      </c>
      <c r="C35" s="191"/>
    </row>
    <row r="36" spans="1:3" s="200" customFormat="1" ht="12" customHeight="1" thickBot="1">
      <c r="A36" s="89" t="s">
        <v>15</v>
      </c>
      <c r="B36" s="74" t="s">
        <v>403</v>
      </c>
      <c r="C36" s="192">
        <f>+C8+C20+C25+C26+C30+C34+C35</f>
        <v>9415</v>
      </c>
    </row>
    <row r="37" spans="1:3" s="200" customFormat="1" ht="12" customHeight="1" thickBot="1">
      <c r="A37" s="105" t="s">
        <v>16</v>
      </c>
      <c r="B37" s="74" t="s">
        <v>298</v>
      </c>
      <c r="C37" s="192">
        <f>+C38+C39+C40</f>
        <v>35123</v>
      </c>
    </row>
    <row r="38" spans="1:3" s="200" customFormat="1" ht="12" customHeight="1">
      <c r="A38" s="270" t="s">
        <v>299</v>
      </c>
      <c r="B38" s="271" t="s">
        <v>148</v>
      </c>
      <c r="C38" s="39">
        <v>1198</v>
      </c>
    </row>
    <row r="39" spans="1:3" s="200" customFormat="1" ht="12" customHeight="1">
      <c r="A39" s="270" t="s">
        <v>300</v>
      </c>
      <c r="B39" s="272" t="s">
        <v>0</v>
      </c>
      <c r="C39" s="157"/>
    </row>
    <row r="40" spans="1:3" s="277" customFormat="1" ht="12" customHeight="1" thickBot="1">
      <c r="A40" s="269" t="s">
        <v>301</v>
      </c>
      <c r="B40" s="79" t="s">
        <v>302</v>
      </c>
      <c r="C40" s="42">
        <f>33675+250</f>
        <v>33925</v>
      </c>
    </row>
    <row r="41" spans="1:3" s="277" customFormat="1" ht="15" customHeight="1" thickBot="1">
      <c r="A41" s="105" t="s">
        <v>17</v>
      </c>
      <c r="B41" s="106" t="s">
        <v>303</v>
      </c>
      <c r="C41" s="195">
        <f>+C36+C37</f>
        <v>44538</v>
      </c>
    </row>
    <row r="42" spans="1:3" s="277" customFormat="1" ht="15" customHeight="1">
      <c r="A42" s="107"/>
      <c r="B42" s="108"/>
      <c r="C42" s="193"/>
    </row>
    <row r="43" spans="1:3" ht="13.5" thickBot="1">
      <c r="A43" s="109"/>
      <c r="B43" s="110"/>
      <c r="C43" s="194"/>
    </row>
    <row r="44" spans="1:3" s="276" customFormat="1" ht="16.5" customHeight="1" thickBot="1">
      <c r="A44" s="111"/>
      <c r="B44" s="112" t="s">
        <v>44</v>
      </c>
      <c r="C44" s="195"/>
    </row>
    <row r="45" spans="1:3" s="278" customFormat="1" ht="12" customHeight="1" thickBot="1">
      <c r="A45" s="92" t="s">
        <v>8</v>
      </c>
      <c r="B45" s="74" t="s">
        <v>304</v>
      </c>
      <c r="C45" s="156">
        <f>SUM(C46:C50)</f>
        <v>38713</v>
      </c>
    </row>
    <row r="46" spans="1:3" ht="12" customHeight="1">
      <c r="A46" s="269" t="s">
        <v>75</v>
      </c>
      <c r="B46" s="9" t="s">
        <v>37</v>
      </c>
      <c r="C46" s="39">
        <v>7917</v>
      </c>
    </row>
    <row r="47" spans="1:3" ht="12" customHeight="1">
      <c r="A47" s="269" t="s">
        <v>76</v>
      </c>
      <c r="B47" s="8" t="s">
        <v>121</v>
      </c>
      <c r="C47" s="41">
        <v>2053</v>
      </c>
    </row>
    <row r="48" spans="1:3" ht="12" customHeight="1">
      <c r="A48" s="269" t="s">
        <v>77</v>
      </c>
      <c r="B48" s="8" t="s">
        <v>97</v>
      </c>
      <c r="C48" s="41">
        <v>28743</v>
      </c>
    </row>
    <row r="49" spans="1:3" ht="12" customHeight="1">
      <c r="A49" s="269" t="s">
        <v>78</v>
      </c>
      <c r="B49" s="8" t="s">
        <v>122</v>
      </c>
      <c r="C49" s="41"/>
    </row>
    <row r="50" spans="1:3" ht="12" customHeight="1" thickBot="1">
      <c r="A50" s="269" t="s">
        <v>98</v>
      </c>
      <c r="B50" s="8" t="s">
        <v>123</v>
      </c>
      <c r="C50" s="41"/>
    </row>
    <row r="51" spans="1:3" ht="12" customHeight="1" thickBot="1">
      <c r="A51" s="92" t="s">
        <v>9</v>
      </c>
      <c r="B51" s="74" t="s">
        <v>305</v>
      </c>
      <c r="C51" s="156">
        <f>SUM(C52:C54)</f>
        <v>5825</v>
      </c>
    </row>
    <row r="52" spans="1:3" s="278" customFormat="1" ht="12" customHeight="1">
      <c r="A52" s="269" t="s">
        <v>81</v>
      </c>
      <c r="B52" s="9" t="s">
        <v>138</v>
      </c>
      <c r="C52" s="39">
        <v>2396</v>
      </c>
    </row>
    <row r="53" spans="1:3" ht="12" customHeight="1">
      <c r="A53" s="269" t="s">
        <v>82</v>
      </c>
      <c r="B53" s="8" t="s">
        <v>125</v>
      </c>
      <c r="C53" s="41">
        <v>3429</v>
      </c>
    </row>
    <row r="54" spans="1:3" ht="12" customHeight="1">
      <c r="A54" s="269" t="s">
        <v>83</v>
      </c>
      <c r="B54" s="8" t="s">
        <v>45</v>
      </c>
      <c r="C54" s="41"/>
    </row>
    <row r="55" spans="1:3" ht="12" customHeight="1" thickBot="1">
      <c r="A55" s="269" t="s">
        <v>84</v>
      </c>
      <c r="B55" s="8" t="s">
        <v>400</v>
      </c>
      <c r="C55" s="41"/>
    </row>
    <row r="56" spans="1:3" ht="15" customHeight="1" thickBot="1">
      <c r="A56" s="92" t="s">
        <v>10</v>
      </c>
      <c r="B56" s="74" t="s">
        <v>4</v>
      </c>
      <c r="C56" s="183"/>
    </row>
    <row r="57" spans="1:3" ht="13.5" thickBot="1">
      <c r="A57" s="92" t="s">
        <v>11</v>
      </c>
      <c r="B57" s="113" t="s">
        <v>404</v>
      </c>
      <c r="C57" s="196">
        <f>+C45+C51+C56</f>
        <v>44538</v>
      </c>
    </row>
    <row r="58" spans="1:3" ht="15" customHeight="1" thickBot="1">
      <c r="C58" s="197"/>
    </row>
    <row r="59" spans="1:3" ht="14.25" customHeight="1" thickBot="1">
      <c r="A59" s="116" t="s">
        <v>395</v>
      </c>
      <c r="B59" s="117"/>
      <c r="C59" s="73">
        <v>1</v>
      </c>
    </row>
    <row r="60" spans="1:3" ht="13.5" thickBot="1">
      <c r="A60" s="116" t="s">
        <v>134</v>
      </c>
      <c r="B60" s="117"/>
      <c r="C60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11</vt:i4>
      </vt:variant>
    </vt:vector>
  </HeadingPairs>
  <TitlesOfParts>
    <vt:vector size="23" baseType="lpstr">
      <vt:lpstr>1.1.sz.mell.</vt:lpstr>
      <vt:lpstr>1.2.sz.mell.</vt:lpstr>
      <vt:lpstr>2.1.sz.mell  </vt:lpstr>
      <vt:lpstr>3.1. sz. mell</vt:lpstr>
      <vt:lpstr>3.1.1. sz. mell </vt:lpstr>
      <vt:lpstr>3.2. sz. mell</vt:lpstr>
      <vt:lpstr>3.2.1. sz. mell</vt:lpstr>
      <vt:lpstr>3.2.2. sz. mell</vt:lpstr>
      <vt:lpstr>3.3. sz. mell</vt:lpstr>
      <vt:lpstr>3.3.1. sz. mell</vt:lpstr>
      <vt:lpstr>1. sz tájékoztató t.</vt:lpstr>
      <vt:lpstr>2.sz tájékoztató t.</vt:lpstr>
      <vt:lpstr>'3.1. sz. mell'!Nyomtatási_cím</vt:lpstr>
      <vt:lpstr>'3.1.1. sz. mell '!Nyomtatási_cím</vt:lpstr>
      <vt:lpstr>'3.2. sz. mell'!Nyomtatási_cím</vt:lpstr>
      <vt:lpstr>'3.2.1. sz. mell'!Nyomtatási_cím</vt:lpstr>
      <vt:lpstr>'3.2.2. sz. mell'!Nyomtatási_cím</vt:lpstr>
      <vt:lpstr>'3.3. sz. mell'!Nyomtatási_cím</vt:lpstr>
      <vt:lpstr>'3.3.1. sz. mell'!Nyomtatási_cím</vt:lpstr>
      <vt:lpstr>'1. sz tájékoztató t.'!Nyomtatási_terület</vt:lpstr>
      <vt:lpstr>'1.1.sz.mell.'!Nyomtatási_terület</vt:lpstr>
      <vt:lpstr>'1.2.sz.mell.'!Nyomtatási_terület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PENZUGY_2</cp:lastModifiedBy>
  <cp:lastPrinted>2017-02-01T07:24:40Z</cp:lastPrinted>
  <dcterms:created xsi:type="dcterms:W3CDTF">1999-10-30T10:30:45Z</dcterms:created>
  <dcterms:modified xsi:type="dcterms:W3CDTF">2017-02-01T09:49:26Z</dcterms:modified>
</cp:coreProperties>
</file>