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"/>
    </mc:Choice>
  </mc:AlternateContent>
  <xr:revisionPtr revIDLastSave="0" documentId="8_{3BDE35D1-5F44-44E7-95C5-3C536155A310}" xr6:coauthVersionLast="40" xr6:coauthVersionMax="40" xr10:uidLastSave="{00000000-0000-0000-0000-000000000000}"/>
  <bookViews>
    <workbookView xWindow="-120" yWindow="-120" windowWidth="29040" windowHeight="15840" xr2:uid="{62E23F3E-C707-4E34-BFA0-E70732D849F6}"/>
  </bookViews>
  <sheets>
    <sheet name="3.1. BÖ Kiadások" sheetId="1" r:id="rId1"/>
    <sheet name="3.2. Hivatal Kiadások" sheetId="2" r:id="rId2"/>
    <sheet name="3.3. BNVÓ Kiadások" sheetId="3" r:id="rId3"/>
    <sheet name="3.4. BNI Kiadások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4" l="1"/>
  <c r="C15" i="4"/>
  <c r="E15" i="4"/>
  <c r="M15" i="4"/>
  <c r="M16" i="4"/>
  <c r="C18" i="4"/>
  <c r="C33" i="4" s="1"/>
  <c r="E18" i="4"/>
  <c r="E33" i="4" s="1"/>
  <c r="M18" i="4"/>
  <c r="M19" i="4"/>
  <c r="C21" i="4"/>
  <c r="E21" i="4"/>
  <c r="M21" i="4"/>
  <c r="M22" i="4"/>
  <c r="C24" i="4"/>
  <c r="E24" i="4"/>
  <c r="M24" i="4"/>
  <c r="M25" i="4"/>
  <c r="C27" i="4"/>
  <c r="E27" i="4"/>
  <c r="M27" i="4"/>
  <c r="C30" i="4"/>
  <c r="M30" i="4" s="1"/>
  <c r="C31" i="4"/>
  <c r="M31" i="4" s="1"/>
  <c r="D31" i="4"/>
  <c r="E31" i="4"/>
  <c r="F31" i="4"/>
  <c r="G31" i="4"/>
  <c r="H31" i="4"/>
  <c r="I31" i="4"/>
  <c r="J31" i="4"/>
  <c r="K31" i="4"/>
  <c r="L31" i="4"/>
  <c r="D33" i="4"/>
  <c r="F33" i="4"/>
  <c r="G33" i="4"/>
  <c r="H33" i="4"/>
  <c r="I33" i="4"/>
  <c r="J33" i="4"/>
  <c r="K33" i="4"/>
  <c r="L33" i="4"/>
  <c r="M13" i="3"/>
  <c r="C15" i="3"/>
  <c r="M15" i="3"/>
  <c r="M16" i="3"/>
  <c r="C18" i="3"/>
  <c r="M18" i="3" s="1"/>
  <c r="E18" i="3"/>
  <c r="C19" i="3"/>
  <c r="D19" i="3"/>
  <c r="M19" i="3" s="1"/>
  <c r="E19" i="3"/>
  <c r="F19" i="3"/>
  <c r="G19" i="3"/>
  <c r="H19" i="3"/>
  <c r="I19" i="3"/>
  <c r="J19" i="3"/>
  <c r="K19" i="3"/>
  <c r="L19" i="3"/>
  <c r="C21" i="3"/>
  <c r="M21" i="3" s="1"/>
  <c r="D21" i="3"/>
  <c r="E21" i="3"/>
  <c r="F21" i="3"/>
  <c r="G21" i="3"/>
  <c r="H21" i="3"/>
  <c r="I21" i="3"/>
  <c r="J21" i="3"/>
  <c r="K21" i="3"/>
  <c r="L21" i="3"/>
  <c r="M13" i="2"/>
  <c r="C15" i="2"/>
  <c r="C18" i="2" s="1"/>
  <c r="D15" i="2"/>
  <c r="E15" i="2"/>
  <c r="E18" i="2" s="1"/>
  <c r="C16" i="2"/>
  <c r="M16" i="2" s="1"/>
  <c r="D16" i="2"/>
  <c r="E16" i="2"/>
  <c r="F16" i="2"/>
  <c r="G16" i="2"/>
  <c r="H16" i="2"/>
  <c r="I16" i="2"/>
  <c r="J16" i="2"/>
  <c r="K16" i="2"/>
  <c r="L16" i="2"/>
  <c r="D18" i="2"/>
  <c r="F18" i="2"/>
  <c r="G18" i="2"/>
  <c r="H18" i="2"/>
  <c r="I18" i="2"/>
  <c r="J18" i="2"/>
  <c r="K18" i="2"/>
  <c r="L18" i="2"/>
  <c r="M13" i="1"/>
  <c r="C15" i="1"/>
  <c r="M15" i="1" s="1"/>
  <c r="D15" i="1"/>
  <c r="D148" i="1" s="1"/>
  <c r="E15" i="1"/>
  <c r="E148" i="1" s="1"/>
  <c r="G15" i="1"/>
  <c r="G148" i="1" s="1"/>
  <c r="M16" i="1"/>
  <c r="E18" i="1"/>
  <c r="M18" i="1"/>
  <c r="M19" i="1"/>
  <c r="C21" i="1"/>
  <c r="C148" i="1" s="1"/>
  <c r="M21" i="1"/>
  <c r="M22" i="1"/>
  <c r="E24" i="1"/>
  <c r="M24" i="1"/>
  <c r="M25" i="1"/>
  <c r="E27" i="1"/>
  <c r="M27" i="1" s="1"/>
  <c r="M28" i="1"/>
  <c r="E30" i="1"/>
  <c r="M30" i="1" s="1"/>
  <c r="M40" i="1"/>
  <c r="C42" i="1"/>
  <c r="M42" i="1" s="1"/>
  <c r="D42" i="1"/>
  <c r="E42" i="1"/>
  <c r="M43" i="1"/>
  <c r="E45" i="1"/>
  <c r="M45" i="1" s="1"/>
  <c r="M46" i="1"/>
  <c r="C48" i="1"/>
  <c r="D48" i="1"/>
  <c r="M48" i="1"/>
  <c r="M49" i="1"/>
  <c r="E51" i="1"/>
  <c r="M51" i="1"/>
  <c r="M52" i="1"/>
  <c r="E54" i="1"/>
  <c r="M54" i="1"/>
  <c r="M55" i="1"/>
  <c r="M57" i="1"/>
  <c r="M69" i="1"/>
  <c r="E71" i="1"/>
  <c r="M71" i="1"/>
  <c r="M72" i="1"/>
  <c r="C74" i="1"/>
  <c r="E74" i="1"/>
  <c r="M74" i="1" s="1"/>
  <c r="M75" i="1"/>
  <c r="F77" i="1"/>
  <c r="M77" i="1"/>
  <c r="M78" i="1"/>
  <c r="E80" i="1"/>
  <c r="M80" i="1" s="1"/>
  <c r="M81" i="1"/>
  <c r="E83" i="1"/>
  <c r="M83" i="1"/>
  <c r="M84" i="1"/>
  <c r="E86" i="1"/>
  <c r="M86" i="1"/>
  <c r="M104" i="1"/>
  <c r="M106" i="1"/>
  <c r="M107" i="1"/>
  <c r="E109" i="1"/>
  <c r="M109" i="1"/>
  <c r="M110" i="1"/>
  <c r="M112" i="1"/>
  <c r="M113" i="1"/>
  <c r="M115" i="1"/>
  <c r="M117" i="1"/>
  <c r="M119" i="1"/>
  <c r="M120" i="1"/>
  <c r="M122" i="1"/>
  <c r="M123" i="1"/>
  <c r="M125" i="1"/>
  <c r="M127" i="1"/>
  <c r="M129" i="1"/>
  <c r="M140" i="1"/>
  <c r="E142" i="1"/>
  <c r="M142" i="1" s="1"/>
  <c r="M143" i="1"/>
  <c r="M145" i="1"/>
  <c r="C146" i="1"/>
  <c r="M146" i="1" s="1"/>
  <c r="D146" i="1"/>
  <c r="E146" i="1"/>
  <c r="F146" i="1"/>
  <c r="G146" i="1"/>
  <c r="H146" i="1"/>
  <c r="I146" i="1"/>
  <c r="J146" i="1"/>
  <c r="K146" i="1"/>
  <c r="L146" i="1"/>
  <c r="F148" i="1"/>
  <c r="H148" i="1"/>
  <c r="I148" i="1"/>
  <c r="J148" i="1"/>
  <c r="K148" i="1"/>
  <c r="L148" i="1"/>
  <c r="M33" i="4" l="1"/>
  <c r="M18" i="2"/>
  <c r="M148" i="1"/>
  <c r="M15" i="2"/>
</calcChain>
</file>

<file path=xl/sharedStrings.xml><?xml version="1.0" encoding="utf-8"?>
<sst xmlns="http://schemas.openxmlformats.org/spreadsheetml/2006/main" count="373" uniqueCount="83">
  <si>
    <t>jegyző</t>
  </si>
  <si>
    <t xml:space="preserve">        polgármester</t>
  </si>
  <si>
    <t>dr. Horváth Zsolt</t>
  </si>
  <si>
    <t xml:space="preserve">        Várai Róbert</t>
  </si>
  <si>
    <t>Baracs, 2019. február 14.</t>
  </si>
  <si>
    <t>2019. évi eredeti</t>
  </si>
  <si>
    <t>2018. évi eredeti</t>
  </si>
  <si>
    <t>Összesen</t>
  </si>
  <si>
    <t>II./3) Kertészet és erdőgazdálkodás</t>
  </si>
  <si>
    <t>II./2) Sportlétesítmények működtetése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</si>
  <si>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</si>
  <si>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</si>
  <si>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</si>
  <si>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</si>
  <si>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</si>
  <si>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</si>
  <si>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</si>
  <si>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</si>
  <si>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</si>
  <si>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</si>
  <si>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</si>
  <si>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</si>
  <si>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</si>
  <si>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</si>
  <si>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</si>
  <si>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</si>
  <si>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</si>
  <si>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</si>
  <si>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</si>
  <si>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</si>
  <si>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</si>
  <si>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</si>
  <si>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</si>
  <si>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</si>
  <si>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</si>
  <si>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II./1) Civil szervezetek működési támogatása</t>
  </si>
  <si>
    <t>II. Önként vállalt feladatok</t>
  </si>
  <si>
    <t>I./25) Baracsi Népjóléti Intézmény</t>
  </si>
  <si>
    <t>I./24) Közös Önkormányzati Hivatal</t>
  </si>
  <si>
    <t>I./23) Baracsi Négy Vándor Óvoda</t>
  </si>
  <si>
    <t>Önkormányzatok elszámolásai költségvetési szerveikkel:</t>
  </si>
  <si>
    <t>I./22) Háziorvosi ügyeleti ellátás</t>
  </si>
  <si>
    <t>I./21) Fogorvosi ügyeleti ellátás</t>
  </si>
  <si>
    <t>I./20) Fogorvosi alapellátás</t>
  </si>
  <si>
    <t>I./19)  Önkormányzat által nyújtott lakástámogatások</t>
  </si>
  <si>
    <t>I./18) Könyvtári állomány gyarapítása</t>
  </si>
  <si>
    <t>I./17) Könyvtári szolgáltatások</t>
  </si>
  <si>
    <t>I./16) Zöldterület-kezelés</t>
  </si>
  <si>
    <t>I./15) Települési támogatás</t>
  </si>
  <si>
    <t>I./14) Család- és nővédelmi egészségügyi gondozás</t>
  </si>
  <si>
    <t>I./13) Önkormányzati vagyonnal való gazdálkodás</t>
  </si>
  <si>
    <t>I./12) Utak építése</t>
  </si>
  <si>
    <t>I./11) Intézményen kívüli gyermekétkeztetés</t>
  </si>
  <si>
    <t>I./10) Iskolai étkeztetés</t>
  </si>
  <si>
    <t>I./9) Közművelődési intézmények, közösségi színterek működtetése</t>
  </si>
  <si>
    <t>I./8) Háziorvosi alapellátás</t>
  </si>
  <si>
    <t>I./7) Város- és községgazdálkodás</t>
  </si>
  <si>
    <t>I./6) Közvilágítás</t>
  </si>
  <si>
    <t>I./5) Települési hulladék begyűjtése</t>
  </si>
  <si>
    <t>I./4) Közutak, hidak üzemeltetése, fenntartása</t>
  </si>
  <si>
    <t>I./3) Közfoglalkoztatás</t>
  </si>
  <si>
    <t>I./2) Köztemető fenntartás és működtetés</t>
  </si>
  <si>
    <t>I./1) Önkormányzati jogalkotás</t>
  </si>
  <si>
    <t>I. Kötelező feladatok</t>
  </si>
  <si>
    <t xml:space="preserve"> Szakfeladat</t>
  </si>
  <si>
    <t xml:space="preserve"> Ft-ban</t>
  </si>
  <si>
    <t>Baracs Község Önkormányzata 2019. évi tervezett működési, fenntartási, felhalmozási kiadásai</t>
  </si>
  <si>
    <t>3. sz. melléklet 3.1. pontja</t>
  </si>
  <si>
    <t xml:space="preserve">Baracs Község Önkormányzata Képviselő-testülete 2019. évi költségvetésről szóló 3/2019. (II.15.) Önkormányzati Rendelete                                                                                       </t>
  </si>
  <si>
    <t>Baracsi Közös Önkormányzati Hivatal 2019. évi tervezett működési, fenntartási, felhalmozási kiadásai</t>
  </si>
  <si>
    <t>3. sz. melléklet 3.2. pontja</t>
  </si>
  <si>
    <t>I./2) Óvodai nevelés</t>
  </si>
  <si>
    <t>I./1) Óvodai intézményi étkezés</t>
  </si>
  <si>
    <t>Ft-ban</t>
  </si>
  <si>
    <t>Baracsi Négy Vándor Óvoda 2019. évi tervezett működési, fenntartási, felhalmozási kiadásai</t>
  </si>
  <si>
    <t>3. sz. melléklet 3.3. pontja</t>
  </si>
  <si>
    <t>I/6 Hosszabb időtartamú közfoglalkoztatás</t>
  </si>
  <si>
    <t>I./5) Szociális étekzés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</si>
  <si>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</si>
  <si>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</si>
  <si>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</si>
  <si>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</si>
  <si>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Baracsi Népjóléti Intézmény 2019. évi tervezett működési, fenntartási, felhalmozási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</si>
</sst>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3" fillId="0" borderId="17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/>
    <xf numFmtId="0" fontId="6" fillId="0" borderId="15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8" xfId="0" applyNumberFormat="1" applyFont="1" applyBorder="1"/>
    <xf numFmtId="3" fontId="3" fillId="0" borderId="17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 vertical="center" wrapText="1"/>
    </xf>
    <xf numFmtId="3" fontId="2" fillId="0" borderId="6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center" wrapText="1"/>
    </xf>
    <xf numFmtId="3" fontId="2" fillId="0" borderId="4" xfId="0" applyNumberFormat="1" applyFont="1" applyBorder="1"/>
    <xf numFmtId="0" fontId="4" fillId="0" borderId="7" xfId="0" applyFont="1" applyBorder="1"/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3" fontId="0" fillId="0" borderId="0" xfId="0" applyNumberFormat="1"/>
    <xf numFmtId="0" fontId="5" fillId="0" borderId="2" xfId="0" applyFont="1" applyBorder="1"/>
    <xf numFmtId="0" fontId="5" fillId="0" borderId="4" xfId="0" applyFont="1" applyBorder="1"/>
    <xf numFmtId="0" fontId="5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3" fontId="3" fillId="0" borderId="3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CEE6-3A94-4F97-9234-7545EFDE2852}">
  <dimension ref="A1:M155"/>
  <sheetViews>
    <sheetView tabSelected="1" topLeftCell="A148" workbookViewId="0">
      <selection activeCell="A151" sqref="A151:XFD151"/>
    </sheetView>
  </sheetViews>
  <sheetFormatPr defaultRowHeight="15" x14ac:dyDescent="0.25"/>
  <cols>
    <col min="1" max="1" width="12.7109375" style="1" customWidth="1"/>
    <col min="2" max="2" width="14.5703125" style="1" bestFit="1" customWidth="1"/>
    <col min="3" max="3" width="14.28515625" style="1" customWidth="1"/>
    <col min="4" max="4" width="13.42578125" style="1" customWidth="1"/>
    <col min="5" max="5" width="13" style="1" customWidth="1"/>
    <col min="6" max="6" width="12.140625" style="1" customWidth="1"/>
    <col min="7" max="7" width="12.85546875" style="1" customWidth="1"/>
    <col min="8" max="8" width="12.5703125" style="1" customWidth="1"/>
    <col min="9" max="9" width="11.28515625" style="1" customWidth="1"/>
    <col min="10" max="10" width="11.5703125" style="1" customWidth="1"/>
    <col min="11" max="11" width="12.5703125" style="1" customWidth="1"/>
    <col min="12" max="12" width="11.5703125" style="1" customWidth="1"/>
    <col min="13" max="13" width="15.28515625" style="1" customWidth="1"/>
  </cols>
  <sheetData>
    <row r="1" spans="1:13" ht="15" customHeight="1" x14ac:dyDescent="0.25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76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71" customFormat="1" ht="11.25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5.75" x14ac:dyDescent="0.25">
      <c r="A4" s="75" t="s">
        <v>66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s="71" customFormat="1" ht="12" thickBo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73" t="s">
        <v>65</v>
      </c>
      <c r="M5" s="72"/>
    </row>
    <row r="6" spans="1:13" ht="15.75" thickBot="1" x14ac:dyDescent="0.3">
      <c r="A6" s="32" t="s">
        <v>64</v>
      </c>
      <c r="B6" s="33" t="s">
        <v>33</v>
      </c>
      <c r="C6" s="32" t="s">
        <v>32</v>
      </c>
      <c r="D6" s="32"/>
      <c r="E6" s="32"/>
      <c r="F6" s="32"/>
      <c r="G6" s="32"/>
      <c r="H6" s="32" t="s">
        <v>31</v>
      </c>
      <c r="I6" s="32"/>
      <c r="J6" s="32"/>
      <c r="K6" s="36"/>
      <c r="L6" s="36" t="s">
        <v>30</v>
      </c>
      <c r="M6" s="33" t="s">
        <v>7</v>
      </c>
    </row>
    <row r="7" spans="1:13" ht="15.75" thickBot="1" x14ac:dyDescent="0.3">
      <c r="A7" s="32"/>
      <c r="B7" s="33"/>
      <c r="C7" s="36" t="s">
        <v>29</v>
      </c>
      <c r="D7" s="36" t="s">
        <v>28</v>
      </c>
      <c r="E7" s="36" t="s">
        <v>27</v>
      </c>
      <c r="F7" s="36" t="s">
        <v>26</v>
      </c>
      <c r="G7" s="36" t="s">
        <v>25</v>
      </c>
      <c r="H7" s="36" t="s">
        <v>24</v>
      </c>
      <c r="I7" s="36" t="s">
        <v>23</v>
      </c>
      <c r="J7" s="36" t="s">
        <v>22</v>
      </c>
      <c r="K7" s="36" t="s">
        <v>21</v>
      </c>
      <c r="L7" s="36" t="s">
        <v>20</v>
      </c>
      <c r="M7" s="33"/>
    </row>
    <row r="8" spans="1:13" ht="33.75" customHeight="1" thickBot="1" x14ac:dyDescent="0.3">
      <c r="A8" s="32"/>
      <c r="B8" s="33"/>
      <c r="C8" s="67" t="s">
        <v>19</v>
      </c>
      <c r="D8" s="67" t="s">
        <v>18</v>
      </c>
      <c r="E8" s="67" t="s">
        <v>17</v>
      </c>
      <c r="F8" s="67" t="s">
        <v>16</v>
      </c>
      <c r="G8" s="67" t="s">
        <v>15</v>
      </c>
      <c r="H8" s="67" t="s">
        <v>14</v>
      </c>
      <c r="I8" s="67" t="s">
        <v>13</v>
      </c>
      <c r="J8" s="67" t="s">
        <v>12</v>
      </c>
      <c r="K8" s="70" t="s">
        <v>11</v>
      </c>
      <c r="L8" s="67" t="s">
        <v>10</v>
      </c>
      <c r="M8" s="33"/>
    </row>
    <row r="9" spans="1:13" ht="9.75" customHeight="1" thickBot="1" x14ac:dyDescent="0.3">
      <c r="A9" s="32"/>
      <c r="B9" s="33"/>
      <c r="C9" s="67"/>
      <c r="D9" s="67"/>
      <c r="E9" s="67"/>
      <c r="F9" s="67"/>
      <c r="G9" s="67"/>
      <c r="H9" s="67"/>
      <c r="I9" s="67"/>
      <c r="J9" s="67"/>
      <c r="K9" s="69"/>
      <c r="L9" s="67"/>
      <c r="M9" s="33"/>
    </row>
    <row r="10" spans="1:13" ht="15" customHeight="1" thickBot="1" x14ac:dyDescent="0.3">
      <c r="A10" s="32"/>
      <c r="B10" s="33"/>
      <c r="C10" s="67"/>
      <c r="D10" s="67"/>
      <c r="E10" s="67"/>
      <c r="F10" s="67"/>
      <c r="G10" s="67"/>
      <c r="H10" s="67"/>
      <c r="I10" s="67"/>
      <c r="J10" s="67"/>
      <c r="K10" s="69"/>
      <c r="L10" s="67"/>
      <c r="M10" s="33"/>
    </row>
    <row r="11" spans="1:13" ht="15.75" hidden="1" customHeight="1" thickBot="1" x14ac:dyDescent="0.3">
      <c r="A11" s="32"/>
      <c r="B11" s="33"/>
      <c r="C11" s="67"/>
      <c r="D11" s="67"/>
      <c r="E11" s="67"/>
      <c r="F11" s="67"/>
      <c r="G11" s="67"/>
      <c r="H11" s="67"/>
      <c r="I11" s="67"/>
      <c r="J11" s="67"/>
      <c r="K11" s="68"/>
      <c r="L11" s="67"/>
      <c r="M11" s="33"/>
    </row>
    <row r="12" spans="1:13" ht="15.75" customHeight="1" thickBot="1" x14ac:dyDescent="0.3">
      <c r="A12" s="54" t="s">
        <v>63</v>
      </c>
      <c r="B12" s="53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1"/>
    </row>
    <row r="13" spans="1:13" x14ac:dyDescent="0.25">
      <c r="A13" s="66" t="s">
        <v>62</v>
      </c>
      <c r="B13" s="22" t="s">
        <v>6</v>
      </c>
      <c r="C13" s="65">
        <v>15348000</v>
      </c>
      <c r="D13" s="65">
        <v>2941000</v>
      </c>
      <c r="E13" s="29">
        <v>14819000</v>
      </c>
      <c r="F13" s="29">
        <v>50000</v>
      </c>
      <c r="G13" s="65">
        <v>1026000</v>
      </c>
      <c r="H13" s="65"/>
      <c r="I13" s="65"/>
      <c r="J13" s="29"/>
      <c r="K13" s="29"/>
      <c r="L13" s="29">
        <v>184000</v>
      </c>
      <c r="M13" s="64">
        <f>SUM(C13:L13)</f>
        <v>34368000</v>
      </c>
    </row>
    <row r="14" spans="1:13" x14ac:dyDescent="0.25">
      <c r="A14" s="21"/>
      <c r="B14" s="20"/>
      <c r="C14" s="16"/>
      <c r="D14" s="14"/>
      <c r="E14" s="15"/>
      <c r="F14" s="14"/>
      <c r="G14" s="16"/>
      <c r="H14" s="14"/>
      <c r="I14" s="15"/>
      <c r="J14" s="14"/>
      <c r="K14" s="14"/>
      <c r="L14" s="14"/>
      <c r="M14" s="19"/>
    </row>
    <row r="15" spans="1:13" ht="15.75" thickBot="1" x14ac:dyDescent="0.3">
      <c r="A15" s="18"/>
      <c r="B15" s="17" t="s">
        <v>5</v>
      </c>
      <c r="C15" s="25">
        <f>15127877+1237300</f>
        <v>16365177</v>
      </c>
      <c r="D15" s="25">
        <f>3191210</f>
        <v>3191210</v>
      </c>
      <c r="E15" s="24">
        <f>100000+300000+132000+300000+10627640+1864524+1375553</f>
        <v>14699717</v>
      </c>
      <c r="F15" s="25">
        <v>50000</v>
      </c>
      <c r="G15" s="49">
        <f>352600+884750</f>
        <v>1237350</v>
      </c>
      <c r="H15" s="25"/>
      <c r="I15" s="24"/>
      <c r="J15" s="25"/>
      <c r="K15" s="25"/>
      <c r="L15" s="25">
        <v>1280925</v>
      </c>
      <c r="M15" s="13">
        <f>SUM(C15:L15)</f>
        <v>36824379</v>
      </c>
    </row>
    <row r="16" spans="1:13" x14ac:dyDescent="0.25">
      <c r="A16" s="50" t="s">
        <v>61</v>
      </c>
      <c r="B16" s="22" t="s">
        <v>6</v>
      </c>
      <c r="C16" s="62"/>
      <c r="D16" s="62"/>
      <c r="E16" s="16">
        <v>3739000</v>
      </c>
      <c r="F16" s="60"/>
      <c r="G16" s="62"/>
      <c r="H16" s="62"/>
      <c r="I16" s="62"/>
      <c r="J16" s="60"/>
      <c r="K16" s="60"/>
      <c r="L16" s="60"/>
      <c r="M16" s="19">
        <f>SUM(C16:L16)</f>
        <v>3739000</v>
      </c>
    </row>
    <row r="17" spans="1:13" x14ac:dyDescent="0.25">
      <c r="A17" s="21"/>
      <c r="B17" s="20"/>
      <c r="C17" s="16"/>
      <c r="D17" s="14"/>
      <c r="E17" s="15"/>
      <c r="F17" s="14"/>
      <c r="G17" s="16"/>
      <c r="H17" s="14"/>
      <c r="I17" s="15"/>
      <c r="J17" s="14"/>
      <c r="K17" s="14"/>
      <c r="L17" s="14"/>
      <c r="M17" s="19"/>
    </row>
    <row r="18" spans="1:13" ht="15.75" thickBot="1" x14ac:dyDescent="0.3">
      <c r="A18" s="18"/>
      <c r="B18" s="17" t="s">
        <v>5</v>
      </c>
      <c r="C18" s="25"/>
      <c r="D18" s="25"/>
      <c r="E18" s="24">
        <f>113964+1850000+1312945+884765</f>
        <v>4161674</v>
      </c>
      <c r="F18" s="25"/>
      <c r="G18" s="49"/>
      <c r="H18" s="25"/>
      <c r="I18" s="24"/>
      <c r="J18" s="25"/>
      <c r="K18" s="25"/>
      <c r="L18" s="25"/>
      <c r="M18" s="13">
        <f>SUM(C18:L18)</f>
        <v>4161674</v>
      </c>
    </row>
    <row r="19" spans="1:13" x14ac:dyDescent="0.25">
      <c r="A19" s="50" t="s">
        <v>60</v>
      </c>
      <c r="B19" s="22" t="s">
        <v>6</v>
      </c>
      <c r="C19" s="62">
        <v>6589000</v>
      </c>
      <c r="D19" s="62">
        <v>643000</v>
      </c>
      <c r="E19" s="16">
        <v>333000</v>
      </c>
      <c r="F19" s="60"/>
      <c r="G19" s="62"/>
      <c r="H19" s="62"/>
      <c r="I19" s="62"/>
      <c r="J19" s="60"/>
      <c r="K19" s="60"/>
      <c r="L19" s="60"/>
      <c r="M19" s="19">
        <f>SUM(C19:L19)</f>
        <v>7565000</v>
      </c>
    </row>
    <row r="20" spans="1:13" x14ac:dyDescent="0.25">
      <c r="A20" s="21"/>
      <c r="B20" s="20"/>
      <c r="C20" s="16"/>
      <c r="D20" s="14"/>
      <c r="E20" s="15"/>
      <c r="F20" s="14"/>
      <c r="G20" s="16"/>
      <c r="H20" s="14"/>
      <c r="I20" s="15"/>
      <c r="J20" s="14"/>
      <c r="K20" s="14"/>
      <c r="L20" s="14"/>
      <c r="M20" s="19"/>
    </row>
    <row r="21" spans="1:13" ht="15.75" thickBot="1" x14ac:dyDescent="0.3">
      <c r="A21" s="18"/>
      <c r="B21" s="17" t="s">
        <v>5</v>
      </c>
      <c r="C21" s="25">
        <f>4687975+50031</f>
        <v>4738006</v>
      </c>
      <c r="D21" s="25">
        <v>461956</v>
      </c>
      <c r="E21" s="24">
        <v>0</v>
      </c>
      <c r="F21" s="25"/>
      <c r="G21" s="49"/>
      <c r="H21" s="25"/>
      <c r="I21" s="24"/>
      <c r="J21" s="25"/>
      <c r="K21" s="25"/>
      <c r="L21" s="25"/>
      <c r="M21" s="13">
        <f>SUM(C21:L21)</f>
        <v>5199962</v>
      </c>
    </row>
    <row r="22" spans="1:13" x14ac:dyDescent="0.25">
      <c r="A22" s="50" t="s">
        <v>59</v>
      </c>
      <c r="B22" s="22" t="s">
        <v>6</v>
      </c>
      <c r="C22" s="62"/>
      <c r="D22" s="62"/>
      <c r="E22" s="16">
        <v>3048000</v>
      </c>
      <c r="F22" s="60"/>
      <c r="G22" s="62"/>
      <c r="H22" s="62"/>
      <c r="I22" s="62"/>
      <c r="J22" s="60"/>
      <c r="K22" s="60"/>
      <c r="L22" s="60"/>
      <c r="M22" s="19">
        <f>SUM(C22:L22)</f>
        <v>3048000</v>
      </c>
    </row>
    <row r="23" spans="1:13" x14ac:dyDescent="0.25">
      <c r="A23" s="21"/>
      <c r="B23" s="20"/>
      <c r="C23" s="16"/>
      <c r="D23" s="14"/>
      <c r="E23" s="15"/>
      <c r="F23" s="14"/>
      <c r="G23" s="16"/>
      <c r="H23" s="14"/>
      <c r="I23" s="15"/>
      <c r="J23" s="14"/>
      <c r="K23" s="14"/>
      <c r="L23" s="14"/>
      <c r="M23" s="19"/>
    </row>
    <row r="24" spans="1:13" ht="15.75" thickBot="1" x14ac:dyDescent="0.3">
      <c r="A24" s="18"/>
      <c r="B24" s="17" t="s">
        <v>5</v>
      </c>
      <c r="C24" s="25"/>
      <c r="D24" s="25"/>
      <c r="E24" s="24">
        <f>2400000+648000</f>
        <v>3048000</v>
      </c>
      <c r="F24" s="25"/>
      <c r="G24" s="49"/>
      <c r="H24" s="25"/>
      <c r="I24" s="24"/>
      <c r="J24" s="25"/>
      <c r="K24" s="25"/>
      <c r="L24" s="25"/>
      <c r="M24" s="13">
        <f>SUM(C24:L24)</f>
        <v>3048000</v>
      </c>
    </row>
    <row r="25" spans="1:13" x14ac:dyDescent="0.25">
      <c r="A25" s="50" t="s">
        <v>58</v>
      </c>
      <c r="B25" s="22" t="s">
        <v>6</v>
      </c>
      <c r="C25" s="62"/>
      <c r="D25" s="62"/>
      <c r="E25" s="62">
        <v>1173000</v>
      </c>
      <c r="F25" s="60"/>
      <c r="G25" s="62"/>
      <c r="H25" s="62"/>
      <c r="I25" s="62"/>
      <c r="J25" s="60"/>
      <c r="K25" s="60"/>
      <c r="L25" s="60"/>
      <c r="M25" s="19">
        <f>SUM(C25:L25)</f>
        <v>1173000</v>
      </c>
    </row>
    <row r="26" spans="1:13" x14ac:dyDescent="0.25">
      <c r="A26" s="21"/>
      <c r="B26" s="20"/>
      <c r="C26" s="16"/>
      <c r="D26" s="14"/>
      <c r="E26" s="15"/>
      <c r="F26" s="14"/>
      <c r="G26" s="16"/>
      <c r="H26" s="14"/>
      <c r="I26" s="15"/>
      <c r="J26" s="14"/>
      <c r="K26" s="14"/>
      <c r="L26" s="14"/>
      <c r="M26" s="19"/>
    </row>
    <row r="27" spans="1:13" ht="15.75" thickBot="1" x14ac:dyDescent="0.3">
      <c r="A27" s="18"/>
      <c r="B27" s="17" t="s">
        <v>5</v>
      </c>
      <c r="C27" s="25"/>
      <c r="D27" s="25"/>
      <c r="E27" s="24">
        <f>1065168+287595</f>
        <v>1352763</v>
      </c>
      <c r="F27" s="25"/>
      <c r="G27" s="49"/>
      <c r="H27" s="25"/>
      <c r="I27" s="24"/>
      <c r="J27" s="25"/>
      <c r="K27" s="25"/>
      <c r="L27" s="25"/>
      <c r="M27" s="13">
        <f>SUM(C27:L27)</f>
        <v>1352763</v>
      </c>
    </row>
    <row r="28" spans="1:13" x14ac:dyDescent="0.25">
      <c r="A28" s="50" t="s">
        <v>57</v>
      </c>
      <c r="B28" s="22" t="s">
        <v>6</v>
      </c>
      <c r="C28" s="62"/>
      <c r="D28" s="62"/>
      <c r="E28" s="62">
        <v>6553000</v>
      </c>
      <c r="F28" s="60"/>
      <c r="G28" s="62"/>
      <c r="H28" s="62"/>
      <c r="I28" s="62"/>
      <c r="J28" s="60"/>
      <c r="K28" s="60"/>
      <c r="L28" s="60"/>
      <c r="M28" s="59">
        <f>SUM(C28:L28)</f>
        <v>6553000</v>
      </c>
    </row>
    <row r="29" spans="1:13" x14ac:dyDescent="0.25">
      <c r="A29" s="21"/>
      <c r="B29" s="20"/>
      <c r="C29" s="16"/>
      <c r="D29" s="14"/>
      <c r="E29" s="15"/>
      <c r="F29" s="14"/>
      <c r="G29" s="16"/>
      <c r="H29" s="14"/>
      <c r="I29" s="15"/>
      <c r="J29" s="14"/>
      <c r="K29" s="14"/>
      <c r="L29" s="14"/>
      <c r="M29" s="19"/>
    </row>
    <row r="30" spans="1:13" x14ac:dyDescent="0.25">
      <c r="A30" s="18"/>
      <c r="B30" s="17" t="s">
        <v>5</v>
      </c>
      <c r="C30" s="25"/>
      <c r="D30" s="25"/>
      <c r="E30" s="24">
        <f>5160000+1393200</f>
        <v>6553200</v>
      </c>
      <c r="F30" s="25"/>
      <c r="G30" s="49"/>
      <c r="H30" s="25"/>
      <c r="I30" s="24"/>
      <c r="J30" s="25"/>
      <c r="K30" s="25"/>
      <c r="L30" s="25"/>
      <c r="M30" s="13">
        <f>SUM(C30:L30)</f>
        <v>6553200</v>
      </c>
    </row>
    <row r="31" spans="1:13" x14ac:dyDescent="0.25">
      <c r="A31" s="48"/>
      <c r="B31" s="47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5"/>
    </row>
    <row r="32" spans="1:13" x14ac:dyDescent="0.25">
      <c r="A32" s="48"/>
      <c r="B32" s="47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5"/>
    </row>
    <row r="33" spans="1:13" x14ac:dyDescent="0.25">
      <c r="A33" s="48"/>
      <c r="B33" s="47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5"/>
    </row>
    <row r="34" spans="1:13" ht="15.75" thickBot="1" x14ac:dyDescent="0.3">
      <c r="A34" s="44"/>
      <c r="B34" s="4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1"/>
    </row>
    <row r="35" spans="1:13" ht="15.75" thickBot="1" x14ac:dyDescent="0.3">
      <c r="A35" s="33" t="s">
        <v>34</v>
      </c>
      <c r="B35" s="32" t="s">
        <v>33</v>
      </c>
      <c r="C35" s="32" t="s">
        <v>32</v>
      </c>
      <c r="D35" s="32"/>
      <c r="E35" s="32"/>
      <c r="F35" s="32"/>
      <c r="G35" s="32"/>
      <c r="H35" s="32" t="s">
        <v>31</v>
      </c>
      <c r="I35" s="32"/>
      <c r="J35" s="32"/>
      <c r="K35" s="36"/>
      <c r="L35" s="36" t="s">
        <v>30</v>
      </c>
      <c r="M35" s="30" t="s">
        <v>7</v>
      </c>
    </row>
    <row r="36" spans="1:13" ht="15.75" thickBot="1" x14ac:dyDescent="0.3">
      <c r="A36" s="33"/>
      <c r="B36" s="32"/>
      <c r="C36" s="36" t="s">
        <v>29</v>
      </c>
      <c r="D36" s="36" t="s">
        <v>28</v>
      </c>
      <c r="E36" s="36" t="s">
        <v>27</v>
      </c>
      <c r="F36" s="36" t="s">
        <v>26</v>
      </c>
      <c r="G36" s="36" t="s">
        <v>25</v>
      </c>
      <c r="H36" s="36" t="s">
        <v>24</v>
      </c>
      <c r="I36" s="36" t="s">
        <v>23</v>
      </c>
      <c r="J36" s="36" t="s">
        <v>22</v>
      </c>
      <c r="K36" s="36" t="s">
        <v>21</v>
      </c>
      <c r="L36" s="36" t="s">
        <v>20</v>
      </c>
      <c r="M36" s="30"/>
    </row>
    <row r="37" spans="1:13" ht="33.75" customHeight="1" thickBot="1" x14ac:dyDescent="0.3">
      <c r="A37" s="33"/>
      <c r="B37" s="32"/>
      <c r="C37" s="35" t="s">
        <v>19</v>
      </c>
      <c r="D37" s="35" t="s">
        <v>18</v>
      </c>
      <c r="E37" s="35" t="s">
        <v>17</v>
      </c>
      <c r="F37" s="35" t="s">
        <v>16</v>
      </c>
      <c r="G37" s="35" t="s">
        <v>15</v>
      </c>
      <c r="H37" s="35" t="s">
        <v>14</v>
      </c>
      <c r="I37" s="35" t="s">
        <v>13</v>
      </c>
      <c r="J37" s="35" t="s">
        <v>12</v>
      </c>
      <c r="K37" s="35" t="s">
        <v>11</v>
      </c>
      <c r="L37" s="35" t="s">
        <v>10</v>
      </c>
      <c r="M37" s="30"/>
    </row>
    <row r="38" spans="1:13" ht="9.75" customHeight="1" thickBot="1" x14ac:dyDescent="0.3">
      <c r="A38" s="33"/>
      <c r="B38" s="32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0"/>
    </row>
    <row r="39" spans="1:13" ht="15" customHeight="1" thickBot="1" x14ac:dyDescent="0.3">
      <c r="A39" s="33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0"/>
    </row>
    <row r="40" spans="1:13" ht="15.75" customHeight="1" x14ac:dyDescent="0.25">
      <c r="A40" s="21" t="s">
        <v>56</v>
      </c>
      <c r="B40" s="22" t="s">
        <v>6</v>
      </c>
      <c r="C40" s="16">
        <v>4148000</v>
      </c>
      <c r="D40" s="16">
        <v>785000</v>
      </c>
      <c r="E40" s="16">
        <v>4837000</v>
      </c>
      <c r="F40" s="14"/>
      <c r="G40" s="16"/>
      <c r="H40" s="16"/>
      <c r="I40" s="16"/>
      <c r="J40" s="14"/>
      <c r="K40" s="14"/>
      <c r="L40" s="14"/>
      <c r="M40" s="19">
        <f>SUM(C40:L40)</f>
        <v>9770000</v>
      </c>
    </row>
    <row r="41" spans="1:13" ht="15.75" customHeight="1" x14ac:dyDescent="0.25">
      <c r="A41" s="21"/>
      <c r="B41" s="20"/>
      <c r="C41" s="16"/>
      <c r="D41" s="14"/>
      <c r="E41" s="15"/>
      <c r="F41" s="14"/>
      <c r="G41" s="16"/>
      <c r="H41" s="14"/>
      <c r="I41" s="15"/>
      <c r="J41" s="14"/>
      <c r="K41" s="14"/>
      <c r="L41" s="14"/>
      <c r="M41" s="19"/>
    </row>
    <row r="42" spans="1:13" ht="15.75" thickBot="1" x14ac:dyDescent="0.3">
      <c r="A42" s="18"/>
      <c r="B42" s="17" t="s">
        <v>5</v>
      </c>
      <c r="C42" s="25">
        <f>7248500+924000+360000+156407</f>
        <v>8688907</v>
      </c>
      <c r="D42" s="25">
        <f>1624137</f>
        <v>1624137</v>
      </c>
      <c r="E42" s="24">
        <f>950000+500000+28320+72000+15204+860000+1644000+1038541+89614</f>
        <v>5197679</v>
      </c>
      <c r="F42" s="25"/>
      <c r="G42" s="49"/>
      <c r="H42" s="25"/>
      <c r="I42" s="24"/>
      <c r="J42" s="25"/>
      <c r="K42" s="25"/>
      <c r="L42" s="25"/>
      <c r="M42" s="13">
        <f>SUM(C42:L42)</f>
        <v>15510723</v>
      </c>
    </row>
    <row r="43" spans="1:13" x14ac:dyDescent="0.25">
      <c r="A43" s="50" t="s">
        <v>55</v>
      </c>
      <c r="B43" s="22" t="s">
        <v>6</v>
      </c>
      <c r="C43" s="62"/>
      <c r="D43" s="62"/>
      <c r="E43" s="16">
        <v>1374000</v>
      </c>
      <c r="F43" s="60"/>
      <c r="G43" s="62">
        <v>816000</v>
      </c>
      <c r="H43" s="62"/>
      <c r="I43" s="62"/>
      <c r="J43" s="60"/>
      <c r="K43" s="60"/>
      <c r="L43" s="60"/>
      <c r="M43" s="19">
        <f>SUM(C43:L43)</f>
        <v>2190000</v>
      </c>
    </row>
    <row r="44" spans="1:13" ht="15.75" customHeight="1" x14ac:dyDescent="0.25">
      <c r="A44" s="21"/>
      <c r="B44" s="20"/>
      <c r="C44" s="16"/>
      <c r="D44" s="14"/>
      <c r="E44" s="15"/>
      <c r="F44" s="14"/>
      <c r="G44" s="16"/>
      <c r="H44" s="14"/>
      <c r="I44" s="15"/>
      <c r="J44" s="14"/>
      <c r="K44" s="14"/>
      <c r="L44" s="14"/>
      <c r="M44" s="19"/>
    </row>
    <row r="45" spans="1:13" ht="15.75" customHeight="1" thickBot="1" x14ac:dyDescent="0.3">
      <c r="A45" s="18"/>
      <c r="B45" s="17" t="s">
        <v>5</v>
      </c>
      <c r="C45" s="25"/>
      <c r="D45" s="25"/>
      <c r="E45" s="24">
        <f>10000+643104+380000+292222</f>
        <v>1325326</v>
      </c>
      <c r="F45" s="25"/>
      <c r="G45" s="49">
        <v>816000</v>
      </c>
      <c r="H45" s="25"/>
      <c r="I45" s="24"/>
      <c r="J45" s="25"/>
      <c r="K45" s="25"/>
      <c r="L45" s="25"/>
      <c r="M45" s="13">
        <f>SUM(C45:L45)</f>
        <v>2141326</v>
      </c>
    </row>
    <row r="46" spans="1:13" x14ac:dyDescent="0.25">
      <c r="A46" s="50" t="s">
        <v>54</v>
      </c>
      <c r="B46" s="22" t="s">
        <v>6</v>
      </c>
      <c r="C46" s="62">
        <v>2327000</v>
      </c>
      <c r="D46" s="62">
        <v>448000</v>
      </c>
      <c r="E46" s="16"/>
      <c r="F46" s="60"/>
      <c r="G46" s="62"/>
      <c r="H46" s="62"/>
      <c r="I46" s="62"/>
      <c r="J46" s="60"/>
      <c r="K46" s="60"/>
      <c r="L46" s="60"/>
      <c r="M46" s="19">
        <f>SUM(C46:L46)</f>
        <v>2775000</v>
      </c>
    </row>
    <row r="47" spans="1:13" ht="30" customHeight="1" x14ac:dyDescent="0.25">
      <c r="A47" s="21"/>
      <c r="B47" s="20"/>
      <c r="C47" s="16"/>
      <c r="D47" s="14"/>
      <c r="E47" s="15"/>
      <c r="F47" s="14"/>
      <c r="G47" s="16"/>
      <c r="H47" s="14"/>
      <c r="I47" s="15"/>
      <c r="J47" s="14"/>
      <c r="K47" s="14"/>
      <c r="L47" s="14"/>
      <c r="M47" s="19"/>
    </row>
    <row r="48" spans="1:13" ht="15.75" thickBot="1" x14ac:dyDescent="0.3">
      <c r="A48" s="18"/>
      <c r="B48" s="17" t="s">
        <v>5</v>
      </c>
      <c r="C48" s="25">
        <f>2490500+120000+68702</f>
        <v>2679202</v>
      </c>
      <c r="D48" s="25">
        <f>499044</f>
        <v>499044</v>
      </c>
      <c r="E48" s="24"/>
      <c r="F48" s="25"/>
      <c r="G48" s="49"/>
      <c r="H48" s="25"/>
      <c r="I48" s="24"/>
      <c r="J48" s="25"/>
      <c r="K48" s="25"/>
      <c r="L48" s="25"/>
      <c r="M48" s="13">
        <f>SUM(C48:L48)</f>
        <v>3178246</v>
      </c>
    </row>
    <row r="49" spans="1:13" x14ac:dyDescent="0.25">
      <c r="A49" s="50" t="s">
        <v>53</v>
      </c>
      <c r="B49" s="22" t="s">
        <v>6</v>
      </c>
      <c r="C49" s="62"/>
      <c r="D49" s="62"/>
      <c r="E49" s="16">
        <v>12182000</v>
      </c>
      <c r="F49" s="60"/>
      <c r="G49" s="62"/>
      <c r="H49" s="62"/>
      <c r="I49" s="62"/>
      <c r="J49" s="60"/>
      <c r="K49" s="60"/>
      <c r="L49" s="60"/>
      <c r="M49" s="19">
        <f>SUM(C49:L49)</f>
        <v>12182000</v>
      </c>
    </row>
    <row r="50" spans="1:13" x14ac:dyDescent="0.25">
      <c r="A50" s="21"/>
      <c r="B50" s="20"/>
      <c r="C50" s="16"/>
      <c r="D50" s="14"/>
      <c r="E50" s="15"/>
      <c r="F50" s="14"/>
      <c r="G50" s="16"/>
      <c r="H50" s="14"/>
      <c r="I50" s="15"/>
      <c r="J50" s="14"/>
      <c r="K50" s="14"/>
      <c r="L50" s="14"/>
      <c r="M50" s="19"/>
    </row>
    <row r="51" spans="1:13" ht="15.75" thickBot="1" x14ac:dyDescent="0.3">
      <c r="A51" s="18"/>
      <c r="B51" s="17" t="s">
        <v>5</v>
      </c>
      <c r="C51" s="25"/>
      <c r="D51" s="25"/>
      <c r="E51" s="24">
        <f>6043950+1631867</f>
        <v>7675817</v>
      </c>
      <c r="F51" s="25"/>
      <c r="G51" s="49"/>
      <c r="H51" s="25"/>
      <c r="I51" s="24"/>
      <c r="J51" s="25"/>
      <c r="K51" s="25"/>
      <c r="L51" s="25"/>
      <c r="M51" s="13">
        <f>SUM(C51:L51)</f>
        <v>7675817</v>
      </c>
    </row>
    <row r="52" spans="1:13" x14ac:dyDescent="0.25">
      <c r="A52" s="50" t="s">
        <v>52</v>
      </c>
      <c r="B52" s="22" t="s">
        <v>6</v>
      </c>
      <c r="C52" s="16"/>
      <c r="D52" s="60"/>
      <c r="E52" s="46">
        <v>336000</v>
      </c>
      <c r="F52" s="14"/>
      <c r="G52" s="16"/>
      <c r="H52" s="60"/>
      <c r="I52" s="46"/>
      <c r="J52" s="14"/>
      <c r="K52" s="14"/>
      <c r="L52" s="14"/>
      <c r="M52" s="19">
        <f>SUM(C52:L52)</f>
        <v>336000</v>
      </c>
    </row>
    <row r="53" spans="1:13" x14ac:dyDescent="0.25">
      <c r="A53" s="21"/>
      <c r="B53" s="20"/>
      <c r="C53" s="16"/>
      <c r="D53" s="14"/>
      <c r="E53" s="46"/>
      <c r="F53" s="14"/>
      <c r="G53" s="16"/>
      <c r="H53" s="14"/>
      <c r="I53" s="46"/>
      <c r="J53" s="14"/>
      <c r="K53" s="14"/>
      <c r="L53" s="14"/>
      <c r="M53" s="19"/>
    </row>
    <row r="54" spans="1:13" ht="15.75" thickBot="1" x14ac:dyDescent="0.3">
      <c r="A54" s="18"/>
      <c r="B54" s="17" t="s">
        <v>5</v>
      </c>
      <c r="C54" s="49"/>
      <c r="D54" s="25"/>
      <c r="E54" s="63">
        <f>29200+7884</f>
        <v>37084</v>
      </c>
      <c r="F54" s="25"/>
      <c r="G54" s="49"/>
      <c r="H54" s="25"/>
      <c r="I54" s="63"/>
      <c r="J54" s="25"/>
      <c r="K54" s="25"/>
      <c r="L54" s="25"/>
      <c r="M54" s="13">
        <f>SUM(C54:L54)</f>
        <v>37084</v>
      </c>
    </row>
    <row r="55" spans="1:13" x14ac:dyDescent="0.25">
      <c r="A55" s="50" t="s">
        <v>51</v>
      </c>
      <c r="B55" s="22" t="s">
        <v>6</v>
      </c>
      <c r="C55" s="62"/>
      <c r="D55" s="62"/>
      <c r="E55" s="62">
        <v>1012000</v>
      </c>
      <c r="F55" s="60"/>
      <c r="G55" s="62"/>
      <c r="H55" s="62"/>
      <c r="I55" s="62"/>
      <c r="J55" s="60">
        <v>16000000</v>
      </c>
      <c r="K55" s="60"/>
      <c r="L55" s="60"/>
      <c r="M55" s="59">
        <f>SUM(C55:L55)</f>
        <v>17012000</v>
      </c>
    </row>
    <row r="56" spans="1:13" x14ac:dyDescent="0.25">
      <c r="A56" s="21"/>
      <c r="B56" s="20"/>
      <c r="C56" s="16"/>
      <c r="D56" s="14"/>
      <c r="E56" s="15"/>
      <c r="F56" s="14"/>
      <c r="G56" s="16"/>
      <c r="H56" s="14"/>
      <c r="I56" s="15"/>
      <c r="J56" s="14"/>
      <c r="K56" s="14"/>
      <c r="L56" s="14"/>
      <c r="M56" s="19"/>
    </row>
    <row r="57" spans="1:13" x14ac:dyDescent="0.25">
      <c r="A57" s="18"/>
      <c r="B57" s="17" t="s">
        <v>5</v>
      </c>
      <c r="C57" s="25"/>
      <c r="D57" s="25"/>
      <c r="E57" s="24">
        <v>628932</v>
      </c>
      <c r="F57" s="25"/>
      <c r="G57" s="49"/>
      <c r="H57" s="25"/>
      <c r="I57" s="24"/>
      <c r="J57" s="25">
        <v>16000000</v>
      </c>
      <c r="K57" s="25"/>
      <c r="L57" s="25"/>
      <c r="M57" s="13">
        <f>SUM(C57:L57)</f>
        <v>16628932</v>
      </c>
    </row>
    <row r="58" spans="1:13" x14ac:dyDescent="0.25">
      <c r="A58" s="48"/>
      <c r="B58" s="47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5"/>
    </row>
    <row r="59" spans="1:13" x14ac:dyDescent="0.25">
      <c r="A59" s="48"/>
      <c r="B59" s="47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5"/>
    </row>
    <row r="60" spans="1:13" x14ac:dyDescent="0.25">
      <c r="A60" s="48"/>
      <c r="B60" s="47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x14ac:dyDescent="0.25">
      <c r="A61" s="48"/>
      <c r="B61" s="47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5"/>
    </row>
    <row r="62" spans="1:13" x14ac:dyDescent="0.25">
      <c r="A62" s="48"/>
      <c r="B62" s="47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5"/>
    </row>
    <row r="63" spans="1:13" ht="15.75" thickBot="1" x14ac:dyDescent="0.3">
      <c r="A63" s="48"/>
      <c r="B63" s="47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5"/>
    </row>
    <row r="64" spans="1:13" ht="15.75" thickBot="1" x14ac:dyDescent="0.3">
      <c r="A64" s="33" t="s">
        <v>34</v>
      </c>
      <c r="B64" s="32" t="s">
        <v>33</v>
      </c>
      <c r="C64" s="32" t="s">
        <v>32</v>
      </c>
      <c r="D64" s="32"/>
      <c r="E64" s="32"/>
      <c r="F64" s="32"/>
      <c r="G64" s="32"/>
      <c r="H64" s="32" t="s">
        <v>31</v>
      </c>
      <c r="I64" s="32"/>
      <c r="J64" s="32"/>
      <c r="K64" s="36"/>
      <c r="L64" s="36" t="s">
        <v>30</v>
      </c>
      <c r="M64" s="30" t="s">
        <v>7</v>
      </c>
    </row>
    <row r="65" spans="1:13" ht="15.75" thickBot="1" x14ac:dyDescent="0.3">
      <c r="A65" s="33"/>
      <c r="B65" s="32"/>
      <c r="C65" s="36" t="s">
        <v>29</v>
      </c>
      <c r="D65" s="36" t="s">
        <v>28</v>
      </c>
      <c r="E65" s="36" t="s">
        <v>27</v>
      </c>
      <c r="F65" s="36" t="s">
        <v>26</v>
      </c>
      <c r="G65" s="36" t="s">
        <v>25</v>
      </c>
      <c r="H65" s="36" t="s">
        <v>24</v>
      </c>
      <c r="I65" s="36" t="s">
        <v>23</v>
      </c>
      <c r="J65" s="36" t="s">
        <v>22</v>
      </c>
      <c r="K65" s="36" t="s">
        <v>21</v>
      </c>
      <c r="L65" s="36" t="s">
        <v>20</v>
      </c>
      <c r="M65" s="30"/>
    </row>
    <row r="66" spans="1:13" ht="33.75" customHeight="1" thickBot="1" x14ac:dyDescent="0.3">
      <c r="A66" s="33"/>
      <c r="B66" s="32"/>
      <c r="C66" s="35" t="s">
        <v>19</v>
      </c>
      <c r="D66" s="35" t="s">
        <v>18</v>
      </c>
      <c r="E66" s="35" t="s">
        <v>17</v>
      </c>
      <c r="F66" s="35" t="s">
        <v>16</v>
      </c>
      <c r="G66" s="35" t="s">
        <v>15</v>
      </c>
      <c r="H66" s="35" t="s">
        <v>14</v>
      </c>
      <c r="I66" s="35" t="s">
        <v>13</v>
      </c>
      <c r="J66" s="35" t="s">
        <v>12</v>
      </c>
      <c r="K66" s="35" t="s">
        <v>11</v>
      </c>
      <c r="L66" s="35" t="s">
        <v>10</v>
      </c>
      <c r="M66" s="30"/>
    </row>
    <row r="67" spans="1:13" ht="9.75" customHeight="1" thickBot="1" x14ac:dyDescent="0.3">
      <c r="A67" s="33"/>
      <c r="B67" s="32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0"/>
    </row>
    <row r="68" spans="1:13" ht="15" customHeight="1" thickBot="1" x14ac:dyDescent="0.3">
      <c r="A68" s="33"/>
      <c r="B68" s="32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0"/>
    </row>
    <row r="69" spans="1:13" x14ac:dyDescent="0.25">
      <c r="A69" s="50" t="s">
        <v>50</v>
      </c>
      <c r="B69" s="22" t="s">
        <v>6</v>
      </c>
      <c r="C69" s="60"/>
      <c r="D69" s="60"/>
      <c r="E69" s="61">
        <v>2032000</v>
      </c>
      <c r="F69" s="60"/>
      <c r="G69" s="62"/>
      <c r="H69" s="60">
        <v>9060000</v>
      </c>
      <c r="I69" s="61"/>
      <c r="J69" s="60"/>
      <c r="K69" s="60"/>
      <c r="L69" s="60"/>
      <c r="M69" s="59">
        <f>SUM(C69:L69)</f>
        <v>11092000</v>
      </c>
    </row>
    <row r="70" spans="1:13" x14ac:dyDescent="0.25">
      <c r="A70" s="21"/>
      <c r="B70" s="20"/>
      <c r="C70" s="14"/>
      <c r="D70" s="14"/>
      <c r="E70" s="15"/>
      <c r="F70" s="14"/>
      <c r="G70" s="16"/>
      <c r="H70" s="14"/>
      <c r="I70" s="15"/>
      <c r="J70" s="14"/>
      <c r="K70" s="14"/>
      <c r="L70" s="14"/>
      <c r="M70" s="19"/>
    </row>
    <row r="71" spans="1:13" ht="15.75" thickBot="1" x14ac:dyDescent="0.3">
      <c r="A71" s="18"/>
      <c r="B71" s="17" t="s">
        <v>5</v>
      </c>
      <c r="C71" s="25"/>
      <c r="D71" s="25"/>
      <c r="E71" s="25">
        <f>775492+378300+276000+374407+1310038</f>
        <v>3114237</v>
      </c>
      <c r="F71" s="25"/>
      <c r="G71" s="49"/>
      <c r="H71" s="25">
        <v>9268000</v>
      </c>
      <c r="I71" s="24"/>
      <c r="J71" s="25"/>
      <c r="K71" s="25"/>
      <c r="L71" s="25"/>
      <c r="M71" s="13">
        <f>SUM(C71:L71)</f>
        <v>12382237</v>
      </c>
    </row>
    <row r="72" spans="1:13" x14ac:dyDescent="0.25">
      <c r="A72" s="50" t="s">
        <v>49</v>
      </c>
      <c r="B72" s="22" t="s">
        <v>6</v>
      </c>
      <c r="C72" s="14">
        <v>7538000</v>
      </c>
      <c r="D72" s="14">
        <v>1335000</v>
      </c>
      <c r="E72" s="15">
        <v>1336000</v>
      </c>
      <c r="F72" s="14"/>
      <c r="G72" s="16"/>
      <c r="H72" s="14"/>
      <c r="I72" s="15"/>
      <c r="J72" s="14"/>
      <c r="K72" s="14"/>
      <c r="L72" s="14"/>
      <c r="M72" s="19">
        <f>SUM(C72:L72)</f>
        <v>10209000</v>
      </c>
    </row>
    <row r="73" spans="1:13" x14ac:dyDescent="0.25">
      <c r="A73" s="21"/>
      <c r="B73" s="20"/>
      <c r="C73" s="14"/>
      <c r="D73" s="14"/>
      <c r="E73" s="15"/>
      <c r="F73" s="14"/>
      <c r="G73" s="16"/>
      <c r="H73" s="14"/>
      <c r="I73" s="15"/>
      <c r="J73" s="14"/>
      <c r="K73" s="14"/>
      <c r="L73" s="14"/>
      <c r="M73" s="19"/>
    </row>
    <row r="74" spans="1:13" ht="15.75" thickBot="1" x14ac:dyDescent="0.3">
      <c r="A74" s="18"/>
      <c r="B74" s="17" t="s">
        <v>5</v>
      </c>
      <c r="C74" s="25">
        <f>6060000+490920+200000+779725+68400</f>
        <v>7599045</v>
      </c>
      <c r="D74" s="25">
        <v>1347084</v>
      </c>
      <c r="E74" s="25">
        <f>305000+25000+10000+28320+315672+140000+50000+279421+37775+233976</f>
        <v>1425164</v>
      </c>
      <c r="F74" s="25"/>
      <c r="G74" s="49"/>
      <c r="H74" s="25"/>
      <c r="I74" s="24"/>
      <c r="J74" s="25"/>
      <c r="K74" s="25"/>
      <c r="L74" s="25"/>
      <c r="M74" s="13">
        <f>SUM(C74:L74)</f>
        <v>10371293</v>
      </c>
    </row>
    <row r="75" spans="1:13" x14ac:dyDescent="0.25">
      <c r="A75" s="50" t="s">
        <v>48</v>
      </c>
      <c r="B75" s="22" t="s">
        <v>6</v>
      </c>
      <c r="C75" s="14"/>
      <c r="D75" s="14"/>
      <c r="E75" s="15"/>
      <c r="F75" s="14">
        <v>5949000</v>
      </c>
      <c r="G75" s="16">
        <v>450000</v>
      </c>
      <c r="H75" s="14"/>
      <c r="I75" s="15"/>
      <c r="J75" s="14"/>
      <c r="K75" s="14"/>
      <c r="L75" s="14"/>
      <c r="M75" s="19">
        <f>SUM(C75:L75)</f>
        <v>6399000</v>
      </c>
    </row>
    <row r="76" spans="1:13" x14ac:dyDescent="0.25">
      <c r="A76" s="21"/>
      <c r="B76" s="20"/>
      <c r="C76" s="14"/>
      <c r="D76" s="14"/>
      <c r="E76" s="15"/>
      <c r="F76" s="14"/>
      <c r="G76" s="16"/>
      <c r="H76" s="14"/>
      <c r="I76" s="15"/>
      <c r="J76" s="14"/>
      <c r="K76" s="14"/>
      <c r="L76" s="14"/>
      <c r="M76" s="19"/>
    </row>
    <row r="77" spans="1:13" ht="15.75" thickBot="1" x14ac:dyDescent="0.3">
      <c r="A77" s="18"/>
      <c r="B77" s="17" t="s">
        <v>5</v>
      </c>
      <c r="C77" s="25"/>
      <c r="D77" s="25"/>
      <c r="E77" s="25"/>
      <c r="F77" s="25">
        <f>5038800+910452</f>
        <v>5949252</v>
      </c>
      <c r="G77" s="49">
        <v>450000</v>
      </c>
      <c r="H77" s="25"/>
      <c r="I77" s="24"/>
      <c r="J77" s="25"/>
      <c r="K77" s="25"/>
      <c r="L77" s="25"/>
      <c r="M77" s="13">
        <f>SUM(C77:L77)</f>
        <v>6399252</v>
      </c>
    </row>
    <row r="78" spans="1:13" ht="15" customHeight="1" x14ac:dyDescent="0.25">
      <c r="A78" s="21" t="s">
        <v>47</v>
      </c>
      <c r="B78" s="22" t="s">
        <v>6</v>
      </c>
      <c r="C78" s="14"/>
      <c r="D78" s="14"/>
      <c r="E78" s="15">
        <v>1191000</v>
      </c>
      <c r="F78" s="14"/>
      <c r="G78" s="16"/>
      <c r="H78" s="14"/>
      <c r="I78" s="15"/>
      <c r="J78" s="14"/>
      <c r="K78" s="14"/>
      <c r="L78" s="14"/>
      <c r="M78" s="19">
        <f>SUM(C78:L78)</f>
        <v>1191000</v>
      </c>
    </row>
    <row r="79" spans="1:13" x14ac:dyDescent="0.25">
      <c r="A79" s="21"/>
      <c r="B79" s="20"/>
      <c r="C79" s="14"/>
      <c r="D79" s="14"/>
      <c r="E79" s="15"/>
      <c r="F79" s="14"/>
      <c r="G79" s="16"/>
      <c r="H79" s="14"/>
      <c r="I79" s="15"/>
      <c r="J79" s="14"/>
      <c r="K79" s="14"/>
      <c r="L79" s="14"/>
      <c r="M79" s="19"/>
    </row>
    <row r="80" spans="1:13" ht="15.75" thickBot="1" x14ac:dyDescent="0.3">
      <c r="A80" s="18"/>
      <c r="B80" s="17" t="s">
        <v>5</v>
      </c>
      <c r="C80" s="25"/>
      <c r="D80" s="25"/>
      <c r="E80" s="25">
        <f>1012500+273375</f>
        <v>1285875</v>
      </c>
      <c r="F80" s="25"/>
      <c r="G80" s="49"/>
      <c r="H80" s="25"/>
      <c r="I80" s="24"/>
      <c r="J80" s="25"/>
      <c r="K80" s="25"/>
      <c r="L80" s="25"/>
      <c r="M80" s="13">
        <f>SUM(C80:L80)</f>
        <v>1285875</v>
      </c>
    </row>
    <row r="81" spans="1:13" x14ac:dyDescent="0.25">
      <c r="A81" s="50" t="s">
        <v>46</v>
      </c>
      <c r="B81" s="22" t="s">
        <v>6</v>
      </c>
      <c r="C81" s="14"/>
      <c r="D81" s="14"/>
      <c r="E81" s="15">
        <v>121000</v>
      </c>
      <c r="F81" s="14"/>
      <c r="G81" s="16"/>
      <c r="H81" s="14"/>
      <c r="I81" s="15"/>
      <c r="J81" s="14"/>
      <c r="K81" s="14"/>
      <c r="L81" s="14"/>
      <c r="M81" s="19">
        <f>SUM(C81:L81)</f>
        <v>121000</v>
      </c>
    </row>
    <row r="82" spans="1:13" x14ac:dyDescent="0.25">
      <c r="A82" s="21"/>
      <c r="B82" s="20"/>
      <c r="C82" s="14"/>
      <c r="D82" s="14"/>
      <c r="E82" s="15"/>
      <c r="F82" s="14"/>
      <c r="G82" s="16"/>
      <c r="H82" s="14"/>
      <c r="I82" s="15"/>
      <c r="J82" s="14"/>
      <c r="K82" s="14"/>
      <c r="L82" s="14"/>
      <c r="M82" s="19"/>
    </row>
    <row r="83" spans="1:13" ht="15.75" thickBot="1" x14ac:dyDescent="0.3">
      <c r="A83" s="18"/>
      <c r="B83" s="17" t="s">
        <v>5</v>
      </c>
      <c r="C83" s="25"/>
      <c r="D83" s="25"/>
      <c r="E83" s="25">
        <f>20000+40000+45000+16200</f>
        <v>121200</v>
      </c>
      <c r="F83" s="25"/>
      <c r="G83" s="49"/>
      <c r="H83" s="25"/>
      <c r="I83" s="24"/>
      <c r="J83" s="25"/>
      <c r="K83" s="25"/>
      <c r="L83" s="25"/>
      <c r="M83" s="13">
        <f>SUM(C83:L83)</f>
        <v>121200</v>
      </c>
    </row>
    <row r="84" spans="1:13" x14ac:dyDescent="0.25">
      <c r="A84" s="50" t="s">
        <v>45</v>
      </c>
      <c r="B84" s="22" t="s">
        <v>6</v>
      </c>
      <c r="C84" s="60"/>
      <c r="D84" s="60"/>
      <c r="E84" s="61">
        <v>652000</v>
      </c>
      <c r="F84" s="60"/>
      <c r="G84" s="62"/>
      <c r="H84" s="60"/>
      <c r="I84" s="61"/>
      <c r="J84" s="60"/>
      <c r="K84" s="60"/>
      <c r="L84" s="60"/>
      <c r="M84" s="59">
        <f>SUM(C84:L84)</f>
        <v>652000</v>
      </c>
    </row>
    <row r="85" spans="1:13" x14ac:dyDescent="0.25">
      <c r="A85" s="21"/>
      <c r="B85" s="20"/>
      <c r="C85" s="14"/>
      <c r="D85" s="14"/>
      <c r="E85" s="15"/>
      <c r="F85" s="14"/>
      <c r="G85" s="16"/>
      <c r="H85" s="14"/>
      <c r="I85" s="15"/>
      <c r="J85" s="14"/>
      <c r="K85" s="14"/>
      <c r="L85" s="14"/>
      <c r="M85" s="19"/>
    </row>
    <row r="86" spans="1:13" x14ac:dyDescent="0.25">
      <c r="A86" s="18"/>
      <c r="B86" s="17" t="s">
        <v>5</v>
      </c>
      <c r="C86" s="25"/>
      <c r="D86" s="25"/>
      <c r="E86" s="25">
        <f>600000+52000</f>
        <v>652000</v>
      </c>
      <c r="F86" s="25"/>
      <c r="G86" s="49"/>
      <c r="H86" s="25"/>
      <c r="I86" s="24"/>
      <c r="J86" s="25"/>
      <c r="K86" s="25"/>
      <c r="L86" s="25"/>
      <c r="M86" s="13">
        <f>SUM(C86:L86)</f>
        <v>652000</v>
      </c>
    </row>
    <row r="87" spans="1:13" x14ac:dyDescent="0.25">
      <c r="A87" s="48"/>
      <c r="B87" s="47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5"/>
    </row>
    <row r="88" spans="1:13" x14ac:dyDescent="0.25">
      <c r="A88" s="48"/>
      <c r="B88" s="47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5"/>
    </row>
    <row r="89" spans="1:13" x14ac:dyDescent="0.25">
      <c r="A89" s="48"/>
      <c r="B89" s="47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5"/>
    </row>
    <row r="90" spans="1:13" x14ac:dyDescent="0.25">
      <c r="A90" s="48"/>
      <c r="B90" s="47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5"/>
    </row>
    <row r="91" spans="1:13" x14ac:dyDescent="0.25">
      <c r="A91" s="48"/>
      <c r="B91" s="47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5"/>
    </row>
    <row r="92" spans="1:13" x14ac:dyDescent="0.25">
      <c r="A92" s="48"/>
      <c r="B92" s="47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5"/>
    </row>
    <row r="93" spans="1:13" x14ac:dyDescent="0.25">
      <c r="A93" s="48"/>
      <c r="B93" s="47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5"/>
    </row>
    <row r="94" spans="1:13" x14ac:dyDescent="0.25">
      <c r="A94" s="48"/>
      <c r="B94" s="47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5"/>
    </row>
    <row r="95" spans="1:13" x14ac:dyDescent="0.25">
      <c r="A95" s="48"/>
      <c r="B95" s="47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5"/>
    </row>
    <row r="96" spans="1:13" x14ac:dyDescent="0.25">
      <c r="A96" s="48"/>
      <c r="B96" s="47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5"/>
    </row>
    <row r="97" spans="1:13" x14ac:dyDescent="0.25">
      <c r="A97" s="48"/>
      <c r="B97" s="47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5"/>
    </row>
    <row r="98" spans="1:13" ht="15.75" thickBot="1" x14ac:dyDescent="0.3">
      <c r="A98" s="48"/>
      <c r="B98" s="47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5"/>
    </row>
    <row r="99" spans="1:13" ht="15.75" thickBot="1" x14ac:dyDescent="0.3">
      <c r="A99" s="33" t="s">
        <v>34</v>
      </c>
      <c r="B99" s="32" t="s">
        <v>33</v>
      </c>
      <c r="C99" s="32" t="s">
        <v>32</v>
      </c>
      <c r="D99" s="32"/>
      <c r="E99" s="32"/>
      <c r="F99" s="32"/>
      <c r="G99" s="32"/>
      <c r="H99" s="32" t="s">
        <v>31</v>
      </c>
      <c r="I99" s="32"/>
      <c r="J99" s="32"/>
      <c r="K99" s="36"/>
      <c r="L99" s="36" t="s">
        <v>30</v>
      </c>
      <c r="M99" s="30" t="s">
        <v>7</v>
      </c>
    </row>
    <row r="100" spans="1:13" ht="15.75" thickBot="1" x14ac:dyDescent="0.3">
      <c r="A100" s="33"/>
      <c r="B100" s="32"/>
      <c r="C100" s="36" t="s">
        <v>29</v>
      </c>
      <c r="D100" s="36" t="s">
        <v>28</v>
      </c>
      <c r="E100" s="36" t="s">
        <v>27</v>
      </c>
      <c r="F100" s="36" t="s">
        <v>26</v>
      </c>
      <c r="G100" s="36" t="s">
        <v>25</v>
      </c>
      <c r="H100" s="36" t="s">
        <v>24</v>
      </c>
      <c r="I100" s="36" t="s">
        <v>23</v>
      </c>
      <c r="J100" s="36" t="s">
        <v>22</v>
      </c>
      <c r="K100" s="36" t="s">
        <v>21</v>
      </c>
      <c r="L100" s="36" t="s">
        <v>20</v>
      </c>
      <c r="M100" s="30"/>
    </row>
    <row r="101" spans="1:13" ht="15.75" thickBot="1" x14ac:dyDescent="0.3">
      <c r="A101" s="33"/>
      <c r="B101" s="32"/>
      <c r="C101" s="35" t="s">
        <v>19</v>
      </c>
      <c r="D101" s="35" t="s">
        <v>18</v>
      </c>
      <c r="E101" s="35" t="s">
        <v>17</v>
      </c>
      <c r="F101" s="35" t="s">
        <v>16</v>
      </c>
      <c r="G101" s="35" t="s">
        <v>15</v>
      </c>
      <c r="H101" s="35" t="s">
        <v>14</v>
      </c>
      <c r="I101" s="35" t="s">
        <v>13</v>
      </c>
      <c r="J101" s="35" t="s">
        <v>12</v>
      </c>
      <c r="K101" s="35" t="s">
        <v>11</v>
      </c>
      <c r="L101" s="35" t="s">
        <v>10</v>
      </c>
      <c r="M101" s="30"/>
    </row>
    <row r="102" spans="1:13" ht="15.75" thickBot="1" x14ac:dyDescent="0.3">
      <c r="A102" s="33"/>
      <c r="B102" s="32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0"/>
    </row>
    <row r="103" spans="1:13" ht="15.75" thickBot="1" x14ac:dyDescent="0.3">
      <c r="A103" s="33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0"/>
    </row>
    <row r="104" spans="1:13" x14ac:dyDescent="0.25">
      <c r="A104" s="50" t="s">
        <v>44</v>
      </c>
      <c r="B104" s="22" t="s">
        <v>6</v>
      </c>
      <c r="C104" s="60"/>
      <c r="D104" s="60"/>
      <c r="E104" s="61"/>
      <c r="F104" s="60"/>
      <c r="G104" s="62"/>
      <c r="H104" s="60"/>
      <c r="I104" s="61"/>
      <c r="J104" s="60">
        <v>1400000</v>
      </c>
      <c r="K104" s="60"/>
      <c r="L104" s="60"/>
      <c r="M104" s="59">
        <f>SUM(C104:L104)</f>
        <v>1400000</v>
      </c>
    </row>
    <row r="105" spans="1:13" x14ac:dyDescent="0.25">
      <c r="A105" s="21"/>
      <c r="B105" s="20"/>
      <c r="C105" s="14"/>
      <c r="D105" s="14"/>
      <c r="E105" s="15"/>
      <c r="F105" s="14"/>
      <c r="G105" s="16"/>
      <c r="H105" s="14"/>
      <c r="I105" s="15"/>
      <c r="J105" s="14"/>
      <c r="K105" s="14"/>
      <c r="L105" s="14"/>
      <c r="M105" s="19"/>
    </row>
    <row r="106" spans="1:13" ht="15.75" thickBot="1" x14ac:dyDescent="0.3">
      <c r="A106" s="18"/>
      <c r="B106" s="17" t="s">
        <v>5</v>
      </c>
      <c r="C106" s="25"/>
      <c r="D106" s="25"/>
      <c r="E106" s="25"/>
      <c r="F106" s="25"/>
      <c r="G106" s="49"/>
      <c r="H106" s="25"/>
      <c r="I106" s="24"/>
      <c r="J106" s="25">
        <v>3400000</v>
      </c>
      <c r="K106" s="25"/>
      <c r="L106" s="25"/>
      <c r="M106" s="13">
        <f>SUM(C106:L106)</f>
        <v>3400000</v>
      </c>
    </row>
    <row r="107" spans="1:13" x14ac:dyDescent="0.25">
      <c r="A107" s="50" t="s">
        <v>43</v>
      </c>
      <c r="B107" s="22" t="s">
        <v>6</v>
      </c>
      <c r="C107" s="60"/>
      <c r="D107" s="60"/>
      <c r="E107" s="61">
        <v>512000</v>
      </c>
      <c r="F107" s="60"/>
      <c r="G107" s="62"/>
      <c r="H107" s="60"/>
      <c r="I107" s="61">
        <v>2089000</v>
      </c>
      <c r="J107" s="60"/>
      <c r="K107" s="60"/>
      <c r="L107" s="60"/>
      <c r="M107" s="59">
        <f>SUM(C107:L107)</f>
        <v>2601000</v>
      </c>
    </row>
    <row r="108" spans="1:13" x14ac:dyDescent="0.25">
      <c r="A108" s="21"/>
      <c r="B108" s="20"/>
      <c r="C108" s="14"/>
      <c r="D108" s="14"/>
      <c r="E108" s="15"/>
      <c r="F108" s="14"/>
      <c r="G108" s="16"/>
      <c r="H108" s="14"/>
      <c r="I108" s="15"/>
      <c r="J108" s="14"/>
      <c r="K108" s="14"/>
      <c r="L108" s="14"/>
      <c r="M108" s="19"/>
    </row>
    <row r="109" spans="1:13" ht="15.75" thickBot="1" x14ac:dyDescent="0.3">
      <c r="A109" s="18"/>
      <c r="B109" s="17" t="s">
        <v>5</v>
      </c>
      <c r="C109" s="25"/>
      <c r="D109" s="25"/>
      <c r="E109" s="25">
        <f>286152+116670+108762</f>
        <v>511584</v>
      </c>
      <c r="F109" s="25"/>
      <c r="G109" s="49"/>
      <c r="H109" s="25"/>
      <c r="I109" s="24"/>
      <c r="J109" s="25"/>
      <c r="K109" s="25"/>
      <c r="L109" s="25"/>
      <c r="M109" s="13">
        <f>SUM(C109:L109)</f>
        <v>511584</v>
      </c>
    </row>
    <row r="110" spans="1:13" x14ac:dyDescent="0.25">
      <c r="A110" s="50" t="s">
        <v>42</v>
      </c>
      <c r="B110" s="22" t="s">
        <v>6</v>
      </c>
      <c r="C110" s="60"/>
      <c r="D110" s="60"/>
      <c r="E110" s="61"/>
      <c r="F110" s="60"/>
      <c r="G110" s="62">
        <v>280000</v>
      </c>
      <c r="H110" s="60"/>
      <c r="I110" s="61"/>
      <c r="J110" s="60"/>
      <c r="K110" s="60"/>
      <c r="L110" s="60"/>
      <c r="M110" s="59">
        <f>SUM(C110:L110)</f>
        <v>280000</v>
      </c>
    </row>
    <row r="111" spans="1:13" x14ac:dyDescent="0.25">
      <c r="A111" s="21"/>
      <c r="B111" s="20"/>
      <c r="C111" s="14"/>
      <c r="D111" s="14"/>
      <c r="E111" s="15"/>
      <c r="F111" s="14"/>
      <c r="G111" s="16"/>
      <c r="H111" s="14"/>
      <c r="I111" s="15"/>
      <c r="J111" s="14"/>
      <c r="K111" s="14"/>
      <c r="L111" s="14"/>
      <c r="M111" s="19"/>
    </row>
    <row r="112" spans="1:13" ht="15.75" thickBot="1" x14ac:dyDescent="0.3">
      <c r="A112" s="18"/>
      <c r="B112" s="17" t="s">
        <v>5</v>
      </c>
      <c r="C112" s="25"/>
      <c r="D112" s="25"/>
      <c r="E112" s="25"/>
      <c r="F112" s="25"/>
      <c r="G112" s="49">
        <v>280000</v>
      </c>
      <c r="H112" s="25"/>
      <c r="I112" s="24"/>
      <c r="J112" s="25"/>
      <c r="K112" s="25"/>
      <c r="L112" s="25"/>
      <c r="M112" s="13">
        <f>SUM(C112:L112)</f>
        <v>280000</v>
      </c>
    </row>
    <row r="113" spans="1:13" x14ac:dyDescent="0.25">
      <c r="A113" s="50" t="s">
        <v>41</v>
      </c>
      <c r="B113" s="22" t="s">
        <v>6</v>
      </c>
      <c r="C113" s="14"/>
      <c r="D113" s="14"/>
      <c r="E113" s="15"/>
      <c r="F113" s="14"/>
      <c r="G113" s="16">
        <v>1960000</v>
      </c>
      <c r="H113" s="14"/>
      <c r="I113" s="15"/>
      <c r="J113" s="14"/>
      <c r="K113" s="14"/>
      <c r="L113" s="14"/>
      <c r="M113" s="19">
        <f>SUM(C113:L113)</f>
        <v>1960000</v>
      </c>
    </row>
    <row r="114" spans="1:13" x14ac:dyDescent="0.25">
      <c r="A114" s="21"/>
      <c r="B114" s="20"/>
      <c r="C114" s="14"/>
      <c r="D114" s="14"/>
      <c r="E114" s="15"/>
      <c r="F114" s="14"/>
      <c r="G114" s="16"/>
      <c r="H114" s="14"/>
      <c r="I114" s="15"/>
      <c r="J114" s="14"/>
      <c r="K114" s="14"/>
      <c r="L114" s="14"/>
      <c r="M114" s="19"/>
    </row>
    <row r="115" spans="1:13" ht="15.75" thickBot="1" x14ac:dyDescent="0.3">
      <c r="A115" s="21"/>
      <c r="B115" s="17" t="s">
        <v>5</v>
      </c>
      <c r="C115" s="14"/>
      <c r="D115" s="14"/>
      <c r="E115" s="14"/>
      <c r="F115" s="14"/>
      <c r="G115" s="16">
        <v>1959600</v>
      </c>
      <c r="H115" s="14"/>
      <c r="I115" s="15"/>
      <c r="J115" s="14"/>
      <c r="K115" s="14"/>
      <c r="L115" s="14"/>
      <c r="M115" s="58">
        <f>SUM(C115:L115)</f>
        <v>1959600</v>
      </c>
    </row>
    <row r="116" spans="1:13" ht="15.75" customHeight="1" thickBot="1" x14ac:dyDescent="0.3">
      <c r="A116" s="57" t="s">
        <v>40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5"/>
    </row>
    <row r="117" spans="1:13" x14ac:dyDescent="0.25">
      <c r="A117" s="21" t="s">
        <v>39</v>
      </c>
      <c r="B117" s="22" t="s">
        <v>6</v>
      </c>
      <c r="C117" s="14"/>
      <c r="D117" s="14"/>
      <c r="E117" s="15"/>
      <c r="F117" s="14"/>
      <c r="G117" s="16"/>
      <c r="H117" s="14"/>
      <c r="I117" s="15"/>
      <c r="J117" s="14"/>
      <c r="K117" s="14">
        <v>68266000</v>
      </c>
      <c r="L117" s="14"/>
      <c r="M117" s="19">
        <f>SUM(C117:L117)</f>
        <v>68266000</v>
      </c>
    </row>
    <row r="118" spans="1:13" x14ac:dyDescent="0.25">
      <c r="A118" s="21"/>
      <c r="B118" s="20"/>
      <c r="C118" s="14"/>
      <c r="D118" s="14"/>
      <c r="E118" s="15"/>
      <c r="F118" s="14"/>
      <c r="G118" s="16"/>
      <c r="H118" s="14"/>
      <c r="I118" s="15"/>
      <c r="J118" s="14"/>
      <c r="K118" s="14"/>
      <c r="L118" s="14"/>
      <c r="M118" s="19"/>
    </row>
    <row r="119" spans="1:13" ht="15.75" thickBot="1" x14ac:dyDescent="0.3">
      <c r="A119" s="18"/>
      <c r="B119" s="17" t="s">
        <v>5</v>
      </c>
      <c r="C119" s="25"/>
      <c r="D119" s="25"/>
      <c r="E119" s="25"/>
      <c r="F119" s="25"/>
      <c r="G119" s="49"/>
      <c r="H119" s="25"/>
      <c r="I119" s="24"/>
      <c r="J119" s="25"/>
      <c r="K119" s="25">
        <v>67179214</v>
      </c>
      <c r="L119" s="25"/>
      <c r="M119" s="13">
        <f>SUM(C119:L119)</f>
        <v>67179214</v>
      </c>
    </row>
    <row r="120" spans="1:13" x14ac:dyDescent="0.25">
      <c r="A120" s="50" t="s">
        <v>38</v>
      </c>
      <c r="B120" s="22" t="s">
        <v>6</v>
      </c>
      <c r="C120" s="14"/>
      <c r="D120" s="14"/>
      <c r="E120" s="15"/>
      <c r="F120" s="14"/>
      <c r="G120" s="16"/>
      <c r="H120" s="14"/>
      <c r="I120" s="15"/>
      <c r="J120" s="14"/>
      <c r="K120" s="14">
        <v>77682000</v>
      </c>
      <c r="L120" s="14"/>
      <c r="M120" s="19">
        <f>SUM(C120:L120)</f>
        <v>77682000</v>
      </c>
    </row>
    <row r="121" spans="1:13" x14ac:dyDescent="0.25">
      <c r="A121" s="21"/>
      <c r="B121" s="20"/>
      <c r="C121" s="14"/>
      <c r="D121" s="14"/>
      <c r="E121" s="15"/>
      <c r="F121" s="14"/>
      <c r="G121" s="16"/>
      <c r="H121" s="14"/>
      <c r="I121" s="15"/>
      <c r="J121" s="14"/>
      <c r="K121" s="14"/>
      <c r="L121" s="14"/>
      <c r="M121" s="19"/>
    </row>
    <row r="122" spans="1:13" ht="15.75" thickBot="1" x14ac:dyDescent="0.3">
      <c r="A122" s="18"/>
      <c r="B122" s="17" t="s">
        <v>5</v>
      </c>
      <c r="C122" s="25"/>
      <c r="D122" s="25"/>
      <c r="E122" s="25"/>
      <c r="F122" s="25"/>
      <c r="G122" s="49"/>
      <c r="H122" s="25"/>
      <c r="I122" s="24"/>
      <c r="J122" s="25"/>
      <c r="K122" s="25">
        <v>87605453</v>
      </c>
      <c r="L122" s="25"/>
      <c r="M122" s="13">
        <f>SUM(C122:L122)</f>
        <v>87605453</v>
      </c>
    </row>
    <row r="123" spans="1:13" x14ac:dyDescent="0.25">
      <c r="A123" s="50" t="s">
        <v>37</v>
      </c>
      <c r="B123" s="22" t="s">
        <v>6</v>
      </c>
      <c r="C123" s="14"/>
      <c r="D123" s="14"/>
      <c r="E123" s="15"/>
      <c r="F123" s="14"/>
      <c r="G123" s="16"/>
      <c r="H123" s="14"/>
      <c r="I123" s="15"/>
      <c r="J123" s="14"/>
      <c r="K123" s="14">
        <v>39945000</v>
      </c>
      <c r="L123" s="14"/>
      <c r="M123" s="19">
        <f>SUM(C123:L123)</f>
        <v>39945000</v>
      </c>
    </row>
    <row r="124" spans="1:13" x14ac:dyDescent="0.25">
      <c r="A124" s="21"/>
      <c r="B124" s="20"/>
      <c r="C124" s="14"/>
      <c r="D124" s="14"/>
      <c r="E124" s="15"/>
      <c r="F124" s="14"/>
      <c r="G124" s="16"/>
      <c r="H124" s="14"/>
      <c r="I124" s="15"/>
      <c r="J124" s="14"/>
      <c r="K124" s="14"/>
      <c r="L124" s="14"/>
      <c r="M124" s="19"/>
    </row>
    <row r="125" spans="1:13" ht="15.75" thickBot="1" x14ac:dyDescent="0.3">
      <c r="A125" s="18"/>
      <c r="B125" s="17" t="s">
        <v>5</v>
      </c>
      <c r="C125" s="25"/>
      <c r="D125" s="25"/>
      <c r="E125" s="25"/>
      <c r="F125" s="25"/>
      <c r="G125" s="49"/>
      <c r="H125" s="25"/>
      <c r="I125" s="24"/>
      <c r="J125" s="25"/>
      <c r="K125" s="25">
        <v>45219506</v>
      </c>
      <c r="L125" s="25"/>
      <c r="M125" s="13">
        <f>SUM(C125:L125)</f>
        <v>45219506</v>
      </c>
    </row>
    <row r="126" spans="1:13" ht="15.75" customHeight="1" thickBot="1" x14ac:dyDescent="0.3">
      <c r="A126" s="54" t="s">
        <v>36</v>
      </c>
      <c r="B126" s="53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1"/>
    </row>
    <row r="127" spans="1:13" x14ac:dyDescent="0.25">
      <c r="A127" s="50" t="s">
        <v>35</v>
      </c>
      <c r="B127" s="22" t="s">
        <v>6</v>
      </c>
      <c r="C127" s="14"/>
      <c r="D127" s="14"/>
      <c r="E127" s="15"/>
      <c r="F127" s="14"/>
      <c r="G127" s="16">
        <v>3500000</v>
      </c>
      <c r="H127" s="14"/>
      <c r="I127" s="15"/>
      <c r="J127" s="14">
        <v>3000000</v>
      </c>
      <c r="K127" s="14"/>
      <c r="L127" s="14"/>
      <c r="M127" s="19">
        <f>SUM(C127:L127)</f>
        <v>6500000</v>
      </c>
    </row>
    <row r="128" spans="1:13" x14ac:dyDescent="0.25">
      <c r="A128" s="21"/>
      <c r="B128" s="20"/>
      <c r="C128" s="14"/>
      <c r="D128" s="14"/>
      <c r="E128" s="15"/>
      <c r="F128" s="14"/>
      <c r="G128" s="16"/>
      <c r="H128" s="14"/>
      <c r="I128" s="15"/>
      <c r="J128" s="14"/>
      <c r="K128" s="14"/>
      <c r="L128" s="14"/>
      <c r="M128" s="19"/>
    </row>
    <row r="129" spans="1:13" x14ac:dyDescent="0.25">
      <c r="A129" s="18"/>
      <c r="B129" s="17" t="s">
        <v>5</v>
      </c>
      <c r="C129" s="25"/>
      <c r="D129" s="25"/>
      <c r="E129" s="25"/>
      <c r="F129" s="25"/>
      <c r="G129" s="49">
        <v>3500000</v>
      </c>
      <c r="H129" s="25"/>
      <c r="I129" s="24"/>
      <c r="J129" s="25"/>
      <c r="K129" s="25"/>
      <c r="L129" s="25"/>
      <c r="M129" s="13">
        <f>SUM(C129:L129)</f>
        <v>3500000</v>
      </c>
    </row>
    <row r="130" spans="1:13" x14ac:dyDescent="0.25">
      <c r="A130" s="48"/>
      <c r="B130" s="47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5"/>
    </row>
    <row r="131" spans="1:13" x14ac:dyDescent="0.25">
      <c r="A131" s="48"/>
      <c r="B131" s="47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5"/>
    </row>
    <row r="132" spans="1:13" x14ac:dyDescent="0.25">
      <c r="A132" s="48"/>
      <c r="B132" s="47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5"/>
    </row>
    <row r="133" spans="1:13" x14ac:dyDescent="0.25">
      <c r="A133" s="44"/>
      <c r="B133" s="43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1"/>
    </row>
    <row r="134" spans="1:13" ht="15.75" thickBot="1" x14ac:dyDescent="0.3">
      <c r="A134" s="40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7"/>
    </row>
    <row r="135" spans="1:13" ht="15.75" thickBot="1" x14ac:dyDescent="0.3">
      <c r="A135" s="33" t="s">
        <v>34</v>
      </c>
      <c r="B135" s="32" t="s">
        <v>33</v>
      </c>
      <c r="C135" s="32" t="s">
        <v>32</v>
      </c>
      <c r="D135" s="32"/>
      <c r="E135" s="32"/>
      <c r="F135" s="32"/>
      <c r="G135" s="32"/>
      <c r="H135" s="32" t="s">
        <v>31</v>
      </c>
      <c r="I135" s="32"/>
      <c r="J135" s="32"/>
      <c r="K135" s="36"/>
      <c r="L135" s="36" t="s">
        <v>30</v>
      </c>
      <c r="M135" s="30" t="s">
        <v>7</v>
      </c>
    </row>
    <row r="136" spans="1:13" ht="15.75" thickBot="1" x14ac:dyDescent="0.3">
      <c r="A136" s="33"/>
      <c r="B136" s="32"/>
      <c r="C136" s="36" t="s">
        <v>29</v>
      </c>
      <c r="D136" s="36" t="s">
        <v>28</v>
      </c>
      <c r="E136" s="36" t="s">
        <v>27</v>
      </c>
      <c r="F136" s="36" t="s">
        <v>26</v>
      </c>
      <c r="G136" s="36" t="s">
        <v>25</v>
      </c>
      <c r="H136" s="36" t="s">
        <v>24</v>
      </c>
      <c r="I136" s="36" t="s">
        <v>23</v>
      </c>
      <c r="J136" s="36" t="s">
        <v>22</v>
      </c>
      <c r="K136" s="36" t="s">
        <v>21</v>
      </c>
      <c r="L136" s="36" t="s">
        <v>20</v>
      </c>
      <c r="M136" s="30"/>
    </row>
    <row r="137" spans="1:13" ht="15.75" thickBot="1" x14ac:dyDescent="0.3">
      <c r="A137" s="33"/>
      <c r="B137" s="32"/>
      <c r="C137" s="35" t="s">
        <v>19</v>
      </c>
      <c r="D137" s="35" t="s">
        <v>18</v>
      </c>
      <c r="E137" s="35" t="s">
        <v>17</v>
      </c>
      <c r="F137" s="35" t="s">
        <v>16</v>
      </c>
      <c r="G137" s="35" t="s">
        <v>15</v>
      </c>
      <c r="H137" s="35" t="s">
        <v>14</v>
      </c>
      <c r="I137" s="35" t="s">
        <v>13</v>
      </c>
      <c r="J137" s="35" t="s">
        <v>12</v>
      </c>
      <c r="K137" s="35" t="s">
        <v>11</v>
      </c>
      <c r="L137" s="35" t="s">
        <v>10</v>
      </c>
      <c r="M137" s="30"/>
    </row>
    <row r="138" spans="1:13" ht="15.75" thickBot="1" x14ac:dyDescent="0.3">
      <c r="A138" s="33"/>
      <c r="B138" s="32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0"/>
    </row>
    <row r="139" spans="1:13" ht="15.75" thickBot="1" x14ac:dyDescent="0.3">
      <c r="A139" s="33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0"/>
    </row>
    <row r="140" spans="1:13" ht="15" customHeight="1" x14ac:dyDescent="0.25">
      <c r="A140" s="26" t="s">
        <v>9</v>
      </c>
      <c r="B140" s="22" t="s">
        <v>6</v>
      </c>
      <c r="C140" s="29"/>
      <c r="D140" s="28"/>
      <c r="E140" s="28">
        <v>492000</v>
      </c>
      <c r="F140" s="28"/>
      <c r="G140" s="28"/>
      <c r="H140" s="28"/>
      <c r="I140" s="28"/>
      <c r="J140" s="28"/>
      <c r="K140" s="28"/>
      <c r="L140" s="28"/>
      <c r="M140" s="27">
        <f>SUM(C140:L140)</f>
        <v>492000</v>
      </c>
    </row>
    <row r="141" spans="1:13" x14ac:dyDescent="0.25">
      <c r="A141" s="26"/>
      <c r="B141" s="20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19"/>
    </row>
    <row r="142" spans="1:13" ht="15.75" thickBot="1" x14ac:dyDescent="0.3">
      <c r="A142" s="26"/>
      <c r="B142" s="17" t="s">
        <v>5</v>
      </c>
      <c r="C142" s="25"/>
      <c r="D142" s="24"/>
      <c r="E142" s="24">
        <f>429444+115950</f>
        <v>545394</v>
      </c>
      <c r="F142" s="24"/>
      <c r="G142" s="24"/>
      <c r="H142" s="24"/>
      <c r="I142" s="24"/>
      <c r="J142" s="24"/>
      <c r="K142" s="24"/>
      <c r="L142" s="24"/>
      <c r="M142" s="23">
        <f>SUM(C142:L142)</f>
        <v>545394</v>
      </c>
    </row>
    <row r="143" spans="1:13" x14ac:dyDescent="0.25">
      <c r="A143" s="21" t="s">
        <v>8</v>
      </c>
      <c r="B143" s="22" t="s">
        <v>6</v>
      </c>
      <c r="C143" s="14">
        <v>1694000</v>
      </c>
      <c r="D143" s="14">
        <v>330000</v>
      </c>
      <c r="E143" s="15">
        <v>1245000</v>
      </c>
      <c r="F143" s="14"/>
      <c r="G143" s="16"/>
      <c r="H143" s="14"/>
      <c r="I143" s="15"/>
      <c r="J143" s="14"/>
      <c r="K143" s="14"/>
      <c r="L143" s="14"/>
      <c r="M143" s="19">
        <f>SUM(C143:L143)</f>
        <v>3269000</v>
      </c>
    </row>
    <row r="144" spans="1:13" x14ac:dyDescent="0.25">
      <c r="A144" s="21"/>
      <c r="B144" s="20"/>
      <c r="C144" s="14"/>
      <c r="D144" s="14"/>
      <c r="E144" s="15"/>
      <c r="F144" s="14"/>
      <c r="G144" s="16"/>
      <c r="H144" s="14"/>
      <c r="I144" s="15"/>
      <c r="J144" s="14"/>
      <c r="K144" s="14"/>
      <c r="L144" s="14"/>
      <c r="M144" s="19"/>
    </row>
    <row r="145" spans="1:13" ht="15.75" thickBot="1" x14ac:dyDescent="0.3">
      <c r="A145" s="18"/>
      <c r="B145" s="17" t="s">
        <v>5</v>
      </c>
      <c r="C145" s="14"/>
      <c r="D145" s="14"/>
      <c r="E145" s="15"/>
      <c r="F145" s="14"/>
      <c r="G145" s="16"/>
      <c r="H145" s="14"/>
      <c r="I145" s="15"/>
      <c r="J145" s="14"/>
      <c r="K145" s="14"/>
      <c r="L145" s="14"/>
      <c r="M145" s="13">
        <f>SUM(C145:L145)</f>
        <v>0</v>
      </c>
    </row>
    <row r="146" spans="1:13" ht="15.75" x14ac:dyDescent="0.25">
      <c r="A146" s="12" t="s">
        <v>7</v>
      </c>
      <c r="B146" s="11" t="s">
        <v>6</v>
      </c>
      <c r="C146" s="8">
        <f>C13+C16+C19+C22+C25+C28+C40+C43+C46+C49+C52+C55+C69+C72+C75+C78+C81+C84+C104+C107+C110+C113+C117+C120+C123+C127+C140+C143</f>
        <v>37644000</v>
      </c>
      <c r="D146" s="8">
        <f>D13+D16+D19+D22+D25+D28+D40+D43+D46+D49+D52+D55+D69+D72+D75+D78+D81+D84+D104+D107+D110+D113+D117+D120+D123+D127+D140+D143</f>
        <v>6482000</v>
      </c>
      <c r="E146" s="8">
        <f>E13+E16+E19+E22+E25+E28+E40+E43+E46+E49+E52+E55+E69+E72+E75+E78+E81+E84+E104+E107+E110+E113+E117+E120+E123+E127+E140+E143</f>
        <v>56987000</v>
      </c>
      <c r="F146" s="8">
        <f>F13+F16+F19+F22+F25+F28+F40+F43+F46+F49+F52+F55+F69+F72+F75+F78+F81+F84+F104+F107+F110+F113+F117+F120+F123+F127+F140+F143</f>
        <v>5999000</v>
      </c>
      <c r="G146" s="8">
        <f>G13+G16+G19+G22+G25+G28+G40+G43+G46+G49+G52+G55+G69+G72+G75+G78+G81+G84+G104+G107+G110+G113+G117+G120+G123+G127+G140+G143</f>
        <v>8032000</v>
      </c>
      <c r="H146" s="8">
        <f>H13+H16+H19+H22+H25+H28+H40+H43+H46+H49+H52+H55+H69+H72+H75+H78+H81+H84+H104+H107+H110+H113+H117+H120+H123+H127+H140+H143</f>
        <v>9060000</v>
      </c>
      <c r="I146" s="8">
        <f>I13+I16+I19+I22+I25+I28+I40+I43+I46+I49+I52+I55+I69+I72+I75+I78+I81+I84+I104+I107+I110+I113+I117+I120+I123+I127+I140+I143</f>
        <v>2089000</v>
      </c>
      <c r="J146" s="8">
        <f>J13+J16+J19+J22+J25+J28+J40+J43+J46+J49+J52+J55+J69+J72+J75+J78+J81+J84+J104+J107+J110+J113+J117+J120+J123+J127+J140+J143</f>
        <v>20400000</v>
      </c>
      <c r="K146" s="8">
        <f>K13+K16+K19+K22+K25+K28+K40+K43+K46+K49+K52+K55+K69+K72+K75+K78+K81+K84+K104+K107+K110+K113+K117+K120+K123+K127+K140+K143</f>
        <v>185893000</v>
      </c>
      <c r="L146" s="8">
        <f>L13+L16+L19+L22+L25+L28+L40+L43+L46+L49+L52+L55+L69+L72+L75+L78+L81+L84+L104+L107+L110+L113+L117+L120+L123+L127+L140+L143</f>
        <v>184000</v>
      </c>
      <c r="M146" s="5">
        <f>SUM(C146:L146)</f>
        <v>332770000</v>
      </c>
    </row>
    <row r="147" spans="1:13" ht="15.75" x14ac:dyDescent="0.25">
      <c r="A147" s="10"/>
      <c r="B147" s="9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5"/>
    </row>
    <row r="148" spans="1:13" ht="15.75" x14ac:dyDescent="0.25">
      <c r="A148" s="7"/>
      <c r="B148" s="6" t="s">
        <v>5</v>
      </c>
      <c r="C148" s="5">
        <f>C15+C18+C21+C24+C27+C30+C42+C45+C48+C51+C54+C57+C71+C74+C77+C80+C83+C86+C106+C109+C112+C115+C119+C122+C125+C129+C142+C145</f>
        <v>40070337</v>
      </c>
      <c r="D148" s="5">
        <f>D15+D18+D21+D24+D27+D30+D42+D45+D48+D51+D54+D57+D71+D74+D77+D80+D83+D86+D106+D109+D112+D115+D119+D122+D125+D129+D142+D145</f>
        <v>7123431</v>
      </c>
      <c r="E148" s="5">
        <f>E15+E18+E21+E24+E27+E30+E42+E45+E48+E51+E54+E57+E71+E74+E77+E80+E83+E86+E106+E109+E112+E115+E119+E122+E125+E129+E142+E145</f>
        <v>52335646</v>
      </c>
      <c r="F148" s="5">
        <f>F15+F18+F21+F24+F27+F30+F42+F45+F48+F51+F54+F57+F71+F74+F77+F80+F83+F86+F106+F109+F112+F115+F119+F122+F125+F129+F142+F145</f>
        <v>5999252</v>
      </c>
      <c r="G148" s="5">
        <f>G15+G18+G21+G24+G27+G30+G42+G45+G48+G51+G54+G57+G71+G74+G77+G80+G83+G86+G106+G109+G112+G115+G119+G122+G125+G129+G142+G145</f>
        <v>8242950</v>
      </c>
      <c r="H148" s="5">
        <f>H15+H18+H21+H24+H27+H30+H42+H45+H48+H51+H54+H57+H71+H74+H77+H80+H83+H86+H106+H109+H112+H115+H119+H122+H125+H129+H142+H145</f>
        <v>9268000</v>
      </c>
      <c r="I148" s="5">
        <f>I15+I18+I21+I24+I27+I30+I42+I45+I48+I51+I54+I57+I71+I74+I77+I80+I83+I86+I106+I109+I112+I115+I119+I122+I125+I129+I142+I145</f>
        <v>0</v>
      </c>
      <c r="J148" s="5">
        <f>J15+J18+J21+J24+J27+J30+J42+J45+J48+J51+J54+J57+J71+J74+J77+J80+J83+J86+J106+J109+J112+J115+J119+J122+J125+J129+J142+J145</f>
        <v>19400000</v>
      </c>
      <c r="K148" s="5">
        <f>K15+K18+K21+K24+K27+K30+K42+K45+K48+K51+K54+K57+K71+K74+K77+K80+K83+K86+K106+K109+K112+K115+K119+K122+K125+K129+K142+K145</f>
        <v>200004173</v>
      </c>
      <c r="L148" s="5">
        <f>L15+L18+L21+L24+L27+L30+L42+L45+L48+L51+L54+L57+L71+L74+L77+L80+L83+L86+L106+L109+L112+L115+L119+L122+L125+L129+L142+L145</f>
        <v>1280925</v>
      </c>
      <c r="M148" s="5">
        <f>SUM(C148:L148)</f>
        <v>343724714</v>
      </c>
    </row>
    <row r="151" spans="1:13" x14ac:dyDescent="0.25">
      <c r="A151" s="1" t="s">
        <v>4</v>
      </c>
      <c r="C151" s="4"/>
      <c r="D151" s="4"/>
      <c r="E151"/>
      <c r="F151"/>
      <c r="G151"/>
      <c r="H151"/>
      <c r="I151"/>
      <c r="J151"/>
      <c r="K151"/>
      <c r="L151"/>
      <c r="M151"/>
    </row>
    <row r="152" spans="1:13" x14ac:dyDescent="0.25">
      <c r="C152" s="4"/>
      <c r="D152" s="4"/>
      <c r="E152"/>
      <c r="F152"/>
      <c r="G152"/>
      <c r="H152"/>
      <c r="I152"/>
      <c r="J152"/>
      <c r="K152"/>
      <c r="L152"/>
      <c r="M152"/>
    </row>
    <row r="153" spans="1:13" x14ac:dyDescent="0.25">
      <c r="C153" s="4"/>
      <c r="D153" s="4"/>
      <c r="E153"/>
      <c r="F153"/>
      <c r="G153"/>
      <c r="H153"/>
      <c r="I153"/>
      <c r="J153"/>
      <c r="K153"/>
      <c r="L153"/>
      <c r="M153"/>
    </row>
    <row r="154" spans="1:13" x14ac:dyDescent="0.25">
      <c r="D154" s="4"/>
      <c r="E154" s="3" t="s">
        <v>3</v>
      </c>
      <c r="F154" s="3"/>
      <c r="G154"/>
      <c r="H154"/>
      <c r="I154" s="2" t="s">
        <v>2</v>
      </c>
      <c r="J154" s="2"/>
      <c r="K154"/>
      <c r="L154"/>
      <c r="M154"/>
    </row>
    <row r="155" spans="1:13" x14ac:dyDescent="0.25">
      <c r="D155" s="4"/>
      <c r="E155" s="3" t="s">
        <v>1</v>
      </c>
      <c r="F155" s="3"/>
      <c r="G155"/>
      <c r="H155"/>
      <c r="I155" s="2" t="s">
        <v>0</v>
      </c>
      <c r="J155" s="2"/>
      <c r="K155"/>
      <c r="L155"/>
      <c r="M155"/>
    </row>
  </sheetData>
  <mergeCells count="112">
    <mergeCell ref="K101:K103"/>
    <mergeCell ref="L101:L103"/>
    <mergeCell ref="A40:A42"/>
    <mergeCell ref="A43:A45"/>
    <mergeCell ref="A46:A48"/>
    <mergeCell ref="A49:A51"/>
    <mergeCell ref="D101:D103"/>
    <mergeCell ref="E101:E103"/>
    <mergeCell ref="H64:J64"/>
    <mergeCell ref="A84:A86"/>
    <mergeCell ref="A104:A106"/>
    <mergeCell ref="A107:A109"/>
    <mergeCell ref="A99:A103"/>
    <mergeCell ref="M64:M68"/>
    <mergeCell ref="F101:F103"/>
    <mergeCell ref="G101:G103"/>
    <mergeCell ref="H101:H103"/>
    <mergeCell ref="I101:I103"/>
    <mergeCell ref="M35:M39"/>
    <mergeCell ref="H37:H39"/>
    <mergeCell ref="I37:I39"/>
    <mergeCell ref="J37:J39"/>
    <mergeCell ref="K37:K39"/>
    <mergeCell ref="L37:L39"/>
    <mergeCell ref="H35:J35"/>
    <mergeCell ref="A35:A39"/>
    <mergeCell ref="B35:B39"/>
    <mergeCell ref="A52:A54"/>
    <mergeCell ref="B99:B103"/>
    <mergeCell ref="C99:G99"/>
    <mergeCell ref="H99:J99"/>
    <mergeCell ref="C101:C103"/>
    <mergeCell ref="A69:A71"/>
    <mergeCell ref="E37:E39"/>
    <mergeCell ref="A140:A142"/>
    <mergeCell ref="A75:A77"/>
    <mergeCell ref="A110:A112"/>
    <mergeCell ref="A113:A115"/>
    <mergeCell ref="A127:A129"/>
    <mergeCell ref="A78:A80"/>
    <mergeCell ref="A81:A83"/>
    <mergeCell ref="A116:M116"/>
    <mergeCell ref="M99:M103"/>
    <mergeCell ref="J101:J103"/>
    <mergeCell ref="A22:A24"/>
    <mergeCell ref="A25:A27"/>
    <mergeCell ref="A64:A68"/>
    <mergeCell ref="B64:B68"/>
    <mergeCell ref="C64:G64"/>
    <mergeCell ref="A72:A74"/>
    <mergeCell ref="F37:F39"/>
    <mergeCell ref="G37:G39"/>
    <mergeCell ref="C35:G35"/>
    <mergeCell ref="A55:A57"/>
    <mergeCell ref="J8:J11"/>
    <mergeCell ref="L8:L11"/>
    <mergeCell ref="K8:K11"/>
    <mergeCell ref="C8:C11"/>
    <mergeCell ref="D8:D11"/>
    <mergeCell ref="E8:E11"/>
    <mergeCell ref="F8:F11"/>
    <mergeCell ref="G8:G11"/>
    <mergeCell ref="H8:H11"/>
    <mergeCell ref="I8:I11"/>
    <mergeCell ref="A1:M1"/>
    <mergeCell ref="A4:M4"/>
    <mergeCell ref="L5:M5"/>
    <mergeCell ref="A6:A11"/>
    <mergeCell ref="B6:B11"/>
    <mergeCell ref="C6:G6"/>
    <mergeCell ref="H6:J6"/>
    <mergeCell ref="M6:M11"/>
    <mergeCell ref="H66:H68"/>
    <mergeCell ref="I66:I68"/>
    <mergeCell ref="J66:J68"/>
    <mergeCell ref="K66:K68"/>
    <mergeCell ref="A13:A15"/>
    <mergeCell ref="A16:A18"/>
    <mergeCell ref="A19:A21"/>
    <mergeCell ref="C37:C39"/>
    <mergeCell ref="D37:D39"/>
    <mergeCell ref="A28:A30"/>
    <mergeCell ref="I137:I139"/>
    <mergeCell ref="A146:A148"/>
    <mergeCell ref="A143:A145"/>
    <mergeCell ref="M135:M139"/>
    <mergeCell ref="L66:L68"/>
    <mergeCell ref="C66:C68"/>
    <mergeCell ref="D66:D68"/>
    <mergeCell ref="E66:E68"/>
    <mergeCell ref="F66:F68"/>
    <mergeCell ref="G66:G68"/>
    <mergeCell ref="L137:L139"/>
    <mergeCell ref="A117:A119"/>
    <mergeCell ref="A120:A122"/>
    <mergeCell ref="A123:A125"/>
    <mergeCell ref="A135:A139"/>
    <mergeCell ref="B135:B139"/>
    <mergeCell ref="C135:G135"/>
    <mergeCell ref="H135:J135"/>
    <mergeCell ref="C137:C139"/>
    <mergeCell ref="D137:D139"/>
    <mergeCell ref="I154:J154"/>
    <mergeCell ref="I155:J155"/>
    <mergeCell ref="E154:F154"/>
    <mergeCell ref="E155:F155"/>
    <mergeCell ref="J137:J139"/>
    <mergeCell ref="K137:K139"/>
    <mergeCell ref="E137:E139"/>
    <mergeCell ref="F137:F139"/>
    <mergeCell ref="G137:G139"/>
    <mergeCell ref="H137:H13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A233-0861-4726-B5C2-DA5E2E895CC5}">
  <dimension ref="A1:M26"/>
  <sheetViews>
    <sheetView topLeftCell="A19" workbookViewId="0">
      <selection activeCell="A151" sqref="A151:XFD151"/>
    </sheetView>
  </sheetViews>
  <sheetFormatPr defaultRowHeight="15" x14ac:dyDescent="0.25"/>
  <cols>
    <col min="1" max="1" width="12.7109375" customWidth="1"/>
    <col min="2" max="2" width="14.5703125" customWidth="1"/>
    <col min="3" max="3" width="12.42578125" customWidth="1"/>
    <col min="4" max="4" width="11.85546875" customWidth="1"/>
    <col min="5" max="5" width="13.28515625" customWidth="1"/>
    <col min="10" max="11" width="10" customWidth="1"/>
    <col min="13" max="13" width="13.28515625" customWidth="1"/>
  </cols>
  <sheetData>
    <row r="1" spans="1:13" ht="15" customHeight="1" x14ac:dyDescent="0.25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5.75" x14ac:dyDescent="0.25">
      <c r="A4" s="75" t="s">
        <v>69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100"/>
      <c r="B5" s="100"/>
      <c r="C5" s="100"/>
      <c r="D5" s="100"/>
      <c r="E5" s="100"/>
      <c r="F5" s="101"/>
      <c r="G5" s="100"/>
      <c r="H5" s="100"/>
      <c r="I5" s="100"/>
      <c r="J5" s="100"/>
      <c r="K5" s="100"/>
      <c r="L5" s="100"/>
      <c r="M5" s="100"/>
    </row>
    <row r="6" spans="1:13" ht="15.75" thickBot="1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99" t="s">
        <v>65</v>
      </c>
      <c r="M6" s="98"/>
    </row>
    <row r="7" spans="1:13" ht="15.75" thickBot="1" x14ac:dyDescent="0.3">
      <c r="A7" s="33" t="s">
        <v>34</v>
      </c>
      <c r="B7" s="32" t="s">
        <v>33</v>
      </c>
      <c r="C7" s="32" t="s">
        <v>32</v>
      </c>
      <c r="D7" s="32"/>
      <c r="E7" s="32"/>
      <c r="F7" s="32"/>
      <c r="G7" s="32"/>
      <c r="H7" s="32" t="s">
        <v>31</v>
      </c>
      <c r="I7" s="32"/>
      <c r="J7" s="32"/>
      <c r="K7" s="36"/>
      <c r="L7" s="36" t="s">
        <v>30</v>
      </c>
      <c r="M7" s="30" t="s">
        <v>7</v>
      </c>
    </row>
    <row r="8" spans="1:13" ht="15.75" thickBot="1" x14ac:dyDescent="0.3">
      <c r="A8" s="33"/>
      <c r="B8" s="32"/>
      <c r="C8" s="36" t="s">
        <v>29</v>
      </c>
      <c r="D8" s="36" t="s">
        <v>28</v>
      </c>
      <c r="E8" s="36" t="s">
        <v>27</v>
      </c>
      <c r="F8" s="36" t="s">
        <v>26</v>
      </c>
      <c r="G8" s="36" t="s">
        <v>25</v>
      </c>
      <c r="H8" s="36" t="s">
        <v>24</v>
      </c>
      <c r="I8" s="36" t="s">
        <v>23</v>
      </c>
      <c r="J8" s="36" t="s">
        <v>22</v>
      </c>
      <c r="K8" s="36" t="s">
        <v>21</v>
      </c>
      <c r="L8" s="36" t="s">
        <v>20</v>
      </c>
      <c r="M8" s="30"/>
    </row>
    <row r="9" spans="1:13" ht="15.75" thickBot="1" x14ac:dyDescent="0.3">
      <c r="A9" s="33"/>
      <c r="B9" s="32"/>
      <c r="C9" s="35" t="s">
        <v>19</v>
      </c>
      <c r="D9" s="35" t="s">
        <v>18</v>
      </c>
      <c r="E9" s="35" t="s">
        <v>17</v>
      </c>
      <c r="F9" s="35" t="s">
        <v>16</v>
      </c>
      <c r="G9" s="35" t="s">
        <v>15</v>
      </c>
      <c r="H9" s="35" t="s">
        <v>14</v>
      </c>
      <c r="I9" s="35" t="s">
        <v>13</v>
      </c>
      <c r="J9" s="35" t="s">
        <v>12</v>
      </c>
      <c r="K9" s="35" t="s">
        <v>11</v>
      </c>
      <c r="L9" s="35" t="s">
        <v>10</v>
      </c>
      <c r="M9" s="30"/>
    </row>
    <row r="10" spans="1:13" ht="15.75" thickBot="1" x14ac:dyDescent="0.3">
      <c r="A10" s="33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0"/>
    </row>
    <row r="11" spans="1:13" ht="15.75" thickBot="1" x14ac:dyDescent="0.3">
      <c r="A11" s="33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0"/>
    </row>
    <row r="12" spans="1:13" ht="15.75" thickBot="1" x14ac:dyDescent="0.3">
      <c r="A12" s="97" t="s">
        <v>63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5"/>
    </row>
    <row r="13" spans="1:13" x14ac:dyDescent="0.25">
      <c r="A13" s="92" t="s">
        <v>62</v>
      </c>
      <c r="B13" s="94" t="s">
        <v>6</v>
      </c>
      <c r="C13" s="90">
        <v>55254000</v>
      </c>
      <c r="D13" s="90">
        <v>10082000</v>
      </c>
      <c r="E13" s="88">
        <v>12236000</v>
      </c>
      <c r="F13" s="88"/>
      <c r="G13" s="90"/>
      <c r="H13" s="90">
        <v>150000</v>
      </c>
      <c r="I13" s="90"/>
      <c r="J13" s="88"/>
      <c r="K13" s="88"/>
      <c r="L13" s="88"/>
      <c r="M13" s="93">
        <f>SUM(C13:L13)</f>
        <v>77722000</v>
      </c>
    </row>
    <row r="14" spans="1:13" x14ac:dyDescent="0.25">
      <c r="A14" s="92"/>
      <c r="B14" s="91"/>
      <c r="C14" s="90"/>
      <c r="D14" s="88"/>
      <c r="E14" s="89"/>
      <c r="F14" s="88"/>
      <c r="G14" s="90"/>
      <c r="H14" s="88"/>
      <c r="I14" s="89"/>
      <c r="J14" s="88"/>
      <c r="K14" s="88"/>
      <c r="L14" s="88"/>
      <c r="M14" s="87"/>
    </row>
    <row r="15" spans="1:13" x14ac:dyDescent="0.25">
      <c r="A15" s="86"/>
      <c r="B15" s="85" t="s">
        <v>5</v>
      </c>
      <c r="C15" s="82">
        <f>36145450+2750000+1650000+1600000+391751+327840+206100+17521200+1200000+1000000+424714+386400</f>
        <v>63603455</v>
      </c>
      <c r="D15" s="82">
        <f>7982754+3733453</f>
        <v>11716207</v>
      </c>
      <c r="E15" s="83">
        <f>87645453-63603455-11716207</f>
        <v>12325791</v>
      </c>
      <c r="F15" s="82"/>
      <c r="G15" s="84"/>
      <c r="H15" s="82"/>
      <c r="I15" s="83"/>
      <c r="J15" s="82"/>
      <c r="K15" s="82"/>
      <c r="L15" s="82"/>
      <c r="M15" s="81">
        <f>SUM(C15:L15)</f>
        <v>87645453</v>
      </c>
    </row>
    <row r="16" spans="1:13" ht="15.75" x14ac:dyDescent="0.25">
      <c r="A16" s="12" t="s">
        <v>7</v>
      </c>
      <c r="B16" s="80" t="s">
        <v>6</v>
      </c>
      <c r="C16" s="8">
        <f>SUM(C13)</f>
        <v>55254000</v>
      </c>
      <c r="D16" s="8">
        <f>SUM(D13)</f>
        <v>10082000</v>
      </c>
      <c r="E16" s="8">
        <f>SUM(E13)</f>
        <v>12236000</v>
      </c>
      <c r="F16" s="8">
        <f>SUM(F13)</f>
        <v>0</v>
      </c>
      <c r="G16" s="8">
        <f>SUM(G13)</f>
        <v>0</v>
      </c>
      <c r="H16" s="8">
        <f>SUM(H13)</f>
        <v>150000</v>
      </c>
      <c r="I16" s="8">
        <f>SUM(I13)</f>
        <v>0</v>
      </c>
      <c r="J16" s="8">
        <f>SUM(J13)</f>
        <v>0</v>
      </c>
      <c r="K16" s="8">
        <f>SUM(K13)</f>
        <v>0</v>
      </c>
      <c r="L16" s="8">
        <f>SUM(L13)</f>
        <v>0</v>
      </c>
      <c r="M16" s="8">
        <f>SUM(C16:L16)</f>
        <v>77722000</v>
      </c>
    </row>
    <row r="17" spans="1:13" ht="15.75" x14ac:dyDescent="0.25">
      <c r="A17" s="10"/>
      <c r="B17" s="79"/>
      <c r="C17" s="8"/>
      <c r="D17" s="8"/>
      <c r="E17" s="8"/>
      <c r="F17" s="8"/>
      <c r="G17" s="8"/>
      <c r="H17" s="8"/>
      <c r="I17" s="8"/>
      <c r="J17" s="8"/>
      <c r="K17" s="8"/>
      <c r="L17" s="8"/>
      <c r="M17" s="5"/>
    </row>
    <row r="18" spans="1:13" ht="15.75" x14ac:dyDescent="0.25">
      <c r="A18" s="7"/>
      <c r="B18" s="78" t="s">
        <v>5</v>
      </c>
      <c r="C18" s="5">
        <f>SUM(C15)</f>
        <v>63603455</v>
      </c>
      <c r="D18" s="5">
        <f>SUM(D15)</f>
        <v>11716207</v>
      </c>
      <c r="E18" s="5">
        <f>SUM(E15)</f>
        <v>12325791</v>
      </c>
      <c r="F18" s="5">
        <f>SUM(F15)</f>
        <v>0</v>
      </c>
      <c r="G18" s="5">
        <f>SUM(G15)</f>
        <v>0</v>
      </c>
      <c r="H18" s="5">
        <f>SUM(H15)</f>
        <v>0</v>
      </c>
      <c r="I18" s="5">
        <f>SUM(I15)</f>
        <v>0</v>
      </c>
      <c r="J18" s="5">
        <f>SUM(J15)</f>
        <v>0</v>
      </c>
      <c r="K18" s="5">
        <f>SUM(K15)</f>
        <v>0</v>
      </c>
      <c r="L18" s="5">
        <f>SUM(L15)</f>
        <v>0</v>
      </c>
      <c r="M18" s="5">
        <f>SUM(C18:L18)</f>
        <v>87645453</v>
      </c>
    </row>
    <row r="21" spans="1:13" x14ac:dyDescent="0.25">
      <c r="A21" s="1" t="s">
        <v>4</v>
      </c>
      <c r="B21" s="1"/>
      <c r="C21" s="4"/>
      <c r="D21" s="4"/>
    </row>
    <row r="22" spans="1:13" x14ac:dyDescent="0.25">
      <c r="A22" s="1"/>
      <c r="B22" s="1"/>
      <c r="C22" s="4"/>
      <c r="D22" s="4"/>
    </row>
    <row r="23" spans="1:13" x14ac:dyDescent="0.25">
      <c r="A23" s="1"/>
      <c r="B23" s="1"/>
      <c r="C23" s="4"/>
      <c r="D23" s="4"/>
    </row>
    <row r="24" spans="1:13" x14ac:dyDescent="0.25">
      <c r="A24" s="1"/>
      <c r="B24" s="1"/>
      <c r="C24" s="1"/>
      <c r="D24" s="4"/>
      <c r="E24" s="3" t="s">
        <v>3</v>
      </c>
      <c r="F24" s="3"/>
      <c r="I24" s="2" t="s">
        <v>2</v>
      </c>
      <c r="J24" s="2"/>
    </row>
    <row r="25" spans="1:13" x14ac:dyDescent="0.25">
      <c r="A25" s="1"/>
      <c r="B25" s="1"/>
      <c r="C25" s="1"/>
      <c r="D25" s="4"/>
      <c r="E25" s="3" t="s">
        <v>1</v>
      </c>
      <c r="F25" s="3"/>
      <c r="I25" s="2" t="s">
        <v>0</v>
      </c>
      <c r="J25" s="2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25"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A12:M12"/>
    <mergeCell ref="E9:E11"/>
    <mergeCell ref="F9:F11"/>
    <mergeCell ref="G9:G11"/>
    <mergeCell ref="H9:H11"/>
    <mergeCell ref="I9:I11"/>
    <mergeCell ref="J9:J11"/>
    <mergeCell ref="K9:K11"/>
    <mergeCell ref="L9:L11"/>
    <mergeCell ref="E24:F24"/>
    <mergeCell ref="I24:J24"/>
    <mergeCell ref="E25:F25"/>
    <mergeCell ref="I25:J25"/>
    <mergeCell ref="A13:A15"/>
    <mergeCell ref="A16:A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AB25-2EED-42D9-821C-6534A92A213E}">
  <dimension ref="A1:M29"/>
  <sheetViews>
    <sheetView topLeftCell="A19" workbookViewId="0">
      <selection activeCell="A151" sqref="A151:XFD151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.7109375" customWidth="1"/>
    <col min="4" max="4" width="11" customWidth="1"/>
    <col min="5" max="5" width="11.85546875" customWidth="1"/>
    <col min="10" max="11" width="10" customWidth="1"/>
    <col min="13" max="13" width="12.7109375" customWidth="1"/>
  </cols>
  <sheetData>
    <row r="1" spans="1:13" ht="15" customHeight="1" x14ac:dyDescent="0.25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76" t="s">
        <v>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5.75" x14ac:dyDescent="0.25">
      <c r="A4" s="75" t="s">
        <v>74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100"/>
      <c r="B5" s="100"/>
      <c r="C5" s="100"/>
      <c r="D5" s="100"/>
      <c r="E5" s="100"/>
      <c r="F5" s="101"/>
      <c r="G5" s="100"/>
      <c r="H5" s="100"/>
      <c r="I5" s="100"/>
      <c r="J5" s="100"/>
      <c r="K5" s="100"/>
      <c r="L5" s="100"/>
      <c r="M5" s="100"/>
    </row>
    <row r="6" spans="1:13" ht="15.75" thickBot="1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99" t="s">
        <v>73</v>
      </c>
      <c r="M6" s="98"/>
    </row>
    <row r="7" spans="1:13" ht="15.75" thickBot="1" x14ac:dyDescent="0.3">
      <c r="A7" s="33" t="s">
        <v>34</v>
      </c>
      <c r="B7" s="32" t="s">
        <v>33</v>
      </c>
      <c r="C7" s="32" t="s">
        <v>32</v>
      </c>
      <c r="D7" s="32"/>
      <c r="E7" s="32"/>
      <c r="F7" s="32"/>
      <c r="G7" s="32"/>
      <c r="H7" s="32" t="s">
        <v>31</v>
      </c>
      <c r="I7" s="32"/>
      <c r="J7" s="32"/>
      <c r="K7" s="36"/>
      <c r="L7" s="36" t="s">
        <v>30</v>
      </c>
      <c r="M7" s="30" t="s">
        <v>7</v>
      </c>
    </row>
    <row r="8" spans="1:13" ht="15.75" thickBot="1" x14ac:dyDescent="0.3">
      <c r="A8" s="33"/>
      <c r="B8" s="32"/>
      <c r="C8" s="36" t="s">
        <v>29</v>
      </c>
      <c r="D8" s="36" t="s">
        <v>28</v>
      </c>
      <c r="E8" s="36" t="s">
        <v>27</v>
      </c>
      <c r="F8" s="36" t="s">
        <v>26</v>
      </c>
      <c r="G8" s="36" t="s">
        <v>25</v>
      </c>
      <c r="H8" s="36" t="s">
        <v>24</v>
      </c>
      <c r="I8" s="36" t="s">
        <v>23</v>
      </c>
      <c r="J8" s="36" t="s">
        <v>22</v>
      </c>
      <c r="K8" s="36" t="s">
        <v>21</v>
      </c>
      <c r="L8" s="36" t="s">
        <v>20</v>
      </c>
      <c r="M8" s="30"/>
    </row>
    <row r="9" spans="1:13" ht="15.75" thickBot="1" x14ac:dyDescent="0.3">
      <c r="A9" s="33"/>
      <c r="B9" s="32"/>
      <c r="C9" s="35" t="s">
        <v>19</v>
      </c>
      <c r="D9" s="35" t="s">
        <v>18</v>
      </c>
      <c r="E9" s="35" t="s">
        <v>17</v>
      </c>
      <c r="F9" s="35" t="s">
        <v>16</v>
      </c>
      <c r="G9" s="35" t="s">
        <v>15</v>
      </c>
      <c r="H9" s="35" t="s">
        <v>14</v>
      </c>
      <c r="I9" s="35" t="s">
        <v>13</v>
      </c>
      <c r="J9" s="35" t="s">
        <v>12</v>
      </c>
      <c r="K9" s="35" t="s">
        <v>11</v>
      </c>
      <c r="L9" s="35" t="s">
        <v>10</v>
      </c>
      <c r="M9" s="30"/>
    </row>
    <row r="10" spans="1:13" ht="15.75" thickBot="1" x14ac:dyDescent="0.3">
      <c r="A10" s="33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0"/>
    </row>
    <row r="11" spans="1:13" ht="15.75" thickBot="1" x14ac:dyDescent="0.3">
      <c r="A11" s="33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0"/>
    </row>
    <row r="12" spans="1:13" ht="15.75" thickBot="1" x14ac:dyDescent="0.3">
      <c r="A12" s="97" t="s">
        <v>63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5"/>
    </row>
    <row r="13" spans="1:13" x14ac:dyDescent="0.25">
      <c r="A13" s="92" t="s">
        <v>72</v>
      </c>
      <c r="B13" s="94" t="s">
        <v>6</v>
      </c>
      <c r="C13" s="90">
        <v>2378000</v>
      </c>
      <c r="D13" s="90">
        <v>440000</v>
      </c>
      <c r="E13" s="88">
        <v>8808000</v>
      </c>
      <c r="F13" s="88"/>
      <c r="G13" s="90"/>
      <c r="H13" s="90"/>
      <c r="I13" s="90"/>
      <c r="J13" s="88"/>
      <c r="K13" s="88"/>
      <c r="L13" s="88"/>
      <c r="M13" s="93">
        <f>SUM(C13:L13)</f>
        <v>11626000</v>
      </c>
    </row>
    <row r="14" spans="1:13" x14ac:dyDescent="0.25">
      <c r="A14" s="92"/>
      <c r="B14" s="91"/>
      <c r="C14" s="90"/>
      <c r="D14" s="88"/>
      <c r="E14" s="89"/>
      <c r="F14" s="88"/>
      <c r="G14" s="90"/>
      <c r="H14" s="88"/>
      <c r="I14" s="89"/>
      <c r="J14" s="88"/>
      <c r="K14" s="88"/>
      <c r="L14" s="88"/>
      <c r="M14" s="87"/>
    </row>
    <row r="15" spans="1:13" x14ac:dyDescent="0.25">
      <c r="A15" s="86"/>
      <c r="B15" s="85" t="s">
        <v>5</v>
      </c>
      <c r="C15" s="82">
        <f>2325500+43920+120000+23933</f>
        <v>2513353</v>
      </c>
      <c r="D15" s="82">
        <v>466704</v>
      </c>
      <c r="E15" s="83">
        <v>7588504</v>
      </c>
      <c r="F15" s="82"/>
      <c r="G15" s="84"/>
      <c r="H15" s="82">
        <v>500000</v>
      </c>
      <c r="I15" s="83"/>
      <c r="J15" s="82"/>
      <c r="K15" s="82"/>
      <c r="L15" s="82"/>
      <c r="M15" s="81">
        <f>SUM(C15:L15)</f>
        <v>11068561</v>
      </c>
    </row>
    <row r="16" spans="1:13" x14ac:dyDescent="0.25">
      <c r="A16" s="102" t="s">
        <v>71</v>
      </c>
      <c r="B16" s="94" t="s">
        <v>6</v>
      </c>
      <c r="C16" s="90">
        <v>44220000</v>
      </c>
      <c r="D16" s="90">
        <v>8286000</v>
      </c>
      <c r="E16" s="88">
        <v>5014000</v>
      </c>
      <c r="F16" s="88"/>
      <c r="G16" s="90"/>
      <c r="H16" s="90"/>
      <c r="I16" s="90"/>
      <c r="J16" s="88"/>
      <c r="K16" s="88"/>
      <c r="L16" s="88"/>
      <c r="M16" s="93">
        <f>SUM(C16:L16)</f>
        <v>57520000</v>
      </c>
    </row>
    <row r="17" spans="1:13" x14ac:dyDescent="0.25">
      <c r="A17" s="92"/>
      <c r="B17" s="91"/>
      <c r="C17" s="90"/>
      <c r="D17" s="88"/>
      <c r="E17" s="89"/>
      <c r="F17" s="88"/>
      <c r="G17" s="90"/>
      <c r="H17" s="88"/>
      <c r="I17" s="89"/>
      <c r="J17" s="88"/>
      <c r="K17" s="88"/>
      <c r="L17" s="88"/>
      <c r="M17" s="87"/>
    </row>
    <row r="18" spans="1:13" x14ac:dyDescent="0.25">
      <c r="A18" s="86"/>
      <c r="B18" s="85" t="s">
        <v>5</v>
      </c>
      <c r="C18" s="82">
        <f>39992703+1400000+776115+1560000+124575+410108</f>
        <v>44263501</v>
      </c>
      <c r="D18" s="82">
        <v>8302892</v>
      </c>
      <c r="E18" s="83">
        <f>68411368-46776854-8769596-7588504-500000</f>
        <v>4776414</v>
      </c>
      <c r="F18" s="82"/>
      <c r="G18" s="84"/>
      <c r="H18" s="82"/>
      <c r="I18" s="83"/>
      <c r="J18" s="82"/>
      <c r="K18" s="82"/>
      <c r="L18" s="82"/>
      <c r="M18" s="81">
        <f>SUM(C18:L18)</f>
        <v>57342807</v>
      </c>
    </row>
    <row r="19" spans="1:13" ht="15.75" x14ac:dyDescent="0.25">
      <c r="A19" s="12" t="s">
        <v>7</v>
      </c>
      <c r="B19" s="94" t="s">
        <v>6</v>
      </c>
      <c r="C19" s="8">
        <f>SUM(C13+C16)</f>
        <v>46598000</v>
      </c>
      <c r="D19" s="8">
        <f>SUM(D13+D16)</f>
        <v>8726000</v>
      </c>
      <c r="E19" s="8">
        <f>SUM(E13+E16)</f>
        <v>13822000</v>
      </c>
      <c r="F19" s="8">
        <f>SUM(F13+F16)</f>
        <v>0</v>
      </c>
      <c r="G19" s="8">
        <f>SUM(G13+G16)</f>
        <v>0</v>
      </c>
      <c r="H19" s="8">
        <f>SUM(H13+H16)</f>
        <v>0</v>
      </c>
      <c r="I19" s="8">
        <f>SUM(I13+I16)</f>
        <v>0</v>
      </c>
      <c r="J19" s="8">
        <f>SUM(J13+J16)</f>
        <v>0</v>
      </c>
      <c r="K19" s="8">
        <f>SUM(K13+K16)</f>
        <v>0</v>
      </c>
      <c r="L19" s="8">
        <f>SUM(L13+L16)</f>
        <v>0</v>
      </c>
      <c r="M19" s="8">
        <f>SUM(C19:L19)</f>
        <v>69146000</v>
      </c>
    </row>
    <row r="20" spans="1:13" ht="15.75" x14ac:dyDescent="0.25">
      <c r="A20" s="10"/>
      <c r="B20" s="91"/>
      <c r="C20" s="8"/>
      <c r="D20" s="8"/>
      <c r="E20" s="8"/>
      <c r="F20" s="8"/>
      <c r="G20" s="8"/>
      <c r="H20" s="8"/>
      <c r="I20" s="8"/>
      <c r="J20" s="8"/>
      <c r="K20" s="8"/>
      <c r="L20" s="8"/>
      <c r="M20" s="5"/>
    </row>
    <row r="21" spans="1:13" ht="15.75" x14ac:dyDescent="0.25">
      <c r="A21" s="7"/>
      <c r="B21" s="85" t="s">
        <v>5</v>
      </c>
      <c r="C21" s="5">
        <f>SUM(C15+C18)</f>
        <v>46776854</v>
      </c>
      <c r="D21" s="5">
        <f>SUM(D15+D18)</f>
        <v>8769596</v>
      </c>
      <c r="E21" s="5">
        <f>SUM(E15+E18)</f>
        <v>12364918</v>
      </c>
      <c r="F21" s="5">
        <f>SUM(F15+F18)</f>
        <v>0</v>
      </c>
      <c r="G21" s="5">
        <f>SUM(G15+G18)</f>
        <v>0</v>
      </c>
      <c r="H21" s="5">
        <f>SUM(H15+H18)</f>
        <v>500000</v>
      </c>
      <c r="I21" s="5">
        <f>SUM(I15+I18)</f>
        <v>0</v>
      </c>
      <c r="J21" s="5">
        <f>SUM(J15+J18)</f>
        <v>0</v>
      </c>
      <c r="K21" s="5">
        <f>SUM(K15+K18)</f>
        <v>0</v>
      </c>
      <c r="L21" s="5">
        <f>SUM(L15+L18)</f>
        <v>0</v>
      </c>
      <c r="M21" s="5">
        <f>SUM(C21:L21)</f>
        <v>68411368</v>
      </c>
    </row>
    <row r="24" spans="1:13" x14ac:dyDescent="0.25">
      <c r="A24" s="1" t="s">
        <v>4</v>
      </c>
      <c r="B24" s="1"/>
      <c r="C24" s="4"/>
      <c r="D24" s="4"/>
    </row>
    <row r="25" spans="1:13" x14ac:dyDescent="0.25">
      <c r="A25" s="1"/>
      <c r="B25" s="1"/>
      <c r="C25" s="4"/>
      <c r="D25" s="4"/>
    </row>
    <row r="26" spans="1:13" x14ac:dyDescent="0.25">
      <c r="A26" s="1"/>
      <c r="B26" s="1"/>
      <c r="C26" s="4"/>
      <c r="D26" s="4"/>
    </row>
    <row r="27" spans="1:13" x14ac:dyDescent="0.25">
      <c r="A27" s="1"/>
      <c r="B27" s="1"/>
      <c r="C27" s="1"/>
      <c r="D27" s="4"/>
      <c r="E27" s="3" t="s">
        <v>3</v>
      </c>
      <c r="F27" s="3"/>
      <c r="I27" s="2" t="s">
        <v>2</v>
      </c>
      <c r="J27" s="2"/>
    </row>
    <row r="28" spans="1:13" x14ac:dyDescent="0.25">
      <c r="A28" s="1"/>
      <c r="B28" s="1"/>
      <c r="C28" s="1"/>
      <c r="D28" s="4"/>
      <c r="E28" s="3" t="s">
        <v>1</v>
      </c>
      <c r="F28" s="3"/>
      <c r="I28" s="2" t="s">
        <v>0</v>
      </c>
      <c r="J28" s="2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M7:M11"/>
    <mergeCell ref="C9:C11"/>
    <mergeCell ref="D9:D11"/>
    <mergeCell ref="E9:E11"/>
    <mergeCell ref="L9:L11"/>
    <mergeCell ref="K9:K11"/>
    <mergeCell ref="A19:A21"/>
    <mergeCell ref="A13:A15"/>
    <mergeCell ref="A16:A18"/>
    <mergeCell ref="A1:M1"/>
    <mergeCell ref="A4:M4"/>
    <mergeCell ref="L6:M6"/>
    <mergeCell ref="A7:A11"/>
    <mergeCell ref="B7:B11"/>
    <mergeCell ref="C7:G7"/>
    <mergeCell ref="H7:J7"/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CC5C-56D3-47F0-867A-252744394198}">
  <dimension ref="A1:O41"/>
  <sheetViews>
    <sheetView topLeftCell="A25" workbookViewId="0">
      <selection activeCell="A151" sqref="A151:XFD151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.140625" customWidth="1"/>
    <col min="4" max="5" width="11" customWidth="1"/>
    <col min="10" max="11" width="10" customWidth="1"/>
    <col min="13" max="13" width="13.28515625" customWidth="1"/>
    <col min="15" max="15" width="9.85546875" bestFit="1" customWidth="1"/>
  </cols>
  <sheetData>
    <row r="1" spans="1:13" ht="15" customHeight="1" x14ac:dyDescent="0.25">
      <c r="A1" s="77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76" t="s">
        <v>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5.75" x14ac:dyDescent="0.25">
      <c r="A4" s="75" t="s">
        <v>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100"/>
      <c r="B5" s="100"/>
      <c r="C5" s="100"/>
      <c r="D5" s="100"/>
      <c r="E5" s="100"/>
      <c r="F5" s="101"/>
      <c r="G5" s="100"/>
      <c r="H5" s="100"/>
      <c r="I5" s="100"/>
      <c r="J5" s="100"/>
      <c r="K5" s="100"/>
      <c r="L5" s="100"/>
      <c r="M5" s="100"/>
    </row>
    <row r="6" spans="1:13" ht="15.75" thickBot="1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99" t="s">
        <v>65</v>
      </c>
      <c r="M6" s="98"/>
    </row>
    <row r="7" spans="1:13" ht="15.75" thickBot="1" x14ac:dyDescent="0.3">
      <c r="A7" s="33" t="s">
        <v>34</v>
      </c>
      <c r="B7" s="32" t="s">
        <v>33</v>
      </c>
      <c r="C7" s="32" t="s">
        <v>32</v>
      </c>
      <c r="D7" s="32"/>
      <c r="E7" s="32"/>
      <c r="F7" s="32"/>
      <c r="G7" s="32"/>
      <c r="H7" s="32" t="s">
        <v>31</v>
      </c>
      <c r="I7" s="32"/>
      <c r="J7" s="32"/>
      <c r="K7" s="36"/>
      <c r="L7" s="36" t="s">
        <v>30</v>
      </c>
      <c r="M7" s="30" t="s">
        <v>7</v>
      </c>
    </row>
    <row r="8" spans="1:13" ht="15.75" thickBot="1" x14ac:dyDescent="0.3">
      <c r="A8" s="33"/>
      <c r="B8" s="32"/>
      <c r="C8" s="36" t="s">
        <v>29</v>
      </c>
      <c r="D8" s="36" t="s">
        <v>28</v>
      </c>
      <c r="E8" s="36" t="s">
        <v>27</v>
      </c>
      <c r="F8" s="36" t="s">
        <v>26</v>
      </c>
      <c r="G8" s="36" t="s">
        <v>25</v>
      </c>
      <c r="H8" s="36" t="s">
        <v>24</v>
      </c>
      <c r="I8" s="36" t="s">
        <v>23</v>
      </c>
      <c r="J8" s="36" t="s">
        <v>22</v>
      </c>
      <c r="K8" s="36" t="s">
        <v>21</v>
      </c>
      <c r="L8" s="36" t="s">
        <v>20</v>
      </c>
      <c r="M8" s="30"/>
    </row>
    <row r="9" spans="1:13" ht="15.75" thickBot="1" x14ac:dyDescent="0.3">
      <c r="A9" s="33"/>
      <c r="B9" s="32"/>
      <c r="C9" s="35" t="s">
        <v>19</v>
      </c>
      <c r="D9" s="35" t="s">
        <v>18</v>
      </c>
      <c r="E9" s="35" t="s">
        <v>17</v>
      </c>
      <c r="F9" s="35" t="s">
        <v>16</v>
      </c>
      <c r="G9" s="35" t="s">
        <v>15</v>
      </c>
      <c r="H9" s="35" t="s">
        <v>14</v>
      </c>
      <c r="I9" s="35" t="s">
        <v>13</v>
      </c>
      <c r="J9" s="35" t="s">
        <v>12</v>
      </c>
      <c r="K9" s="35" t="s">
        <v>11</v>
      </c>
      <c r="L9" s="35" t="s">
        <v>10</v>
      </c>
      <c r="M9" s="30"/>
    </row>
    <row r="10" spans="1:13" ht="15.75" thickBot="1" x14ac:dyDescent="0.3">
      <c r="A10" s="33"/>
      <c r="B10" s="3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0"/>
    </row>
    <row r="11" spans="1:13" ht="15.75" thickBot="1" x14ac:dyDescent="0.3">
      <c r="A11" s="33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0"/>
    </row>
    <row r="12" spans="1:13" ht="15.75" thickBot="1" x14ac:dyDescent="0.3">
      <c r="A12" s="97" t="s">
        <v>63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5"/>
    </row>
    <row r="13" spans="1:13" x14ac:dyDescent="0.25">
      <c r="A13" s="92" t="s">
        <v>81</v>
      </c>
      <c r="B13" s="94" t="s">
        <v>6</v>
      </c>
      <c r="C13" s="90">
        <v>7021000</v>
      </c>
      <c r="D13" s="90">
        <v>1299000</v>
      </c>
      <c r="E13" s="88">
        <v>718000</v>
      </c>
      <c r="F13" s="88"/>
      <c r="G13" s="90"/>
      <c r="H13" s="90"/>
      <c r="I13" s="90"/>
      <c r="J13" s="88"/>
      <c r="K13" s="88"/>
      <c r="L13" s="88"/>
      <c r="M13" s="93">
        <f>SUM(C13:L13)</f>
        <v>9038000</v>
      </c>
    </row>
    <row r="14" spans="1:13" x14ac:dyDescent="0.25">
      <c r="A14" s="92"/>
      <c r="B14" s="91"/>
      <c r="C14" s="90"/>
      <c r="D14" s="88"/>
      <c r="E14" s="89"/>
      <c r="F14" s="88"/>
      <c r="G14" s="90"/>
      <c r="H14" s="88"/>
      <c r="I14" s="89"/>
      <c r="J14" s="88"/>
      <c r="K14" s="88"/>
      <c r="L14" s="88"/>
      <c r="M14" s="87"/>
    </row>
    <row r="15" spans="1:13" x14ac:dyDescent="0.25">
      <c r="A15" s="86"/>
      <c r="B15" s="85" t="s">
        <v>5</v>
      </c>
      <c r="C15" s="82">
        <f>7693500+480000+208601</f>
        <v>8382101</v>
      </c>
      <c r="D15" s="82">
        <v>1540910</v>
      </c>
      <c r="E15" s="83">
        <f>565000+152550</f>
        <v>717550</v>
      </c>
      <c r="F15" s="82"/>
      <c r="G15" s="84"/>
      <c r="H15" s="82"/>
      <c r="I15" s="83"/>
      <c r="J15" s="82"/>
      <c r="K15" s="82"/>
      <c r="L15" s="82"/>
      <c r="M15" s="81">
        <f>SUM(C15:L15)</f>
        <v>10640561</v>
      </c>
    </row>
    <row r="16" spans="1:13" x14ac:dyDescent="0.25">
      <c r="A16" s="102" t="s">
        <v>80</v>
      </c>
      <c r="B16" s="94" t="s">
        <v>6</v>
      </c>
      <c r="C16" s="90">
        <v>7817000</v>
      </c>
      <c r="D16" s="90">
        <v>1411000</v>
      </c>
      <c r="E16" s="88">
        <v>995000</v>
      </c>
      <c r="F16" s="88"/>
      <c r="G16" s="90"/>
      <c r="H16" s="90"/>
      <c r="I16" s="90"/>
      <c r="J16" s="88"/>
      <c r="K16" s="88"/>
      <c r="L16" s="88"/>
      <c r="M16" s="93">
        <f>SUM(C16:L16)</f>
        <v>10223000</v>
      </c>
    </row>
    <row r="17" spans="1:13" x14ac:dyDescent="0.25">
      <c r="A17" s="92"/>
      <c r="B17" s="91"/>
      <c r="C17" s="90"/>
      <c r="D17" s="88"/>
      <c r="E17" s="89"/>
      <c r="F17" s="88"/>
      <c r="G17" s="90"/>
      <c r="H17" s="88"/>
      <c r="I17" s="89"/>
      <c r="J17" s="88"/>
      <c r="K17" s="88"/>
      <c r="L17" s="88"/>
      <c r="M17" s="87"/>
    </row>
    <row r="18" spans="1:13" x14ac:dyDescent="0.25">
      <c r="A18" s="86"/>
      <c r="B18" s="85" t="s">
        <v>5</v>
      </c>
      <c r="C18" s="82">
        <f>7423000+224400+360000+1200000+216935</f>
        <v>9424335</v>
      </c>
      <c r="D18" s="82">
        <v>1723787</v>
      </c>
      <c r="E18" s="83">
        <f>100000+71196+269200+763824+356000+320276</f>
        <v>1880496</v>
      </c>
      <c r="F18" s="82"/>
      <c r="G18" s="84"/>
      <c r="H18" s="82"/>
      <c r="I18" s="83"/>
      <c r="J18" s="82"/>
      <c r="K18" s="82"/>
      <c r="L18" s="82"/>
      <c r="M18" s="81">
        <f>SUM(C18:L18)</f>
        <v>13028618</v>
      </c>
    </row>
    <row r="19" spans="1:13" x14ac:dyDescent="0.25">
      <c r="A19" s="109" t="s">
        <v>79</v>
      </c>
      <c r="B19" s="94" t="s">
        <v>6</v>
      </c>
      <c r="C19" s="111">
        <v>5076000</v>
      </c>
      <c r="D19" s="111">
        <v>908000</v>
      </c>
      <c r="E19" s="112">
        <v>7673000</v>
      </c>
      <c r="F19" s="111"/>
      <c r="G19" s="113"/>
      <c r="H19" s="111"/>
      <c r="I19" s="112"/>
      <c r="J19" s="111"/>
      <c r="K19" s="111"/>
      <c r="L19" s="111"/>
      <c r="M19" s="110">
        <f>SUM(C19:D19,E19)</f>
        <v>13657000</v>
      </c>
    </row>
    <row r="20" spans="1:13" x14ac:dyDescent="0.25">
      <c r="A20" s="108"/>
      <c r="B20" s="91"/>
      <c r="C20" s="88"/>
      <c r="D20" s="88"/>
      <c r="E20" s="89"/>
      <c r="F20" s="88"/>
      <c r="G20" s="90"/>
      <c r="H20" s="88"/>
      <c r="I20" s="89"/>
      <c r="J20" s="88"/>
      <c r="K20" s="88"/>
      <c r="L20" s="88"/>
      <c r="M20" s="93"/>
    </row>
    <row r="21" spans="1:13" x14ac:dyDescent="0.25">
      <c r="A21" s="107"/>
      <c r="B21" s="85" t="s">
        <v>5</v>
      </c>
      <c r="C21" s="82">
        <f>4651000+181080+240000+133723+240000</f>
        <v>5445803</v>
      </c>
      <c r="D21" s="82">
        <v>979821</v>
      </c>
      <c r="E21" s="83">
        <f>50000+20000+100000+130000+4658784+245000+1053975+1404745</f>
        <v>7662504</v>
      </c>
      <c r="F21" s="82"/>
      <c r="G21" s="84"/>
      <c r="H21" s="82"/>
      <c r="I21" s="83"/>
      <c r="J21" s="82"/>
      <c r="K21" s="82"/>
      <c r="L21" s="82"/>
      <c r="M21" s="81">
        <f>SUM(C21:L21)</f>
        <v>14088128</v>
      </c>
    </row>
    <row r="22" spans="1:13" x14ac:dyDescent="0.25">
      <c r="A22" s="109" t="s">
        <v>78</v>
      </c>
      <c r="B22" s="94" t="s">
        <v>6</v>
      </c>
      <c r="C22" s="111">
        <v>4775000</v>
      </c>
      <c r="D22" s="111">
        <v>861000</v>
      </c>
      <c r="E22" s="112">
        <v>1587000</v>
      </c>
      <c r="F22" s="111"/>
      <c r="G22" s="113"/>
      <c r="H22" s="111"/>
      <c r="I22" s="112"/>
      <c r="J22" s="111"/>
      <c r="K22" s="111"/>
      <c r="L22" s="111"/>
      <c r="M22" s="110">
        <f>SUM(C22:D22,E22)</f>
        <v>7223000</v>
      </c>
    </row>
    <row r="23" spans="1:13" x14ac:dyDescent="0.25">
      <c r="A23" s="108"/>
      <c r="B23" s="91"/>
      <c r="C23" s="88"/>
      <c r="D23" s="88"/>
      <c r="E23" s="89">
        <v>0</v>
      </c>
      <c r="F23" s="88"/>
      <c r="G23" s="90"/>
      <c r="H23" s="88"/>
      <c r="I23" s="89"/>
      <c r="J23" s="88"/>
      <c r="K23" s="88"/>
      <c r="L23" s="88"/>
      <c r="M23" s="93"/>
    </row>
    <row r="24" spans="1:13" x14ac:dyDescent="0.25">
      <c r="A24" s="107"/>
      <c r="B24" s="85" t="s">
        <v>5</v>
      </c>
      <c r="C24" s="82">
        <f>4651000+240000+154000+133723</f>
        <v>5178723</v>
      </c>
      <c r="D24" s="82">
        <v>933021</v>
      </c>
      <c r="E24" s="83">
        <f>80000+200000+20000+118757</f>
        <v>418757</v>
      </c>
      <c r="F24" s="82"/>
      <c r="G24" s="84"/>
      <c r="H24" s="82"/>
      <c r="I24" s="83"/>
      <c r="J24" s="82"/>
      <c r="K24" s="82"/>
      <c r="L24" s="82"/>
      <c r="M24" s="81">
        <f>SUM(C24:L24)</f>
        <v>6530501</v>
      </c>
    </row>
    <row r="25" spans="1:13" x14ac:dyDescent="0.25">
      <c r="A25" s="109" t="s">
        <v>77</v>
      </c>
      <c r="B25" s="94" t="s">
        <v>6</v>
      </c>
      <c r="C25" s="88">
        <v>2231000</v>
      </c>
      <c r="D25" s="88">
        <v>411000</v>
      </c>
      <c r="E25" s="89">
        <v>7587000</v>
      </c>
      <c r="F25" s="88"/>
      <c r="G25" s="90"/>
      <c r="H25" s="88"/>
      <c r="I25" s="89"/>
      <c r="J25" s="88"/>
      <c r="K25" s="88"/>
      <c r="L25" s="88"/>
      <c r="M25" s="93">
        <f>SUM(C25:D25,E25)</f>
        <v>10229000</v>
      </c>
    </row>
    <row r="26" spans="1:13" x14ac:dyDescent="0.25">
      <c r="A26" s="108"/>
      <c r="B26" s="91"/>
      <c r="C26" s="88"/>
      <c r="D26" s="88"/>
      <c r="E26" s="89"/>
      <c r="F26" s="88"/>
      <c r="G26" s="90"/>
      <c r="H26" s="88"/>
      <c r="I26" s="89"/>
      <c r="J26" s="88"/>
      <c r="K26" s="88"/>
      <c r="L26" s="88"/>
      <c r="M26" s="93"/>
    </row>
    <row r="27" spans="1:13" x14ac:dyDescent="0.25">
      <c r="A27" s="107"/>
      <c r="B27" s="85" t="s">
        <v>5</v>
      </c>
      <c r="C27" s="82">
        <f>2325500+120000+65556</f>
        <v>2511056</v>
      </c>
      <c r="D27" s="82">
        <v>466158</v>
      </c>
      <c r="E27" s="82">
        <f>5007450+20000+1357412</f>
        <v>6384862</v>
      </c>
      <c r="F27" s="82"/>
      <c r="G27" s="82"/>
      <c r="H27" s="82"/>
      <c r="I27" s="82"/>
      <c r="J27" s="82"/>
      <c r="K27" s="82"/>
      <c r="L27" s="82"/>
      <c r="M27" s="81">
        <f>SUM(C27:L27)</f>
        <v>9362076</v>
      </c>
    </row>
    <row r="28" spans="1:13" x14ac:dyDescent="0.25">
      <c r="A28" s="109" t="s">
        <v>76</v>
      </c>
      <c r="B28" s="94" t="s">
        <v>6</v>
      </c>
      <c r="C28" s="88"/>
      <c r="D28" s="88"/>
      <c r="E28" s="89"/>
      <c r="F28" s="88"/>
      <c r="G28" s="90"/>
      <c r="H28" s="88"/>
      <c r="I28" s="89"/>
      <c r="J28" s="88"/>
      <c r="K28" s="88"/>
      <c r="L28" s="88"/>
      <c r="M28" s="93"/>
    </row>
    <row r="29" spans="1:13" x14ac:dyDescent="0.25">
      <c r="A29" s="108"/>
      <c r="B29" s="91"/>
      <c r="C29" s="88"/>
      <c r="D29" s="88"/>
      <c r="E29" s="89"/>
      <c r="F29" s="88"/>
      <c r="G29" s="90"/>
      <c r="H29" s="88"/>
      <c r="I29" s="89"/>
      <c r="J29" s="88"/>
      <c r="K29" s="88"/>
      <c r="L29" s="88"/>
      <c r="M29" s="93"/>
    </row>
    <row r="30" spans="1:13" x14ac:dyDescent="0.25">
      <c r="A30" s="107"/>
      <c r="B30" s="85" t="s">
        <v>5</v>
      </c>
      <c r="C30" s="88">
        <f>4687975+50031</f>
        <v>4738006</v>
      </c>
      <c r="D30" s="88">
        <v>461956</v>
      </c>
      <c r="E30" s="89"/>
      <c r="F30" s="88"/>
      <c r="G30" s="90"/>
      <c r="H30" s="88"/>
      <c r="I30" s="89"/>
      <c r="J30" s="88"/>
      <c r="K30" s="88"/>
      <c r="L30" s="88"/>
      <c r="M30" s="93">
        <f>SUM(C30:L30)</f>
        <v>5199962</v>
      </c>
    </row>
    <row r="31" spans="1:13" ht="15.75" x14ac:dyDescent="0.25">
      <c r="A31" s="12" t="s">
        <v>7</v>
      </c>
      <c r="B31" s="106" t="s">
        <v>6</v>
      </c>
      <c r="C31" s="8">
        <f>SUM(C13+C16+C19+C22+C25)</f>
        <v>26920000</v>
      </c>
      <c r="D31" s="8">
        <f>SUM(D13+D16+D19+D22+D25)</f>
        <v>4890000</v>
      </c>
      <c r="E31" s="8">
        <f>SUM(E13+E16+E19+E22+E25)</f>
        <v>18560000</v>
      </c>
      <c r="F31" s="8">
        <f>SUM(F13+F16)</f>
        <v>0</v>
      </c>
      <c r="G31" s="8">
        <f>SUM(G13+G16)</f>
        <v>0</v>
      </c>
      <c r="H31" s="8">
        <f>SUM(H13+H16)</f>
        <v>0</v>
      </c>
      <c r="I31" s="8">
        <f>SUM(I13+I16)</f>
        <v>0</v>
      </c>
      <c r="J31" s="8">
        <f>SUM(J13+J16)</f>
        <v>0</v>
      </c>
      <c r="K31" s="8">
        <f>SUM(K13+K16)</f>
        <v>0</v>
      </c>
      <c r="L31" s="8">
        <f>SUM(L13+L16)</f>
        <v>0</v>
      </c>
      <c r="M31" s="8">
        <f>SUM(C31:L31)</f>
        <v>50370000</v>
      </c>
    </row>
    <row r="32" spans="1:13" ht="15.75" x14ac:dyDescent="0.25">
      <c r="A32" s="10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5"/>
    </row>
    <row r="33" spans="1:15" ht="15.75" x14ac:dyDescent="0.25">
      <c r="A33" s="7"/>
      <c r="B33" s="104" t="s">
        <v>5</v>
      </c>
      <c r="C33" s="5">
        <f>+C15+C18+C21+C24+C27+C30</f>
        <v>35680024</v>
      </c>
      <c r="D33" s="5">
        <f>+D15+D18+D21+D24+D27+D30</f>
        <v>6105653</v>
      </c>
      <c r="E33" s="5">
        <f>+E15+E18+E21+E24+E27</f>
        <v>17064169</v>
      </c>
      <c r="F33" s="5">
        <f>+F15+F18+F21+F24+F27</f>
        <v>0</v>
      </c>
      <c r="G33" s="5">
        <f>+G15+G18+G21+G24+G27</f>
        <v>0</v>
      </c>
      <c r="H33" s="5">
        <f>+H15+H18+H21+H24+H27</f>
        <v>0</v>
      </c>
      <c r="I33" s="5">
        <f>+I15+I18+I21+I24+I27</f>
        <v>0</v>
      </c>
      <c r="J33" s="5">
        <f>+J15+J18+J21+J24+J27</f>
        <v>0</v>
      </c>
      <c r="K33" s="5">
        <f>+K15+K18+K21+K24+K27</f>
        <v>0</v>
      </c>
      <c r="L33" s="5">
        <f>+L15+L18+L21+L24+L27</f>
        <v>0</v>
      </c>
      <c r="M33" s="5">
        <f>SUM(C33:L33)</f>
        <v>58849846</v>
      </c>
      <c r="O33" s="103"/>
    </row>
    <row r="36" spans="1:15" x14ac:dyDescent="0.25">
      <c r="A36" s="1" t="s">
        <v>4</v>
      </c>
      <c r="B36" s="1"/>
      <c r="C36" s="4"/>
      <c r="D36" s="4"/>
    </row>
    <row r="37" spans="1:15" x14ac:dyDescent="0.25">
      <c r="A37" s="1"/>
      <c r="B37" s="1"/>
      <c r="C37" s="4"/>
      <c r="D37" s="4"/>
    </row>
    <row r="38" spans="1:15" x14ac:dyDescent="0.25">
      <c r="A38" s="1"/>
      <c r="B38" s="1"/>
      <c r="C38" s="4"/>
      <c r="D38" s="4"/>
    </row>
    <row r="39" spans="1:15" x14ac:dyDescent="0.25">
      <c r="A39" s="1"/>
      <c r="B39" s="1"/>
      <c r="C39" s="1"/>
      <c r="D39" s="4"/>
      <c r="E39" s="3" t="s">
        <v>3</v>
      </c>
      <c r="F39" s="3"/>
      <c r="I39" s="2" t="s">
        <v>2</v>
      </c>
      <c r="J39" s="2"/>
    </row>
    <row r="40" spans="1:15" x14ac:dyDescent="0.25">
      <c r="A40" s="1"/>
      <c r="B40" s="1"/>
      <c r="C40" s="1"/>
      <c r="D40" s="4"/>
      <c r="E40" s="3" t="s">
        <v>1</v>
      </c>
      <c r="F40" s="3"/>
      <c r="I40" s="2" t="s">
        <v>0</v>
      </c>
      <c r="J40" s="2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0"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H9:H11"/>
    <mergeCell ref="A31:A33"/>
    <mergeCell ref="E39:F39"/>
    <mergeCell ref="J9:J11"/>
    <mergeCell ref="A28:A30"/>
    <mergeCell ref="A1:M1"/>
    <mergeCell ref="A4:M4"/>
    <mergeCell ref="L6:M6"/>
    <mergeCell ref="A7:A11"/>
    <mergeCell ref="B7:B11"/>
    <mergeCell ref="C7:G7"/>
    <mergeCell ref="I9:I11"/>
    <mergeCell ref="I39:J39"/>
    <mergeCell ref="E40:F40"/>
    <mergeCell ref="I40:J40"/>
    <mergeCell ref="A12:M12"/>
    <mergeCell ref="A13:A15"/>
    <mergeCell ref="A16:A18"/>
    <mergeCell ref="A19:A21"/>
    <mergeCell ref="A22:A24"/>
    <mergeCell ref="A25:A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3.1. BÖ Kiadások</vt:lpstr>
      <vt:lpstr>3.2. Hivatal Kiadások</vt:lpstr>
      <vt:lpstr>3.3. BNVÓ Kiadások</vt:lpstr>
      <vt:lpstr>3.4. BNI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2019-02-28T10:50:01Z</dcterms:created>
  <dcterms:modified xsi:type="dcterms:W3CDTF">2019-02-28T10:50:19Z</dcterms:modified>
</cp:coreProperties>
</file>