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IGAZGATÁS\Kanizsai Mónika\Rendeletek nyilvántartása\Letenye\2020\"/>
    </mc:Choice>
  </mc:AlternateContent>
  <bookViews>
    <workbookView xWindow="-120" yWindow="-120" windowWidth="29040" windowHeight="15840" tabRatio="786" activeTab="16"/>
  </bookViews>
  <sheets>
    <sheet name="1.Önkorm összevont mérleg" sheetId="3" r:id="rId1"/>
    <sheet name="2.Bev-kiad.kötelező mérleg" sheetId="4" r:id="rId2"/>
    <sheet name="3. Önk.ágazati bevételi össz." sheetId="35" r:id="rId3"/>
    <sheet name="4.Önk.ágazati kiadási össz." sheetId="36" r:id="rId4"/>
    <sheet name="5.Költségv.-i szervek bevétel " sheetId="37" r:id="rId5"/>
    <sheet name="6. Költségv.-i szervek kiadás" sheetId="38" r:id="rId6"/>
    <sheet name="7. Önkormányzat" sheetId="48" r:id="rId7"/>
    <sheet name="8.Hivatal" sheetId="47" r:id="rId8"/>
    <sheet name="9.Óvoda" sheetId="46" r:id="rId9"/>
    <sheet name="10.Fáklya" sheetId="45" r:id="rId10"/>
    <sheet name="11. Családsegítő" sheetId="40" r:id="rId11"/>
    <sheet name="12.Támogatások kiadás" sheetId="15" r:id="rId12"/>
    <sheet name="13.Támogatások bevétel" sheetId="55" r:id="rId13"/>
    <sheet name="14.Kedvezmények,mentességek" sheetId="49" r:id="rId14"/>
    <sheet name="15. adósságszolgálat" sheetId="25" state="hidden" r:id="rId15"/>
    <sheet name="15.Többéves" sheetId="58" r:id="rId16"/>
    <sheet name="16. Felújítás, beruházás" sheetId="54" r:id="rId17"/>
    <sheet name="17.Kiadás rovatonként" sheetId="39" r:id="rId18"/>
    <sheet name="18.Előirányzat-felhaszni terv" sheetId="50" r:id="rId19"/>
    <sheet name="19.EU-s projektek" sheetId="30" r:id="rId20"/>
    <sheet name="20. ktgvetési szervek létszám" sheetId="51" r:id="rId21"/>
    <sheet name="21. Ellátottak juttatásai" sheetId="53" r:id="rId22"/>
    <sheet name="22.normatív" sheetId="52" r:id="rId23"/>
    <sheet name="23. likviditási terv " sheetId="56" r:id="rId24"/>
  </sheets>
  <externalReferences>
    <externalReference r:id="rId25"/>
  </externalReferences>
  <definedNames>
    <definedName name="_xlnm.Print_Titles" localSheetId="22">'22.normatív'!$3:$3</definedName>
    <definedName name="_xlnm.Print_Area" localSheetId="10">'11. Családsegítő'!$A$1:$W$128</definedName>
    <definedName name="_xlnm.Print_Area" localSheetId="11">'12.Támogatások kiadás'!$A$1:$X$206</definedName>
    <definedName name="_xlnm.Print_Area" localSheetId="1">'2.Bev-kiad.kötelező mérleg'!$A$1:$M$47</definedName>
    <definedName name="_xlnm.Print_Area" localSheetId="21">'21. Ellátottak juttatásai'!$A$1:$N$27</definedName>
    <definedName name="_xlnm.Print_Area" localSheetId="22">'22.normatív'!$A$1:$F$42</definedName>
    <definedName name="_xlnm.Print_Area" localSheetId="2">'3. Önk.ágazati bevételi össz.'!$A$1:$Q$37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2" i="35" l="1"/>
  <c r="Q26" i="37"/>
  <c r="P26" i="37"/>
  <c r="G43" i="36" l="1"/>
  <c r="H43" i="36"/>
  <c r="I43" i="36"/>
  <c r="J43" i="36"/>
  <c r="K43" i="36"/>
  <c r="L43" i="36"/>
  <c r="M43" i="36"/>
  <c r="N43" i="36"/>
  <c r="O43" i="36"/>
  <c r="P43" i="36"/>
  <c r="R43" i="36"/>
  <c r="F43" i="36"/>
  <c r="G34" i="35"/>
  <c r="H34" i="35"/>
  <c r="I34" i="35"/>
  <c r="J34" i="35"/>
  <c r="K34" i="35"/>
  <c r="L34" i="35"/>
  <c r="M34" i="35"/>
  <c r="N34" i="35"/>
  <c r="O34" i="35"/>
  <c r="F34" i="35"/>
  <c r="C45" i="4" l="1"/>
  <c r="D45" i="4"/>
  <c r="E45" i="4"/>
  <c r="F45" i="4"/>
  <c r="C43" i="4"/>
  <c r="D43" i="4"/>
  <c r="E43" i="4"/>
  <c r="C42" i="4"/>
  <c r="D42" i="4"/>
  <c r="E42" i="4"/>
  <c r="C40" i="4"/>
  <c r="D40" i="4"/>
  <c r="E40" i="4"/>
  <c r="C37" i="4"/>
  <c r="D37" i="4"/>
  <c r="E37" i="4"/>
  <c r="E22" i="4"/>
  <c r="C22" i="4"/>
  <c r="D22" i="4"/>
  <c r="C21" i="4"/>
  <c r="E16" i="4"/>
  <c r="C16" i="4"/>
  <c r="D16" i="4"/>
  <c r="B16" i="4"/>
  <c r="E26" i="4" l="1"/>
  <c r="E25" i="4"/>
  <c r="E57" i="48" l="1"/>
  <c r="F57" i="48"/>
  <c r="G57" i="48"/>
  <c r="D57" i="48"/>
  <c r="E55" i="48"/>
  <c r="F55" i="48"/>
  <c r="E72" i="48"/>
  <c r="D72" i="48"/>
  <c r="D69" i="48" s="1"/>
  <c r="E63" i="48"/>
  <c r="F63" i="48"/>
  <c r="D63" i="48"/>
  <c r="I37" i="4"/>
  <c r="B37" i="4" l="1"/>
  <c r="I9" i="4"/>
  <c r="B21" i="4"/>
  <c r="E20" i="4"/>
  <c r="W38" i="30" l="1"/>
  <c r="N33" i="50"/>
  <c r="N34" i="50"/>
  <c r="E117" i="3" l="1"/>
  <c r="D127" i="3" l="1"/>
  <c r="D110" i="3"/>
  <c r="D106" i="3"/>
  <c r="D99" i="3"/>
  <c r="D91" i="3"/>
  <c r="D86" i="3" s="1"/>
  <c r="D68" i="3"/>
  <c r="D63" i="3"/>
  <c r="D55" i="3"/>
  <c r="D51" i="3"/>
  <c r="D47" i="3"/>
  <c r="D35" i="3"/>
  <c r="D30" i="3"/>
  <c r="D29" i="3" s="1"/>
  <c r="D23" i="3"/>
  <c r="D17" i="3"/>
  <c r="D11" i="3"/>
  <c r="G61" i="48"/>
  <c r="G70" i="48"/>
  <c r="G71" i="48"/>
  <c r="D47" i="48"/>
  <c r="E47" i="48"/>
  <c r="E41" i="48"/>
  <c r="D138" i="47"/>
  <c r="D128" i="46"/>
  <c r="E46" i="46"/>
  <c r="F46" i="46"/>
  <c r="D46" i="46"/>
  <c r="D119" i="45"/>
  <c r="D144" i="45"/>
  <c r="D131" i="45"/>
  <c r="E65" i="45"/>
  <c r="F65" i="45"/>
  <c r="F59" i="45" s="1"/>
  <c r="F58" i="45" s="1"/>
  <c r="D65" i="45"/>
  <c r="G60" i="45"/>
  <c r="G70" i="45"/>
  <c r="E71" i="45"/>
  <c r="D126" i="40"/>
  <c r="D119" i="40"/>
  <c r="D98" i="3" l="1"/>
  <c r="D120" i="3" s="1"/>
  <c r="D128" i="3" s="1"/>
  <c r="E59" i="45"/>
  <c r="E58" i="45" s="1"/>
  <c r="D59" i="3"/>
  <c r="D71" i="3"/>
  <c r="D61" i="3"/>
  <c r="D58" i="3"/>
  <c r="D24" i="52"/>
  <c r="D20" i="52"/>
  <c r="D72" i="3" l="1"/>
  <c r="H17" i="35"/>
  <c r="G17" i="35"/>
  <c r="E32" i="56" l="1"/>
  <c r="D32" i="56"/>
  <c r="J31" i="56"/>
  <c r="F31" i="56"/>
  <c r="E30" i="56"/>
  <c r="D30" i="56"/>
  <c r="J29" i="56"/>
  <c r="F29" i="56"/>
  <c r="I28" i="56"/>
  <c r="I30" i="56" s="1"/>
  <c r="E28" i="56"/>
  <c r="D28" i="56"/>
  <c r="J27" i="56"/>
  <c r="F27" i="56"/>
  <c r="E26" i="56"/>
  <c r="D26" i="56"/>
  <c r="J25" i="56"/>
  <c r="F25" i="56"/>
  <c r="E24" i="56"/>
  <c r="D24" i="56"/>
  <c r="J23" i="56"/>
  <c r="F23" i="56"/>
  <c r="I22" i="56"/>
  <c r="I24" i="56" s="1"/>
  <c r="E22" i="56"/>
  <c r="D22" i="56"/>
  <c r="J21" i="56"/>
  <c r="F21" i="56"/>
  <c r="E20" i="56"/>
  <c r="D20" i="56"/>
  <c r="J19" i="56"/>
  <c r="F19" i="56"/>
  <c r="E18" i="56"/>
  <c r="D18" i="56"/>
  <c r="J17" i="56"/>
  <c r="F17" i="56"/>
  <c r="E16" i="56"/>
  <c r="D16" i="56"/>
  <c r="J15" i="56"/>
  <c r="F15" i="56"/>
  <c r="I14" i="56"/>
  <c r="I16" i="56" s="1"/>
  <c r="I18" i="56" s="1"/>
  <c r="E14" i="56"/>
  <c r="D14" i="56"/>
  <c r="J13" i="56"/>
  <c r="F13" i="56"/>
  <c r="E12" i="56"/>
  <c r="D12" i="56"/>
  <c r="J11" i="56"/>
  <c r="F11" i="56"/>
  <c r="I10" i="56"/>
  <c r="H10" i="56"/>
  <c r="E10" i="56"/>
  <c r="D10" i="56"/>
  <c r="J9" i="56"/>
  <c r="F9" i="56"/>
  <c r="F10" i="56" s="1"/>
  <c r="F12" i="56" l="1"/>
  <c r="F14" i="56"/>
  <c r="F18" i="56"/>
  <c r="F32" i="56"/>
  <c r="F22" i="56"/>
  <c r="J10" i="56"/>
  <c r="K10" i="56" s="1"/>
  <c r="F24" i="56"/>
  <c r="F26" i="56"/>
  <c r="H12" i="56"/>
  <c r="F30" i="56"/>
  <c r="G9" i="56"/>
  <c r="F16" i="56"/>
  <c r="F20" i="56"/>
  <c r="F28" i="56"/>
  <c r="F8" i="53"/>
  <c r="C22" i="50"/>
  <c r="D22" i="50"/>
  <c r="E22" i="50"/>
  <c r="F22" i="50"/>
  <c r="G22" i="50"/>
  <c r="H22" i="50"/>
  <c r="I22" i="50"/>
  <c r="J22" i="50"/>
  <c r="K22" i="50"/>
  <c r="L22" i="50"/>
  <c r="M22" i="50"/>
  <c r="B22" i="50"/>
  <c r="N8" i="50"/>
  <c r="C11" i="56" l="1"/>
  <c r="G11" i="56" s="1"/>
  <c r="K9" i="56"/>
  <c r="H14" i="56"/>
  <c r="J12" i="56"/>
  <c r="K12" i="56" s="1"/>
  <c r="D143" i="47"/>
  <c r="D132" i="47"/>
  <c r="D126" i="47"/>
  <c r="D120" i="47"/>
  <c r="D114" i="47"/>
  <c r="D147" i="46"/>
  <c r="D141" i="46"/>
  <c r="D137" i="45"/>
  <c r="H16" i="56" l="1"/>
  <c r="J14" i="56"/>
  <c r="K14" i="56" s="1"/>
  <c r="C13" i="56"/>
  <c r="G13" i="56" s="1"/>
  <c r="K11" i="56"/>
  <c r="D139" i="47"/>
  <c r="E45" i="45"/>
  <c r="F45" i="45"/>
  <c r="G49" i="45"/>
  <c r="D45" i="45"/>
  <c r="E38" i="40"/>
  <c r="F38" i="40"/>
  <c r="D38" i="40"/>
  <c r="X118" i="15"/>
  <c r="E55" i="3"/>
  <c r="C15" i="56" l="1"/>
  <c r="G15" i="56" s="1"/>
  <c r="K13" i="56"/>
  <c r="H18" i="56"/>
  <c r="J16" i="56"/>
  <c r="K16" i="56" s="1"/>
  <c r="E99" i="3"/>
  <c r="X44" i="55"/>
  <c r="X38" i="55"/>
  <c r="X34" i="55"/>
  <c r="X30" i="55"/>
  <c r="E57" i="54"/>
  <c r="H20" i="56" l="1"/>
  <c r="J18" i="56"/>
  <c r="K18" i="56" s="1"/>
  <c r="C17" i="56"/>
  <c r="G17" i="56" s="1"/>
  <c r="K15" i="56"/>
  <c r="G47" i="40"/>
  <c r="G79" i="48"/>
  <c r="C19" i="56" l="1"/>
  <c r="G19" i="56" s="1"/>
  <c r="K17" i="56"/>
  <c r="J20" i="56"/>
  <c r="K20" i="56" s="1"/>
  <c r="H22" i="56"/>
  <c r="D32" i="52"/>
  <c r="D29" i="52"/>
  <c r="D8" i="52"/>
  <c r="D4" i="52"/>
  <c r="D38" i="52" l="1"/>
  <c r="H24" i="56"/>
  <c r="J22" i="56"/>
  <c r="K22" i="56" s="1"/>
  <c r="K19" i="56"/>
  <c r="C21" i="56"/>
  <c r="G21" i="56" s="1"/>
  <c r="I16" i="51"/>
  <c r="I30" i="51"/>
  <c r="C23" i="56" l="1"/>
  <c r="G23" i="56" s="1"/>
  <c r="K21" i="56"/>
  <c r="H26" i="56"/>
  <c r="J24" i="56"/>
  <c r="K24" i="56" s="1"/>
  <c r="H20" i="53"/>
  <c r="H23" i="53"/>
  <c r="H22" i="53"/>
  <c r="H19" i="53"/>
  <c r="H18" i="53"/>
  <c r="H16" i="53"/>
  <c r="H13" i="53"/>
  <c r="H8" i="53"/>
  <c r="B21" i="51"/>
  <c r="N29" i="50"/>
  <c r="X86" i="55"/>
  <c r="E18" i="4"/>
  <c r="E33" i="4"/>
  <c r="J26" i="56" l="1"/>
  <c r="K26" i="56" s="1"/>
  <c r="H28" i="56"/>
  <c r="C25" i="56"/>
  <c r="G25" i="56" s="1"/>
  <c r="K23" i="56"/>
  <c r="Q15" i="35"/>
  <c r="Q16" i="35"/>
  <c r="E26" i="37"/>
  <c r="W59" i="48"/>
  <c r="T36" i="48"/>
  <c r="T30" i="48"/>
  <c r="T23" i="48"/>
  <c r="K25" i="56" l="1"/>
  <c r="C27" i="56"/>
  <c r="G27" i="56" s="1"/>
  <c r="J28" i="56"/>
  <c r="K28" i="56" s="1"/>
  <c r="H30" i="56"/>
  <c r="H48" i="54"/>
  <c r="H49" i="54"/>
  <c r="H50" i="54"/>
  <c r="H51" i="54"/>
  <c r="H52" i="54"/>
  <c r="H53" i="54"/>
  <c r="H54" i="54"/>
  <c r="H55" i="54"/>
  <c r="H56" i="54"/>
  <c r="H26" i="54"/>
  <c r="H27" i="54" s="1"/>
  <c r="J30" i="56" l="1"/>
  <c r="K30" i="56" s="1"/>
  <c r="H32" i="56"/>
  <c r="J32" i="56" s="1"/>
  <c r="K32" i="56" s="1"/>
  <c r="C29" i="56"/>
  <c r="G29" i="56" s="1"/>
  <c r="K27" i="56"/>
  <c r="H57" i="54"/>
  <c r="C31" i="56" l="1"/>
  <c r="G31" i="56" s="1"/>
  <c r="K31" i="56" s="1"/>
  <c r="K29" i="56"/>
  <c r="V63" i="48"/>
  <c r="V57" i="48" s="1"/>
  <c r="W71" i="48"/>
  <c r="U69" i="48"/>
  <c r="V72" i="48"/>
  <c r="V69" i="48" s="1"/>
  <c r="W74" i="48"/>
  <c r="W76" i="48"/>
  <c r="T16" i="48"/>
  <c r="W16" i="48" s="1"/>
  <c r="W17" i="48"/>
  <c r="U20" i="48"/>
  <c r="U13" i="48" s="1"/>
  <c r="V20" i="48"/>
  <c r="V13" i="48" s="1"/>
  <c r="W21" i="48"/>
  <c r="W23" i="48"/>
  <c r="W24" i="48"/>
  <c r="W25" i="48"/>
  <c r="W27" i="48"/>
  <c r="W28" i="48"/>
  <c r="W29" i="48"/>
  <c r="W30" i="48"/>
  <c r="U34" i="48"/>
  <c r="V34" i="48"/>
  <c r="T35" i="48"/>
  <c r="W35" i="48" s="1"/>
  <c r="W36" i="48"/>
  <c r="T37" i="48"/>
  <c r="W37" i="48" s="1"/>
  <c r="W39" i="48"/>
  <c r="T41" i="48"/>
  <c r="W42" i="48"/>
  <c r="T43" i="48"/>
  <c r="U44" i="48"/>
  <c r="U43" i="48" s="1"/>
  <c r="V44" i="48"/>
  <c r="V43" i="48" s="1"/>
  <c r="W45" i="48"/>
  <c r="W47" i="48"/>
  <c r="W48" i="48"/>
  <c r="W52" i="48"/>
  <c r="W53" i="48"/>
  <c r="S58" i="48"/>
  <c r="S59" i="48"/>
  <c r="S60" i="48"/>
  <c r="S62" i="48"/>
  <c r="Q63" i="48"/>
  <c r="Q57" i="48" s="1"/>
  <c r="R63" i="48"/>
  <c r="R57" i="48" s="1"/>
  <c r="P63" i="48"/>
  <c r="S64" i="48"/>
  <c r="S65" i="48"/>
  <c r="S66" i="48"/>
  <c r="S68" i="48"/>
  <c r="P69" i="48"/>
  <c r="S70" i="48"/>
  <c r="S71" i="48"/>
  <c r="Q69" i="48"/>
  <c r="R72" i="48"/>
  <c r="R69" i="48" s="1"/>
  <c r="S74" i="48"/>
  <c r="S76" i="48"/>
  <c r="S78" i="48"/>
  <c r="S80" i="48"/>
  <c r="S15" i="48"/>
  <c r="S17" i="48"/>
  <c r="S19" i="48"/>
  <c r="Q20" i="48"/>
  <c r="Q13" i="48" s="1"/>
  <c r="R20" i="48"/>
  <c r="R13" i="48" s="1"/>
  <c r="S21" i="48"/>
  <c r="S22" i="48"/>
  <c r="S23" i="48"/>
  <c r="S24" i="48"/>
  <c r="S25" i="48"/>
  <c r="S26" i="48"/>
  <c r="S27" i="48"/>
  <c r="S28" i="48"/>
  <c r="S29" i="48"/>
  <c r="S30" i="48"/>
  <c r="S31" i="48"/>
  <c r="S33" i="48"/>
  <c r="Q34" i="48"/>
  <c r="R34" i="48"/>
  <c r="P35" i="48"/>
  <c r="S35" i="48" s="1"/>
  <c r="S36" i="48"/>
  <c r="P37" i="48"/>
  <c r="S37" i="48" s="1"/>
  <c r="P41" i="48"/>
  <c r="S41" i="48" s="1"/>
  <c r="S42" i="48"/>
  <c r="P43" i="48"/>
  <c r="Q44" i="48"/>
  <c r="Q43" i="48" s="1"/>
  <c r="R44" i="48"/>
  <c r="R43" i="48" s="1"/>
  <c r="S45" i="48"/>
  <c r="P47" i="48"/>
  <c r="P46" i="48" s="1"/>
  <c r="S46" i="48" s="1"/>
  <c r="S48" i="48"/>
  <c r="S52" i="48"/>
  <c r="S53" i="48"/>
  <c r="E12" i="38"/>
  <c r="S44" i="48" l="1"/>
  <c r="S72" i="48"/>
  <c r="T34" i="48"/>
  <c r="W34" i="48" s="1"/>
  <c r="U12" i="48"/>
  <c r="P34" i="48"/>
  <c r="S34" i="48" s="1"/>
  <c r="R56" i="48"/>
  <c r="R55" i="48" s="1"/>
  <c r="W43" i="48"/>
  <c r="V56" i="48"/>
  <c r="V55" i="48" s="1"/>
  <c r="U63" i="48"/>
  <c r="U57" i="48" s="1"/>
  <c r="T63" i="48"/>
  <c r="W68" i="48"/>
  <c r="W72" i="48"/>
  <c r="V12" i="48"/>
  <c r="W46" i="48"/>
  <c r="W44" i="48"/>
  <c r="W41" i="48"/>
  <c r="Q56" i="48"/>
  <c r="Q55" i="48" s="1"/>
  <c r="S69" i="48"/>
  <c r="S63" i="48"/>
  <c r="P57" i="48"/>
  <c r="S57" i="48" s="1"/>
  <c r="S43" i="48"/>
  <c r="R12" i="48"/>
  <c r="Q12" i="48"/>
  <c r="P32" i="48"/>
  <c r="P20" i="48"/>
  <c r="S20" i="48" s="1"/>
  <c r="P18" i="48"/>
  <c r="S18" i="48" s="1"/>
  <c r="P16" i="48"/>
  <c r="S16" i="48" s="1"/>
  <c r="S47" i="48"/>
  <c r="S39" i="48"/>
  <c r="I63" i="3"/>
  <c r="H63" i="3"/>
  <c r="H68" i="3"/>
  <c r="D16" i="39"/>
  <c r="D11" i="39"/>
  <c r="D9" i="39"/>
  <c r="H72" i="48"/>
  <c r="D146" i="45"/>
  <c r="E27" i="4"/>
  <c r="B138" i="47"/>
  <c r="W63" i="48" l="1"/>
  <c r="U56" i="48"/>
  <c r="U55" i="48" s="1"/>
  <c r="P56" i="48"/>
  <c r="S32" i="48"/>
  <c r="P14" i="48"/>
  <c r="H72" i="3" l="1"/>
  <c r="S56" i="48"/>
  <c r="S14" i="48"/>
  <c r="P13" i="48"/>
  <c r="H70" i="48"/>
  <c r="D14" i="39"/>
  <c r="S13" i="48" l="1"/>
  <c r="P12" i="48"/>
  <c r="S12" i="48" s="1"/>
  <c r="M35" i="50" l="1"/>
  <c r="L35" i="50"/>
  <c r="K35" i="50"/>
  <c r="J35" i="50"/>
  <c r="I35" i="50"/>
  <c r="H35" i="50"/>
  <c r="G35" i="50"/>
  <c r="F35" i="50"/>
  <c r="E35" i="50"/>
  <c r="D35" i="50"/>
  <c r="C35" i="50"/>
  <c r="B35" i="50"/>
  <c r="N32" i="50"/>
  <c r="N31" i="50"/>
  <c r="N30" i="50"/>
  <c r="N28" i="50"/>
  <c r="N27" i="50"/>
  <c r="N26" i="50"/>
  <c r="N25" i="50"/>
  <c r="N21" i="50"/>
  <c r="N20" i="50"/>
  <c r="N19" i="50"/>
  <c r="N18" i="50"/>
  <c r="N17" i="50"/>
  <c r="N16" i="50"/>
  <c r="N15" i="50"/>
  <c r="N9" i="50"/>
  <c r="X195" i="15"/>
  <c r="X181" i="15"/>
  <c r="X179" i="15"/>
  <c r="X168" i="15"/>
  <c r="X157" i="15"/>
  <c r="X146" i="15"/>
  <c r="X114" i="15"/>
  <c r="X111" i="15" s="1"/>
  <c r="X96" i="15"/>
  <c r="X94" i="15"/>
  <c r="X81" i="15"/>
  <c r="X70" i="15"/>
  <c r="F43" i="4"/>
  <c r="K39" i="4"/>
  <c r="J39" i="4"/>
  <c r="I39" i="4"/>
  <c r="D39" i="4"/>
  <c r="C39" i="4"/>
  <c r="B39" i="4"/>
  <c r="L38" i="4"/>
  <c r="E38" i="4"/>
  <c r="E39" i="4" s="1"/>
  <c r="K37" i="4"/>
  <c r="J37" i="4"/>
  <c r="B40" i="4"/>
  <c r="E36" i="4"/>
  <c r="E35" i="4"/>
  <c r="E34" i="4"/>
  <c r="L33" i="4"/>
  <c r="L32" i="4"/>
  <c r="E32" i="4"/>
  <c r="L31" i="4"/>
  <c r="E31" i="4"/>
  <c r="L30" i="4"/>
  <c r="E30" i="4"/>
  <c r="L29" i="4"/>
  <c r="E29" i="4"/>
  <c r="L28" i="4"/>
  <c r="E28" i="4"/>
  <c r="L27" i="4"/>
  <c r="L26" i="4"/>
  <c r="L25" i="4"/>
  <c r="K21" i="4"/>
  <c r="J21" i="4"/>
  <c r="I21" i="4"/>
  <c r="D21" i="4"/>
  <c r="L19" i="4"/>
  <c r="E19" i="4"/>
  <c r="L18" i="4"/>
  <c r="L17" i="4"/>
  <c r="E17" i="4"/>
  <c r="K16" i="4"/>
  <c r="J16" i="4"/>
  <c r="I16" i="4"/>
  <c r="B22" i="4"/>
  <c r="L14" i="4"/>
  <c r="E14" i="4"/>
  <c r="L13" i="4"/>
  <c r="E13" i="4"/>
  <c r="L12" i="4"/>
  <c r="E12" i="4"/>
  <c r="L11" i="4"/>
  <c r="E11" i="4"/>
  <c r="L10" i="4"/>
  <c r="E10" i="4"/>
  <c r="L9" i="4"/>
  <c r="E9" i="4"/>
  <c r="L8" i="4"/>
  <c r="E8" i="4"/>
  <c r="L7" i="4"/>
  <c r="E7" i="4"/>
  <c r="C46" i="4" l="1"/>
  <c r="N22" i="50"/>
  <c r="X206" i="15"/>
  <c r="K22" i="4"/>
  <c r="J40" i="4"/>
  <c r="X128" i="15"/>
  <c r="L21" i="4"/>
  <c r="E21" i="4"/>
  <c r="J22" i="4"/>
  <c r="L39" i="4"/>
  <c r="K40" i="4"/>
  <c r="L16" i="4"/>
  <c r="I22" i="4"/>
  <c r="L37" i="4"/>
  <c r="I40" i="4"/>
  <c r="B46" i="4" s="1"/>
  <c r="B43" i="4"/>
  <c r="N35" i="50"/>
  <c r="B42" i="4"/>
  <c r="D46" i="4" l="1"/>
  <c r="L40" i="4"/>
  <c r="E46" i="4" s="1"/>
  <c r="L22" i="4"/>
  <c r="C47" i="4"/>
  <c r="B45" i="4"/>
  <c r="B47" i="4" s="1"/>
  <c r="B44" i="4"/>
  <c r="C44" i="4"/>
  <c r="E47" i="4" l="1"/>
  <c r="E44" i="4"/>
  <c r="X119" i="55"/>
  <c r="X110" i="55"/>
  <c r="X98" i="55"/>
  <c r="X88" i="55"/>
  <c r="X75" i="55"/>
  <c r="X60" i="55"/>
  <c r="X51" i="55"/>
  <c r="X42" i="55"/>
  <c r="X25" i="55" s="1"/>
  <c r="X15" i="55"/>
  <c r="D57" i="54"/>
  <c r="B57" i="54"/>
  <c r="G56" i="54"/>
  <c r="I56" i="54" s="1"/>
  <c r="G55" i="54"/>
  <c r="I55" i="54" s="1"/>
  <c r="G54" i="54"/>
  <c r="I54" i="54" s="1"/>
  <c r="G53" i="54"/>
  <c r="I53" i="54" s="1"/>
  <c r="G52" i="54"/>
  <c r="I52" i="54" s="1"/>
  <c r="G51" i="54"/>
  <c r="I51" i="54" s="1"/>
  <c r="G50" i="54"/>
  <c r="I50" i="54" s="1"/>
  <c r="G49" i="54"/>
  <c r="I49" i="54" s="1"/>
  <c r="G48" i="54"/>
  <c r="I48" i="54" s="1"/>
  <c r="E27" i="54"/>
  <c r="D27" i="54"/>
  <c r="B27" i="54"/>
  <c r="G26" i="54"/>
  <c r="I26" i="54" s="1"/>
  <c r="I27" i="54" s="1"/>
  <c r="D19" i="39"/>
  <c r="D17" i="39"/>
  <c r="C17" i="39"/>
  <c r="D13" i="39"/>
  <c r="C13" i="39"/>
  <c r="O30" i="51"/>
  <c r="N30" i="51"/>
  <c r="M30" i="51"/>
  <c r="L30" i="51"/>
  <c r="K30" i="51"/>
  <c r="J30" i="51"/>
  <c r="H30" i="51"/>
  <c r="G30" i="51"/>
  <c r="F30" i="51"/>
  <c r="E30" i="51"/>
  <c r="D30" i="51"/>
  <c r="C30" i="51"/>
  <c r="B27" i="51"/>
  <c r="B25" i="51"/>
  <c r="B23" i="51"/>
  <c r="P16" i="51"/>
  <c r="O16" i="51"/>
  <c r="N16" i="51"/>
  <c r="M16" i="51"/>
  <c r="L16" i="51"/>
  <c r="K16" i="51"/>
  <c r="J16" i="51"/>
  <c r="H16" i="51"/>
  <c r="G16" i="51"/>
  <c r="F16" i="51"/>
  <c r="E16" i="51"/>
  <c r="D16" i="51"/>
  <c r="C16" i="51"/>
  <c r="B8" i="51"/>
  <c r="B6" i="51"/>
  <c r="C18" i="39" l="1"/>
  <c r="C20" i="39" s="1"/>
  <c r="B16" i="51"/>
  <c r="I57" i="54"/>
  <c r="G57" i="54"/>
  <c r="X108" i="55"/>
  <c r="D18" i="39"/>
  <c r="X50" i="55"/>
  <c r="X128" i="55"/>
  <c r="G27" i="54"/>
  <c r="B30" i="51"/>
  <c r="X69" i="55"/>
  <c r="E20" i="39" l="1"/>
  <c r="D20" i="39"/>
  <c r="G63" i="3"/>
  <c r="F23" i="3"/>
  <c r="F30" i="3"/>
  <c r="F29" i="3" s="1"/>
  <c r="F63" i="3"/>
  <c r="F68" i="3"/>
  <c r="Q41" i="36"/>
  <c r="Q43" i="36" s="1"/>
  <c r="I41" i="36"/>
  <c r="Q27" i="35"/>
  <c r="F71" i="3" l="1"/>
  <c r="G68" i="3"/>
  <c r="G71" i="3" s="1"/>
  <c r="I68" i="3"/>
  <c r="I71" i="3" s="1"/>
  <c r="F61" i="3"/>
  <c r="F72" i="3" s="1"/>
  <c r="L33" i="48"/>
  <c r="T33" i="48" s="1"/>
  <c r="L26" i="48"/>
  <c r="T26" i="48" s="1"/>
  <c r="W26" i="48" s="1"/>
  <c r="L28" i="48"/>
  <c r="L31" i="48"/>
  <c r="T31" i="48" s="1"/>
  <c r="W31" i="48" s="1"/>
  <c r="L24" i="48"/>
  <c r="L22" i="48"/>
  <c r="T22" i="48" s="1"/>
  <c r="L19" i="48"/>
  <c r="T19" i="48" s="1"/>
  <c r="L15" i="48"/>
  <c r="T15" i="48" s="1"/>
  <c r="W15" i="48" s="1"/>
  <c r="L17" i="48"/>
  <c r="L39" i="48"/>
  <c r="L48" i="48"/>
  <c r="L80" i="48"/>
  <c r="T80" i="48" s="1"/>
  <c r="W80" i="48" s="1"/>
  <c r="L79" i="48"/>
  <c r="L77" i="48"/>
  <c r="P77" i="48" s="1"/>
  <c r="L78" i="48"/>
  <c r="T78" i="48" s="1"/>
  <c r="W78" i="48" s="1"/>
  <c r="M73" i="48"/>
  <c r="Q73" i="48" s="1"/>
  <c r="M74" i="48"/>
  <c r="M72" i="48"/>
  <c r="L71" i="48"/>
  <c r="L72" i="48"/>
  <c r="L73" i="48"/>
  <c r="L70" i="48"/>
  <c r="T70" i="48" s="1"/>
  <c r="M65" i="48"/>
  <c r="M66" i="48"/>
  <c r="L65" i="48"/>
  <c r="L66" i="48"/>
  <c r="L68" i="48"/>
  <c r="L64" i="48"/>
  <c r="L62" i="48"/>
  <c r="T62" i="48" s="1"/>
  <c r="M59" i="48"/>
  <c r="M60" i="48"/>
  <c r="L59" i="48"/>
  <c r="L60" i="48"/>
  <c r="T60" i="48" s="1"/>
  <c r="W60" i="48" s="1"/>
  <c r="M58" i="48"/>
  <c r="L58" i="48"/>
  <c r="T58" i="48" s="1"/>
  <c r="W58" i="48" s="1"/>
  <c r="T32" i="48" l="1"/>
  <c r="W33" i="48"/>
  <c r="W70" i="48"/>
  <c r="T69" i="48"/>
  <c r="T20" i="48"/>
  <c r="W20" i="48" s="1"/>
  <c r="W22" i="48"/>
  <c r="W62" i="48"/>
  <c r="T57" i="48"/>
  <c r="W57" i="48" s="1"/>
  <c r="T18" i="48"/>
  <c r="W18" i="48" s="1"/>
  <c r="W19" i="48"/>
  <c r="I72" i="3"/>
  <c r="W73" i="48"/>
  <c r="S73" i="48"/>
  <c r="P75" i="48"/>
  <c r="T77" i="48"/>
  <c r="O73" i="48"/>
  <c r="S79" i="48"/>
  <c r="T79" i="48"/>
  <c r="W79" i="48" s="1"/>
  <c r="E29" i="52"/>
  <c r="E20" i="52"/>
  <c r="E8" i="52"/>
  <c r="T56" i="48" l="1"/>
  <c r="W56" i="48" s="1"/>
  <c r="W69" i="48"/>
  <c r="E32" i="52"/>
  <c r="W32" i="48"/>
  <c r="T14" i="48"/>
  <c r="T75" i="48"/>
  <c r="W75" i="48" s="1"/>
  <c r="S75" i="48"/>
  <c r="P55" i="48"/>
  <c r="S55" i="48" s="1"/>
  <c r="F26" i="37"/>
  <c r="O58" i="48"/>
  <c r="O59" i="48"/>
  <c r="O60" i="48"/>
  <c r="O62" i="48"/>
  <c r="L63" i="48"/>
  <c r="L57" i="48" s="1"/>
  <c r="M63" i="48"/>
  <c r="N63" i="48"/>
  <c r="N57" i="48" s="1"/>
  <c r="O64" i="48"/>
  <c r="O65" i="48"/>
  <c r="O66" i="48"/>
  <c r="O68" i="48"/>
  <c r="L69" i="48"/>
  <c r="M69" i="48"/>
  <c r="O70" i="48"/>
  <c r="O71" i="48"/>
  <c r="N72" i="48"/>
  <c r="N69" i="48" s="1"/>
  <c r="O74" i="48"/>
  <c r="L75" i="48"/>
  <c r="O75" i="48" s="1"/>
  <c r="O78" i="48"/>
  <c r="O79" i="48"/>
  <c r="O80" i="48"/>
  <c r="K58" i="48"/>
  <c r="K59" i="48"/>
  <c r="K60" i="48"/>
  <c r="K62" i="48"/>
  <c r="H63" i="48"/>
  <c r="H57" i="48" s="1"/>
  <c r="I63" i="48"/>
  <c r="J63" i="48"/>
  <c r="J57" i="48" s="1"/>
  <c r="K64" i="48"/>
  <c r="K65" i="48"/>
  <c r="K66" i="48"/>
  <c r="K68" i="48"/>
  <c r="H69" i="48"/>
  <c r="I69" i="48"/>
  <c r="K70" i="48"/>
  <c r="K71" i="48"/>
  <c r="J72" i="48"/>
  <c r="J69" i="48" s="1"/>
  <c r="K74" i="48"/>
  <c r="H75" i="48"/>
  <c r="K75" i="48" s="1"/>
  <c r="H76" i="48"/>
  <c r="K78" i="48"/>
  <c r="K79" i="48"/>
  <c r="K80" i="48"/>
  <c r="O15" i="48"/>
  <c r="L16" i="48"/>
  <c r="O16" i="48" s="1"/>
  <c r="O17" i="48"/>
  <c r="L18" i="48"/>
  <c r="O18" i="48" s="1"/>
  <c r="O19" i="48"/>
  <c r="L20" i="48"/>
  <c r="M20" i="48"/>
  <c r="M13" i="48" s="1"/>
  <c r="N20" i="48"/>
  <c r="N13" i="48" s="1"/>
  <c r="O21" i="48"/>
  <c r="O22" i="48"/>
  <c r="O23" i="48"/>
  <c r="O24" i="48"/>
  <c r="O25" i="48"/>
  <c r="O26" i="48"/>
  <c r="O27" i="48"/>
  <c r="O28" i="48"/>
  <c r="O29" i="48"/>
  <c r="O30" i="48"/>
  <c r="O31" i="48"/>
  <c r="L32" i="48"/>
  <c r="O32" i="48" s="1"/>
  <c r="O33" i="48"/>
  <c r="M34" i="48"/>
  <c r="N34" i="48"/>
  <c r="L35" i="48"/>
  <c r="O35" i="48" s="1"/>
  <c r="O36" i="48"/>
  <c r="L37" i="48"/>
  <c r="O37" i="48" s="1"/>
  <c r="O39" i="48"/>
  <c r="L41" i="48"/>
  <c r="O41" i="48" s="1"/>
  <c r="O42" i="48"/>
  <c r="M44" i="48"/>
  <c r="M43" i="48" s="1"/>
  <c r="N44" i="48"/>
  <c r="N43" i="48" s="1"/>
  <c r="O45" i="48"/>
  <c r="L47" i="48"/>
  <c r="O47" i="48" s="1"/>
  <c r="O48" i="48"/>
  <c r="O52" i="48"/>
  <c r="O53" i="48"/>
  <c r="K15" i="48"/>
  <c r="H16" i="48"/>
  <c r="K16" i="48" s="1"/>
  <c r="K17" i="48"/>
  <c r="H18" i="48"/>
  <c r="K18" i="48" s="1"/>
  <c r="K19" i="48"/>
  <c r="H20" i="48"/>
  <c r="I20" i="48"/>
  <c r="I13" i="48" s="1"/>
  <c r="J20" i="48"/>
  <c r="J13" i="48" s="1"/>
  <c r="K21" i="48"/>
  <c r="K22" i="48"/>
  <c r="K23" i="48"/>
  <c r="K24" i="48"/>
  <c r="K25" i="48"/>
  <c r="K26" i="48"/>
  <c r="K27" i="48"/>
  <c r="K28" i="48"/>
  <c r="K29" i="48"/>
  <c r="K30" i="48"/>
  <c r="K31" i="48"/>
  <c r="H32" i="48"/>
  <c r="K32" i="48" s="1"/>
  <c r="K33" i="48"/>
  <c r="I34" i="48"/>
  <c r="J34" i="48"/>
  <c r="H35" i="48"/>
  <c r="K35" i="48" s="1"/>
  <c r="K36" i="48"/>
  <c r="H37" i="48"/>
  <c r="K37" i="48" s="1"/>
  <c r="K39" i="48"/>
  <c r="H41" i="48"/>
  <c r="K42" i="48"/>
  <c r="I44" i="48"/>
  <c r="I43" i="48" s="1"/>
  <c r="J44" i="48"/>
  <c r="J43" i="48" s="1"/>
  <c r="K45" i="48"/>
  <c r="H47" i="48"/>
  <c r="K47" i="48" s="1"/>
  <c r="K48" i="48"/>
  <c r="K52" i="48"/>
  <c r="K53" i="48"/>
  <c r="I17" i="53"/>
  <c r="I12" i="53" s="1"/>
  <c r="I21" i="53"/>
  <c r="D142" i="47"/>
  <c r="D141" i="47"/>
  <c r="H55" i="47"/>
  <c r="I55" i="47"/>
  <c r="J55" i="47"/>
  <c r="K56" i="47"/>
  <c r="K57" i="47"/>
  <c r="K58" i="47"/>
  <c r="K59" i="47"/>
  <c r="K60" i="47"/>
  <c r="K61" i="47"/>
  <c r="K62" i="47"/>
  <c r="K63" i="47"/>
  <c r="K64" i="47"/>
  <c r="K65" i="47"/>
  <c r="H66" i="47"/>
  <c r="I66" i="47"/>
  <c r="J66" i="47"/>
  <c r="K67" i="47"/>
  <c r="K66" i="47" s="1"/>
  <c r="H14" i="47"/>
  <c r="K14" i="47" s="1"/>
  <c r="K15" i="47"/>
  <c r="K16" i="47"/>
  <c r="K17" i="47"/>
  <c r="H18" i="47"/>
  <c r="I18" i="47"/>
  <c r="I12" i="47" s="1"/>
  <c r="J18" i="47"/>
  <c r="J13" i="47" s="1"/>
  <c r="K19" i="47"/>
  <c r="K20" i="47"/>
  <c r="K21" i="47"/>
  <c r="K22" i="47"/>
  <c r="K23" i="47"/>
  <c r="K24" i="47"/>
  <c r="K25" i="47"/>
  <c r="K26" i="47"/>
  <c r="K27" i="47"/>
  <c r="K28" i="47"/>
  <c r="K29" i="47"/>
  <c r="K30" i="47"/>
  <c r="K31" i="47"/>
  <c r="H32" i="47"/>
  <c r="I32" i="47"/>
  <c r="J32" i="47"/>
  <c r="K32" i="47"/>
  <c r="I42" i="47"/>
  <c r="I41" i="47" s="1"/>
  <c r="J42" i="47"/>
  <c r="J41" i="47" s="1"/>
  <c r="H45" i="47"/>
  <c r="K45" i="47" s="1"/>
  <c r="K46" i="47"/>
  <c r="K47" i="47"/>
  <c r="K48" i="47"/>
  <c r="K49" i="47"/>
  <c r="K50" i="47"/>
  <c r="O82" i="46"/>
  <c r="H60" i="46"/>
  <c r="I60" i="46"/>
  <c r="I59" i="46" s="1"/>
  <c r="J60" i="46"/>
  <c r="J59" i="46" s="1"/>
  <c r="K61" i="46"/>
  <c r="K62" i="46"/>
  <c r="K63" i="46"/>
  <c r="K64" i="46"/>
  <c r="K65" i="46"/>
  <c r="K66" i="46"/>
  <c r="K67" i="46"/>
  <c r="K68" i="46"/>
  <c r="K69" i="46"/>
  <c r="K70" i="46"/>
  <c r="H71" i="46"/>
  <c r="K71" i="46" s="1"/>
  <c r="K72" i="46"/>
  <c r="K73" i="46"/>
  <c r="K74" i="46"/>
  <c r="K75" i="46"/>
  <c r="K76" i="46"/>
  <c r="K78" i="46"/>
  <c r="K79" i="46"/>
  <c r="K80" i="46"/>
  <c r="K82" i="46"/>
  <c r="H19" i="46"/>
  <c r="K20" i="46"/>
  <c r="K22" i="46"/>
  <c r="H23" i="46"/>
  <c r="I23" i="46"/>
  <c r="I17" i="46" s="1"/>
  <c r="J23" i="46"/>
  <c r="J17" i="46" s="1"/>
  <c r="K24" i="46"/>
  <c r="K25" i="46"/>
  <c r="K26" i="46"/>
  <c r="K27" i="46"/>
  <c r="K28" i="46"/>
  <c r="K29" i="46"/>
  <c r="K30" i="46"/>
  <c r="K31" i="46"/>
  <c r="K32" i="46"/>
  <c r="K33" i="46"/>
  <c r="K34" i="46"/>
  <c r="K35" i="46"/>
  <c r="K36" i="46"/>
  <c r="H37" i="46"/>
  <c r="I37" i="46"/>
  <c r="J37" i="46"/>
  <c r="K37" i="46"/>
  <c r="H46" i="46"/>
  <c r="I47" i="46"/>
  <c r="I46" i="46" s="1"/>
  <c r="J47" i="46"/>
  <c r="J46" i="46" s="1"/>
  <c r="K55" i="46"/>
  <c r="H52" i="40"/>
  <c r="I52" i="40"/>
  <c r="J52" i="40"/>
  <c r="K53" i="40"/>
  <c r="K54" i="40"/>
  <c r="K55" i="40"/>
  <c r="K56" i="40"/>
  <c r="K57" i="40"/>
  <c r="K58" i="40"/>
  <c r="K59" i="40"/>
  <c r="K60" i="40"/>
  <c r="K61" i="40"/>
  <c r="K62" i="40"/>
  <c r="H63" i="40"/>
  <c r="I63" i="40"/>
  <c r="J63" i="40"/>
  <c r="K64" i="40"/>
  <c r="K65" i="40"/>
  <c r="K66" i="40"/>
  <c r="K67" i="40"/>
  <c r="K68" i="40"/>
  <c r="K70" i="40"/>
  <c r="K71" i="40"/>
  <c r="K72" i="40"/>
  <c r="K74" i="40"/>
  <c r="H11" i="40"/>
  <c r="I11" i="40"/>
  <c r="J11" i="40"/>
  <c r="K12" i="40"/>
  <c r="K11" i="40" s="1"/>
  <c r="K14" i="40"/>
  <c r="H15" i="40"/>
  <c r="I15" i="40"/>
  <c r="J15" i="40"/>
  <c r="K16" i="40"/>
  <c r="K17" i="40"/>
  <c r="K18" i="40"/>
  <c r="K19" i="40"/>
  <c r="K20" i="40"/>
  <c r="K21" i="40"/>
  <c r="K22" i="40"/>
  <c r="K23" i="40"/>
  <c r="K24" i="40"/>
  <c r="K25" i="40"/>
  <c r="K26" i="40"/>
  <c r="H27" i="40"/>
  <c r="I27" i="40"/>
  <c r="J27" i="40"/>
  <c r="K28" i="40"/>
  <c r="K27" i="40" s="1"/>
  <c r="H29" i="40"/>
  <c r="I29" i="40"/>
  <c r="J29" i="40"/>
  <c r="K30" i="40"/>
  <c r="K31" i="40"/>
  <c r="K32" i="40"/>
  <c r="K33" i="40"/>
  <c r="K34" i="40"/>
  <c r="K35" i="40"/>
  <c r="K36" i="40"/>
  <c r="K37" i="40"/>
  <c r="H38" i="40"/>
  <c r="I38" i="40"/>
  <c r="J38" i="40"/>
  <c r="K40" i="40"/>
  <c r="K41" i="40"/>
  <c r="K42" i="40"/>
  <c r="K43" i="40"/>
  <c r="K44" i="40"/>
  <c r="K45" i="40"/>
  <c r="K46" i="40"/>
  <c r="K48" i="40"/>
  <c r="I59" i="45"/>
  <c r="J59" i="45"/>
  <c r="K60" i="45"/>
  <c r="K61" i="45"/>
  <c r="K62" i="45"/>
  <c r="K63" i="45"/>
  <c r="K64" i="45"/>
  <c r="H65" i="45"/>
  <c r="K65" i="45" s="1"/>
  <c r="K66" i="45"/>
  <c r="K67" i="45"/>
  <c r="K68" i="45"/>
  <c r="K69" i="45"/>
  <c r="H71" i="45"/>
  <c r="K71" i="45" s="1"/>
  <c r="K72" i="45"/>
  <c r="K73" i="45"/>
  <c r="K74" i="45"/>
  <c r="H77" i="45"/>
  <c r="I77" i="45"/>
  <c r="J77" i="45"/>
  <c r="K77" i="45"/>
  <c r="H18" i="45"/>
  <c r="J18" i="45"/>
  <c r="K19" i="45"/>
  <c r="K20" i="45"/>
  <c r="H22" i="45"/>
  <c r="I22" i="45"/>
  <c r="J22" i="45"/>
  <c r="K23" i="45"/>
  <c r="K24" i="45"/>
  <c r="K25" i="45"/>
  <c r="K26" i="45"/>
  <c r="K27" i="45"/>
  <c r="K28" i="45"/>
  <c r="K29" i="45"/>
  <c r="K30" i="45"/>
  <c r="K31" i="45"/>
  <c r="K32" i="45"/>
  <c r="K33" i="45"/>
  <c r="H36" i="45"/>
  <c r="I36" i="45"/>
  <c r="J36" i="45"/>
  <c r="K36" i="45"/>
  <c r="H45" i="45"/>
  <c r="I46" i="45"/>
  <c r="I45" i="45" s="1"/>
  <c r="J46" i="45"/>
  <c r="J45" i="45" s="1"/>
  <c r="K54" i="45"/>
  <c r="T55" i="48" l="1"/>
  <c r="W55" i="48" s="1"/>
  <c r="O20" i="48"/>
  <c r="W14" i="48"/>
  <c r="T13" i="48"/>
  <c r="I51" i="40"/>
  <c r="J56" i="48"/>
  <c r="J55" i="48" s="1"/>
  <c r="H17" i="46"/>
  <c r="H16" i="46" s="1"/>
  <c r="K76" i="48"/>
  <c r="N56" i="48"/>
  <c r="N55" i="48" s="1"/>
  <c r="L56" i="48"/>
  <c r="L55" i="48" s="1"/>
  <c r="I9" i="40"/>
  <c r="I8" i="40" s="1"/>
  <c r="J9" i="40"/>
  <c r="J8" i="40" s="1"/>
  <c r="N12" i="48"/>
  <c r="M57" i="48"/>
  <c r="M56" i="48" s="1"/>
  <c r="M55" i="48" s="1"/>
  <c r="J16" i="45"/>
  <c r="J15" i="45" s="1"/>
  <c r="J10" i="40"/>
  <c r="J58" i="45"/>
  <c r="J51" i="40"/>
  <c r="H18" i="46"/>
  <c r="K18" i="46" s="1"/>
  <c r="L34" i="48"/>
  <c r="O34" i="48" s="1"/>
  <c r="K72" i="48"/>
  <c r="K20" i="48"/>
  <c r="L14" i="48"/>
  <c r="O14" i="48" s="1"/>
  <c r="K29" i="40"/>
  <c r="M12" i="48"/>
  <c r="I57" i="48"/>
  <c r="K57" i="48" s="1"/>
  <c r="O72" i="48"/>
  <c r="O69" i="48"/>
  <c r="O63" i="48"/>
  <c r="H56" i="48"/>
  <c r="K69" i="48"/>
  <c r="K63" i="48"/>
  <c r="L46" i="48"/>
  <c r="O46" i="48" s="1"/>
  <c r="H46" i="48"/>
  <c r="K46" i="48" s="1"/>
  <c r="H34" i="48"/>
  <c r="K34" i="48" s="1"/>
  <c r="H14" i="48"/>
  <c r="H13" i="48" s="1"/>
  <c r="I12" i="48"/>
  <c r="J12" i="48"/>
  <c r="K41" i="48"/>
  <c r="I11" i="53"/>
  <c r="J54" i="47"/>
  <c r="J53" i="47" s="1"/>
  <c r="H44" i="47"/>
  <c r="K44" i="47" s="1"/>
  <c r="I54" i="47"/>
  <c r="I53" i="47" s="1"/>
  <c r="K55" i="47"/>
  <c r="H54" i="47"/>
  <c r="H13" i="47"/>
  <c r="H12" i="47" s="1"/>
  <c r="J12" i="47"/>
  <c r="I11" i="47"/>
  <c r="K18" i="47"/>
  <c r="I13" i="47"/>
  <c r="K60" i="46"/>
  <c r="K59" i="46" s="1"/>
  <c r="I58" i="45"/>
  <c r="H59" i="46"/>
  <c r="H58" i="46" s="1"/>
  <c r="K58" i="46" s="1"/>
  <c r="K23" i="46"/>
  <c r="K17" i="46" s="1"/>
  <c r="J16" i="46"/>
  <c r="I16" i="46"/>
  <c r="K47" i="46"/>
  <c r="K46" i="46" s="1"/>
  <c r="I10" i="40"/>
  <c r="H51" i="40"/>
  <c r="K63" i="40"/>
  <c r="K52" i="40"/>
  <c r="K15" i="40"/>
  <c r="K10" i="40" s="1"/>
  <c r="K39" i="40"/>
  <c r="K38" i="40" s="1"/>
  <c r="K59" i="45"/>
  <c r="K58" i="45" s="1"/>
  <c r="H59" i="45"/>
  <c r="H58" i="45" s="1"/>
  <c r="K46" i="45"/>
  <c r="K45" i="45" s="1"/>
  <c r="K22" i="45"/>
  <c r="H17" i="45"/>
  <c r="K17" i="45" s="1"/>
  <c r="K18" i="45"/>
  <c r="H16" i="45"/>
  <c r="I16" i="45"/>
  <c r="I15" i="45" s="1"/>
  <c r="T12" i="48" l="1"/>
  <c r="W12" i="48" s="1"/>
  <c r="W13" i="48"/>
  <c r="I27" i="53"/>
  <c r="L13" i="48"/>
  <c r="O13" i="48" s="1"/>
  <c r="O57" i="48"/>
  <c r="O55" i="48"/>
  <c r="K16" i="45"/>
  <c r="H42" i="47"/>
  <c r="K42" i="47" s="1"/>
  <c r="O56" i="48"/>
  <c r="I56" i="48"/>
  <c r="I55" i="48" s="1"/>
  <c r="H55" i="48"/>
  <c r="K14" i="48"/>
  <c r="K44" i="48"/>
  <c r="H43" i="48"/>
  <c r="K43" i="48" s="1"/>
  <c r="K13" i="48"/>
  <c r="K13" i="47"/>
  <c r="K54" i="47"/>
  <c r="K53" i="47" s="1"/>
  <c r="H53" i="47"/>
  <c r="K12" i="47"/>
  <c r="J11" i="47"/>
  <c r="K16" i="46"/>
  <c r="K9" i="40"/>
  <c r="K8" i="40" s="1"/>
  <c r="K51" i="40"/>
  <c r="H57" i="45"/>
  <c r="K57" i="45" s="1"/>
  <c r="H15" i="45"/>
  <c r="K15" i="45" s="1"/>
  <c r="D13" i="49"/>
  <c r="G32" i="35"/>
  <c r="H32" i="35"/>
  <c r="I32" i="35"/>
  <c r="J32" i="35"/>
  <c r="K32" i="35"/>
  <c r="L32" i="35"/>
  <c r="M32" i="35"/>
  <c r="N32" i="35"/>
  <c r="O32" i="35"/>
  <c r="P32" i="35"/>
  <c r="P34" i="35" s="1"/>
  <c r="F32" i="35"/>
  <c r="Q9" i="35"/>
  <c r="Q10" i="35"/>
  <c r="Q11" i="35"/>
  <c r="Q12" i="35"/>
  <c r="Q13" i="35"/>
  <c r="Q14" i="35"/>
  <c r="Q17" i="35"/>
  <c r="Q18" i="35"/>
  <c r="Q19" i="35"/>
  <c r="Q20" i="35"/>
  <c r="Q21" i="35"/>
  <c r="Q22" i="35"/>
  <c r="Q23" i="35"/>
  <c r="Q24" i="35"/>
  <c r="Q25" i="35"/>
  <c r="Q26" i="35"/>
  <c r="Q28" i="35"/>
  <c r="Q29" i="35"/>
  <c r="Q30" i="35"/>
  <c r="Q8" i="35"/>
  <c r="D26" i="37"/>
  <c r="H41" i="47" l="1"/>
  <c r="K41" i="47" s="1"/>
  <c r="K56" i="48"/>
  <c r="K55" i="48"/>
  <c r="H12" i="48"/>
  <c r="K12" i="48" s="1"/>
  <c r="H11" i="47"/>
  <c r="K11" i="47" s="1"/>
  <c r="Q34" i="35"/>
  <c r="G58" i="48"/>
  <c r="G59" i="48"/>
  <c r="G60" i="48"/>
  <c r="G74" i="48"/>
  <c r="G68" i="48"/>
  <c r="G64" i="48"/>
  <c r="G65" i="48"/>
  <c r="G15" i="48"/>
  <c r="G17" i="48"/>
  <c r="G19" i="48"/>
  <c r="G21" i="48"/>
  <c r="G22" i="48"/>
  <c r="G23" i="48"/>
  <c r="G24" i="48"/>
  <c r="G25" i="48"/>
  <c r="G26" i="48"/>
  <c r="G27" i="48"/>
  <c r="G28" i="48"/>
  <c r="G29" i="48"/>
  <c r="G30" i="48"/>
  <c r="G31" i="48"/>
  <c r="G33" i="48"/>
  <c r="D41" i="48"/>
  <c r="G45" i="48"/>
  <c r="G48" i="48"/>
  <c r="G39" i="48"/>
  <c r="D35" i="48"/>
  <c r="G76" i="48" l="1"/>
  <c r="L76" i="48"/>
  <c r="O76" i="48" s="1"/>
  <c r="O41" i="36"/>
  <c r="H41" i="36"/>
  <c r="S19" i="36"/>
  <c r="S35" i="36"/>
  <c r="S24" i="36"/>
  <c r="S25" i="36"/>
  <c r="S39" i="36"/>
  <c r="S40" i="36"/>
  <c r="S20" i="36"/>
  <c r="S32" i="36"/>
  <c r="G57" i="47"/>
  <c r="G58" i="47"/>
  <c r="G59" i="47"/>
  <c r="G60" i="47"/>
  <c r="G61" i="47"/>
  <c r="G62" i="47"/>
  <c r="G63" i="47"/>
  <c r="G64" i="47"/>
  <c r="G65" i="47"/>
  <c r="G56" i="47"/>
  <c r="H12" i="38"/>
  <c r="D45" i="47"/>
  <c r="G46" i="47"/>
  <c r="G47" i="47"/>
  <c r="G48" i="47"/>
  <c r="G49" i="47"/>
  <c r="G27" i="47"/>
  <c r="G28" i="47"/>
  <c r="G29" i="47"/>
  <c r="G30" i="47"/>
  <c r="G31" i="47"/>
  <c r="G26" i="47"/>
  <c r="G25" i="47"/>
  <c r="G22" i="47"/>
  <c r="G23" i="47"/>
  <c r="G24" i="47"/>
  <c r="G19" i="47"/>
  <c r="D44" i="47" l="1"/>
  <c r="D42" i="47"/>
  <c r="F17" i="53"/>
  <c r="H17" i="53" s="1"/>
  <c r="H12" i="53" s="1"/>
  <c r="H11" i="53" s="1"/>
  <c r="H27" i="53" s="1"/>
  <c r="G20" i="46" l="1"/>
  <c r="G22" i="46"/>
  <c r="G24" i="46"/>
  <c r="G25" i="46"/>
  <c r="G26" i="46"/>
  <c r="G27" i="46"/>
  <c r="G28" i="46"/>
  <c r="G29" i="46"/>
  <c r="G30" i="46"/>
  <c r="G31" i="46"/>
  <c r="G32" i="46"/>
  <c r="G33" i="46"/>
  <c r="G34" i="46"/>
  <c r="G35" i="46"/>
  <c r="G36" i="46"/>
  <c r="G64" i="46"/>
  <c r="G65" i="46"/>
  <c r="G66" i="46"/>
  <c r="G67" i="46"/>
  <c r="G68" i="46"/>
  <c r="G69" i="46"/>
  <c r="G70" i="46"/>
  <c r="G72" i="46"/>
  <c r="G73" i="46"/>
  <c r="G74" i="46"/>
  <c r="G75" i="46"/>
  <c r="G76" i="46"/>
  <c r="G78" i="46"/>
  <c r="G79" i="46"/>
  <c r="G80" i="46"/>
  <c r="G82" i="46"/>
  <c r="D71" i="46"/>
  <c r="G71" i="46" s="1"/>
  <c r="D149" i="46"/>
  <c r="D150" i="46"/>
  <c r="D151" i="46"/>
  <c r="D134" i="46"/>
  <c r="D121" i="46"/>
  <c r="D127" i="40"/>
  <c r="D124" i="40"/>
  <c r="E63" i="40"/>
  <c r="F63" i="40"/>
  <c r="D63" i="40"/>
  <c r="G56" i="40"/>
  <c r="G57" i="40"/>
  <c r="G58" i="40"/>
  <c r="G59" i="40"/>
  <c r="G60" i="40"/>
  <c r="G61" i="40"/>
  <c r="G62" i="40"/>
  <c r="G64" i="40"/>
  <c r="G65" i="40"/>
  <c r="G66" i="40"/>
  <c r="G67" i="40"/>
  <c r="G68" i="40"/>
  <c r="G70" i="40"/>
  <c r="G71" i="40"/>
  <c r="G72" i="40"/>
  <c r="G74" i="40"/>
  <c r="G53" i="40"/>
  <c r="G54" i="40"/>
  <c r="G55" i="40"/>
  <c r="E27" i="40"/>
  <c r="F27" i="40"/>
  <c r="D27" i="40"/>
  <c r="D15" i="40"/>
  <c r="E11" i="40"/>
  <c r="F11" i="40"/>
  <c r="D11" i="40"/>
  <c r="G14" i="40"/>
  <c r="G16" i="40"/>
  <c r="G17" i="40"/>
  <c r="G18" i="40"/>
  <c r="G19" i="40"/>
  <c r="G20" i="40"/>
  <c r="G21" i="40"/>
  <c r="G22" i="40"/>
  <c r="G23" i="40"/>
  <c r="G24" i="40"/>
  <c r="G25" i="40"/>
  <c r="G26" i="40"/>
  <c r="G28" i="40"/>
  <c r="G27" i="40" s="1"/>
  <c r="G30" i="40"/>
  <c r="G31" i="40"/>
  <c r="G32" i="40"/>
  <c r="G33" i="40"/>
  <c r="G34" i="40"/>
  <c r="G35" i="40"/>
  <c r="G36" i="40"/>
  <c r="G37" i="40"/>
  <c r="G40" i="40"/>
  <c r="G41" i="40"/>
  <c r="G42" i="40"/>
  <c r="G38" i="40" s="1"/>
  <c r="G43" i="40"/>
  <c r="G44" i="40"/>
  <c r="G45" i="40"/>
  <c r="G46" i="40"/>
  <c r="G48" i="40"/>
  <c r="G12" i="40"/>
  <c r="G11" i="40" s="1"/>
  <c r="D111" i="40"/>
  <c r="D148" i="45"/>
  <c r="G63" i="45"/>
  <c r="G69" i="45"/>
  <c r="G66" i="45"/>
  <c r="G67" i="45"/>
  <c r="G68" i="45"/>
  <c r="G23" i="45"/>
  <c r="G28" i="45"/>
  <c r="G29" i="45"/>
  <c r="G30" i="45"/>
  <c r="G31" i="45"/>
  <c r="G32" i="45"/>
  <c r="G33" i="45"/>
  <c r="G25" i="45"/>
  <c r="G26" i="45"/>
  <c r="G27" i="45"/>
  <c r="D122" i="45"/>
  <c r="E127" i="3"/>
  <c r="E110" i="3"/>
  <c r="E106" i="3"/>
  <c r="E91" i="3"/>
  <c r="E68" i="3"/>
  <c r="E63" i="3"/>
  <c r="E51" i="3"/>
  <c r="E47" i="3"/>
  <c r="E35" i="3"/>
  <c r="E30" i="3"/>
  <c r="E23" i="3"/>
  <c r="E17" i="3"/>
  <c r="E11" i="3"/>
  <c r="F12" i="53"/>
  <c r="F21" i="53"/>
  <c r="X14" i="30"/>
  <c r="X16" i="30"/>
  <c r="X18" i="30"/>
  <c r="X20" i="30"/>
  <c r="X22" i="30"/>
  <c r="X24" i="30"/>
  <c r="X26" i="30"/>
  <c r="D20" i="25"/>
  <c r="E20" i="25"/>
  <c r="F20" i="25"/>
  <c r="G20" i="25"/>
  <c r="H20" i="25"/>
  <c r="I20" i="25"/>
  <c r="J20" i="25"/>
  <c r="K20" i="25"/>
  <c r="L20" i="25"/>
  <c r="M20" i="25"/>
  <c r="N20" i="25"/>
  <c r="E15" i="40"/>
  <c r="F15" i="40"/>
  <c r="D29" i="40"/>
  <c r="E29" i="40"/>
  <c r="F29" i="40"/>
  <c r="E39" i="40"/>
  <c r="F39" i="40"/>
  <c r="D52" i="40"/>
  <c r="D51" i="40" s="1"/>
  <c r="E52" i="40"/>
  <c r="F52" i="40"/>
  <c r="D18" i="45"/>
  <c r="F18" i="45"/>
  <c r="G19" i="45"/>
  <c r="G20" i="45"/>
  <c r="D22" i="45"/>
  <c r="D17" i="45" s="1"/>
  <c r="E22" i="45"/>
  <c r="F22" i="45"/>
  <c r="G24" i="45"/>
  <c r="D36" i="45"/>
  <c r="E36" i="45"/>
  <c r="F36" i="45"/>
  <c r="G36" i="45"/>
  <c r="E46" i="45"/>
  <c r="F46" i="45"/>
  <c r="G54" i="45"/>
  <c r="G45" i="45" s="1"/>
  <c r="G61" i="45"/>
  <c r="G62" i="45"/>
  <c r="G64" i="45"/>
  <c r="D71" i="45"/>
  <c r="G72" i="45"/>
  <c r="G73" i="45"/>
  <c r="G74" i="45"/>
  <c r="D77" i="45"/>
  <c r="E77" i="45"/>
  <c r="F77" i="45"/>
  <c r="G77" i="45"/>
  <c r="D19" i="46"/>
  <c r="D23" i="46"/>
  <c r="E23" i="46"/>
  <c r="E17" i="46" s="1"/>
  <c r="F23" i="46"/>
  <c r="F17" i="46" s="1"/>
  <c r="D37" i="46"/>
  <c r="E37" i="46"/>
  <c r="F37" i="46"/>
  <c r="G37" i="46"/>
  <c r="E47" i="46"/>
  <c r="F47" i="46"/>
  <c r="G55" i="46"/>
  <c r="G46" i="46" s="1"/>
  <c r="D60" i="46"/>
  <c r="E60" i="46"/>
  <c r="E59" i="46" s="1"/>
  <c r="F60" i="46"/>
  <c r="F59" i="46" s="1"/>
  <c r="G61" i="46"/>
  <c r="G62" i="46"/>
  <c r="G63" i="46"/>
  <c r="D14" i="47"/>
  <c r="G14" i="47" s="1"/>
  <c r="G15" i="47"/>
  <c r="G16" i="47"/>
  <c r="G17" i="47"/>
  <c r="D18" i="47"/>
  <c r="D13" i="47" s="1"/>
  <c r="E18" i="47"/>
  <c r="E12" i="47" s="1"/>
  <c r="F18" i="47"/>
  <c r="F12" i="47" s="1"/>
  <c r="G20" i="47"/>
  <c r="G21" i="47"/>
  <c r="D32" i="47"/>
  <c r="E32" i="47"/>
  <c r="F32" i="47"/>
  <c r="G32" i="47"/>
  <c r="D41" i="47"/>
  <c r="E42" i="47"/>
  <c r="E41" i="47" s="1"/>
  <c r="F42" i="47"/>
  <c r="G44" i="47"/>
  <c r="G45" i="47"/>
  <c r="G50" i="47"/>
  <c r="D55" i="47"/>
  <c r="E55" i="47"/>
  <c r="F55" i="47"/>
  <c r="D66" i="47"/>
  <c r="E66" i="47"/>
  <c r="F66" i="47"/>
  <c r="G67" i="47"/>
  <c r="G66" i="47" s="1"/>
  <c r="D16" i="48"/>
  <c r="G16" i="48" s="1"/>
  <c r="D18" i="48"/>
  <c r="G18" i="48" s="1"/>
  <c r="D20" i="48"/>
  <c r="E20" i="48"/>
  <c r="F20" i="48"/>
  <c r="F13" i="48" s="1"/>
  <c r="D32" i="48"/>
  <c r="G32" i="48" s="1"/>
  <c r="E34" i="48"/>
  <c r="F34" i="48"/>
  <c r="G35" i="48"/>
  <c r="G36" i="48"/>
  <c r="D37" i="48"/>
  <c r="G37" i="48" s="1"/>
  <c r="G41" i="48"/>
  <c r="G42" i="48"/>
  <c r="E44" i="48"/>
  <c r="E43" i="48" s="1"/>
  <c r="F44" i="48"/>
  <c r="F43" i="48" s="1"/>
  <c r="G53" i="48"/>
  <c r="G62" i="48"/>
  <c r="G66" i="48"/>
  <c r="F72" i="48"/>
  <c r="F69" i="48" s="1"/>
  <c r="D75" i="48"/>
  <c r="G78" i="48"/>
  <c r="G80" i="48"/>
  <c r="P8" i="38"/>
  <c r="P9" i="38"/>
  <c r="P10" i="38"/>
  <c r="P11" i="38"/>
  <c r="D12" i="38"/>
  <c r="F12" i="38"/>
  <c r="G12" i="38"/>
  <c r="I12" i="38"/>
  <c r="J12" i="38"/>
  <c r="K12" i="38"/>
  <c r="L12" i="38"/>
  <c r="M12" i="38"/>
  <c r="N12" i="38"/>
  <c r="O12" i="38"/>
  <c r="Q7" i="37"/>
  <c r="Q8" i="37"/>
  <c r="Q9" i="37"/>
  <c r="Q10" i="37"/>
  <c r="F11" i="37"/>
  <c r="P11" i="37"/>
  <c r="Q11" i="37" s="1"/>
  <c r="F12" i="37"/>
  <c r="P12" i="37"/>
  <c r="Q12" i="37" s="1"/>
  <c r="F13" i="37"/>
  <c r="P13" i="37"/>
  <c r="Q13" i="37" s="1"/>
  <c r="F14" i="37"/>
  <c r="P14" i="37"/>
  <c r="Q14" i="37" s="1"/>
  <c r="F15" i="37"/>
  <c r="P15" i="37"/>
  <c r="Q15" i="37" s="1"/>
  <c r="F16" i="37"/>
  <c r="P16" i="37"/>
  <c r="Q16" i="37" s="1"/>
  <c r="F17" i="37"/>
  <c r="P17" i="37"/>
  <c r="Q17" i="37" s="1"/>
  <c r="F18" i="37"/>
  <c r="P18" i="37"/>
  <c r="Q18" i="37" s="1"/>
  <c r="F19" i="37"/>
  <c r="P19" i="37"/>
  <c r="Q19" i="37" s="1"/>
  <c r="F20" i="37"/>
  <c r="P20" i="37"/>
  <c r="Q20" i="37" s="1"/>
  <c r="F21" i="37"/>
  <c r="P21" i="37"/>
  <c r="Q21" i="37" s="1"/>
  <c r="F22" i="37"/>
  <c r="P22" i="37"/>
  <c r="Q22" i="37" s="1"/>
  <c r="F23" i="37"/>
  <c r="P23" i="37"/>
  <c r="Q23" i="37" s="1"/>
  <c r="F24" i="37"/>
  <c r="P24" i="37"/>
  <c r="Q24" i="37" s="1"/>
  <c r="F25" i="37"/>
  <c r="P25" i="37"/>
  <c r="Q25" i="37" s="1"/>
  <c r="G26" i="37"/>
  <c r="H26" i="37"/>
  <c r="I26" i="37"/>
  <c r="J26" i="37"/>
  <c r="K26" i="37"/>
  <c r="L26" i="37"/>
  <c r="M26" i="37"/>
  <c r="N26" i="37"/>
  <c r="O26" i="37"/>
  <c r="S6" i="36"/>
  <c r="S7" i="36"/>
  <c r="S8" i="36"/>
  <c r="S9" i="36"/>
  <c r="S10" i="36"/>
  <c r="S11" i="36"/>
  <c r="S12" i="36"/>
  <c r="S13" i="36"/>
  <c r="S14" i="36"/>
  <c r="S15" i="36"/>
  <c r="S16" i="36"/>
  <c r="S17" i="36"/>
  <c r="S18" i="36"/>
  <c r="S21" i="36"/>
  <c r="S22" i="36"/>
  <c r="S23" i="36"/>
  <c r="S26" i="36"/>
  <c r="S27" i="36"/>
  <c r="S28" i="36"/>
  <c r="S29" i="36"/>
  <c r="S30" i="36"/>
  <c r="S31" i="36"/>
  <c r="S33" i="36"/>
  <c r="S34" i="36"/>
  <c r="S36" i="36"/>
  <c r="S37" i="36"/>
  <c r="S38" i="36"/>
  <c r="F41" i="36"/>
  <c r="G41" i="36"/>
  <c r="J41" i="36"/>
  <c r="K41" i="36"/>
  <c r="L41" i="36"/>
  <c r="M41" i="36"/>
  <c r="N41" i="36"/>
  <c r="P41" i="36"/>
  <c r="R41" i="36"/>
  <c r="G65" i="45" l="1"/>
  <c r="E71" i="3"/>
  <c r="G71" i="45"/>
  <c r="G59" i="45" s="1"/>
  <c r="G58" i="45" s="1"/>
  <c r="G57" i="45" s="1"/>
  <c r="D59" i="45"/>
  <c r="D58" i="45" s="1"/>
  <c r="D57" i="45" s="1"/>
  <c r="E16" i="45"/>
  <c r="E17" i="45"/>
  <c r="F17" i="45"/>
  <c r="E59" i="3"/>
  <c r="D145" i="45"/>
  <c r="D147" i="45"/>
  <c r="F9" i="40"/>
  <c r="F8" i="40" s="1"/>
  <c r="F10" i="40"/>
  <c r="E9" i="40"/>
  <c r="E8" i="40" s="1"/>
  <c r="E10" i="40"/>
  <c r="E29" i="3"/>
  <c r="E58" i="3" s="1"/>
  <c r="G72" i="3"/>
  <c r="D18" i="46"/>
  <c r="G18" i="46" s="1"/>
  <c r="E86" i="3"/>
  <c r="E54" i="47"/>
  <c r="E53" i="47" s="1"/>
  <c r="F12" i="48"/>
  <c r="D125" i="40"/>
  <c r="F56" i="48"/>
  <c r="D14" i="48"/>
  <c r="G14" i="48" s="1"/>
  <c r="E51" i="40"/>
  <c r="F51" i="40"/>
  <c r="E13" i="48"/>
  <c r="G20" i="48"/>
  <c r="S41" i="36"/>
  <c r="S43" i="36" s="1"/>
  <c r="Q33" i="35"/>
  <c r="G63" i="48"/>
  <c r="G15" i="40"/>
  <c r="G10" i="40" s="1"/>
  <c r="G63" i="40"/>
  <c r="G52" i="40"/>
  <c r="G29" i="40"/>
  <c r="D148" i="46"/>
  <c r="D59" i="46"/>
  <c r="D58" i="46" s="1"/>
  <c r="G58" i="46" s="1"/>
  <c r="F54" i="47"/>
  <c r="F53" i="47" s="1"/>
  <c r="G39" i="40"/>
  <c r="G46" i="45"/>
  <c r="S42" i="36"/>
  <c r="G23" i="46"/>
  <c r="G17" i="46" s="1"/>
  <c r="F16" i="45"/>
  <c r="E57" i="45"/>
  <c r="F11" i="53"/>
  <c r="D12" i="47"/>
  <c r="G12" i="47" s="1"/>
  <c r="P12" i="38"/>
  <c r="E98" i="3"/>
  <c r="E133" i="3"/>
  <c r="D54" i="47"/>
  <c r="G42" i="47"/>
  <c r="D17" i="46"/>
  <c r="G22" i="45"/>
  <c r="F57" i="45"/>
  <c r="D16" i="45"/>
  <c r="D133" i="3"/>
  <c r="G55" i="47"/>
  <c r="G18" i="47"/>
  <c r="G60" i="46"/>
  <c r="G59" i="46" s="1"/>
  <c r="G18" i="45"/>
  <c r="E11" i="47"/>
  <c r="E16" i="46"/>
  <c r="E15" i="45"/>
  <c r="F16" i="46"/>
  <c r="G75" i="48"/>
  <c r="D34" i="48"/>
  <c r="G34" i="48" s="1"/>
  <c r="F41" i="47"/>
  <c r="G41" i="47" s="1"/>
  <c r="E13" i="47"/>
  <c r="G47" i="46"/>
  <c r="F13" i="47"/>
  <c r="G17" i="45" l="1"/>
  <c r="E120" i="3"/>
  <c r="E128" i="3" s="1"/>
  <c r="F27" i="53"/>
  <c r="G9" i="40"/>
  <c r="G8" i="40" s="1"/>
  <c r="D16" i="46"/>
  <c r="D13" i="48"/>
  <c r="G13" i="48" s="1"/>
  <c r="G54" i="47"/>
  <c r="G53" i="47" s="1"/>
  <c r="G16" i="45"/>
  <c r="F15" i="45"/>
  <c r="G51" i="40"/>
  <c r="E12" i="48"/>
  <c r="D11" i="47"/>
  <c r="G16" i="46"/>
  <c r="D53" i="47"/>
  <c r="D15" i="45"/>
  <c r="G13" i="47"/>
  <c r="F11" i="47"/>
  <c r="G15" i="45" l="1"/>
  <c r="G11" i="47"/>
  <c r="E69" i="48"/>
  <c r="G72" i="48"/>
  <c r="G69" i="48" s="1"/>
  <c r="E56" i="48" l="1"/>
  <c r="E61" i="3" l="1"/>
  <c r="E72" i="3" s="1"/>
  <c r="E132" i="3" l="1"/>
  <c r="D8" i="40"/>
  <c r="D132" i="3" l="1"/>
  <c r="G47" i="48"/>
  <c r="D46" i="48"/>
  <c r="D44" i="48" s="1"/>
  <c r="L44" i="48" l="1"/>
  <c r="D43" i="48"/>
  <c r="G44" i="48"/>
  <c r="G46" i="48"/>
  <c r="D12" i="48" l="1"/>
  <c r="G12" i="48" s="1"/>
  <c r="G43" i="48"/>
  <c r="O44" i="48"/>
  <c r="L43" i="48"/>
  <c r="L12" i="48" l="1"/>
  <c r="O12" i="48" s="1"/>
  <c r="O43" i="48"/>
  <c r="D56" i="48"/>
  <c r="G56" i="48" s="1"/>
  <c r="G55" i="48"/>
  <c r="D55" i="48"/>
  <c r="H13" i="40"/>
  <c r="D13" i="40"/>
</calcChain>
</file>

<file path=xl/sharedStrings.xml><?xml version="1.0" encoding="utf-8"?>
<sst xmlns="http://schemas.openxmlformats.org/spreadsheetml/2006/main" count="2401" uniqueCount="1175">
  <si>
    <t>Tartalékok</t>
  </si>
  <si>
    <t>egyesületek és civil szervezetek támogatása</t>
  </si>
  <si>
    <t xml:space="preserve">Projekt előkészítés költségei 2016.év                                            Ft </t>
  </si>
  <si>
    <t xml:space="preserve"> ATTRACTour projekt </t>
  </si>
  <si>
    <t>Szapáry Kastály építési örökségvédelmi tervdokumentáció</t>
  </si>
  <si>
    <t>2.476.000</t>
  </si>
  <si>
    <t>Tervdokumentáció elkészítése</t>
  </si>
  <si>
    <t>For our children projekt pályázatírás</t>
  </si>
  <si>
    <t>Happy Bike projekt pályázatírás</t>
  </si>
  <si>
    <t xml:space="preserve"> ATTRACTour projekt pályázatírás</t>
  </si>
  <si>
    <t>pályázatírás</t>
  </si>
  <si>
    <t>Ludbreg és Prelog projekt pályázatírás</t>
  </si>
  <si>
    <t>Mura Bridge II. projekt pályázatírás</t>
  </si>
  <si>
    <t>Mutató</t>
  </si>
  <si>
    <t>Hitelező</t>
  </si>
  <si>
    <t>Hitelkeret eFt</t>
  </si>
  <si>
    <t>önkormányzat hitel állománya</t>
  </si>
  <si>
    <t>2017. évi adósságszolg.</t>
  </si>
  <si>
    <t>Későbbi évek tőketörlesztése</t>
  </si>
  <si>
    <t>Tőketörlesz- tés</t>
  </si>
  <si>
    <t>Kamat és egyéb ktg.</t>
  </si>
  <si>
    <t>Tőketörlesztés</t>
  </si>
  <si>
    <t>Mindösszesen:</t>
  </si>
  <si>
    <t>Összesen:</t>
  </si>
  <si>
    <t>BEVÉTELEK</t>
  </si>
  <si>
    <t>KIADÁSOK</t>
  </si>
  <si>
    <t>Rovat szám</t>
  </si>
  <si>
    <t>K35</t>
  </si>
  <si>
    <t>Hitel törlesztése// Áht-n belüli megelőlegezés visszafiz.</t>
  </si>
  <si>
    <t>Projekt címe, projekt száma</t>
  </si>
  <si>
    <t>Kiíró</t>
  </si>
  <si>
    <t>Elnyert forrás</t>
  </si>
  <si>
    <t>Támogatási intenzitás</t>
  </si>
  <si>
    <t>Szerződéskötés éve</t>
  </si>
  <si>
    <t>Támogatás osszege</t>
  </si>
  <si>
    <t>Saját erő</t>
  </si>
  <si>
    <t>önrészből EU-önerőalap</t>
  </si>
  <si>
    <t>Összköltség</t>
  </si>
  <si>
    <t>Projekt szakmai megvalósításával összefüggő költségek</t>
  </si>
  <si>
    <t>Célcsoport számára biztosított egyéb támogatások költségei</t>
  </si>
  <si>
    <t>Projekt megvalósításához igénybevett szolgáltatások</t>
  </si>
  <si>
    <t>Egyéb szolgáltatások</t>
  </si>
  <si>
    <t>Építés, bővítés</t>
  </si>
  <si>
    <t>Eszközbeszerzés</t>
  </si>
  <si>
    <t>Egyéb, a projekt végrehajtásával összefüggő (általános) költség</t>
  </si>
  <si>
    <t>Előleg visszafizetés</t>
  </si>
  <si>
    <t>TIOP-1.2.3-08/1-2008-0077 Könyvtári szolgáltatások összehangolt infrastruktúra fejlesztése-Zalai tudástár létrehozása</t>
  </si>
  <si>
    <t>TÁMOP-3.2.4-08/1-2009-0068 Új szolgáltatások Zala megye könyvtáraiban élethosszig tartó tanulás támogatása könyvtári környezetben</t>
  </si>
  <si>
    <t>KEOP-6.2.0/A/09-2010-0059 "A Föld unokáinké, mi vigyázunk rá!" A zöldjavak újrahasznosítása Letenyén</t>
  </si>
  <si>
    <t>NYDOP-2.2.1/C-2f-2009-006 Vízek hátán, dombök ölén, bunkerek mélyén</t>
  </si>
  <si>
    <t>Költségvetési bevételek</t>
  </si>
  <si>
    <t>Működési célú támogatások áht-n belülről</t>
  </si>
  <si>
    <t>Felhalmozási célú támogatások áht-n belülről</t>
  </si>
  <si>
    <t>Hitel-, kölcsönfelvétel áht-n kívülről</t>
  </si>
  <si>
    <t>Maradvány igénybevétele</t>
  </si>
  <si>
    <t>Egyéb finanszírozási bevétel</t>
  </si>
  <si>
    <t>Költségvetési kiadások</t>
  </si>
  <si>
    <t>Munkaadókat terhelő járulékok és szociális hj.adó</t>
  </si>
  <si>
    <t>Egyéb felhalmo-zási célú kiadások</t>
  </si>
  <si>
    <t>Kormányzati funkció</t>
  </si>
  <si>
    <t>011130</t>
  </si>
  <si>
    <t>013320</t>
  </si>
  <si>
    <t>013350</t>
  </si>
  <si>
    <t>013360</t>
  </si>
  <si>
    <t>018010</t>
  </si>
  <si>
    <t>018030</t>
  </si>
  <si>
    <t>Önkorm.elszámolása közp.költségvetéssel</t>
  </si>
  <si>
    <t>041233</t>
  </si>
  <si>
    <t>045160</t>
  </si>
  <si>
    <t>047410</t>
  </si>
  <si>
    <t>061030</t>
  </si>
  <si>
    <t xml:space="preserve">Lakáshoz jutást segítő támogatások </t>
  </si>
  <si>
    <t>064010</t>
  </si>
  <si>
    <t>066010</t>
  </si>
  <si>
    <t>Város-és községgazdálkodás</t>
  </si>
  <si>
    <t>074031</t>
  </si>
  <si>
    <t>066020</t>
  </si>
  <si>
    <t>074032</t>
  </si>
  <si>
    <t>081030</t>
  </si>
  <si>
    <t>081043</t>
  </si>
  <si>
    <t>081061</t>
  </si>
  <si>
    <t>084031</t>
  </si>
  <si>
    <t>082091</t>
  </si>
  <si>
    <t>Közművelődés-közösségi és társ.-i részvét.fejl.</t>
  </si>
  <si>
    <t>104037</t>
  </si>
  <si>
    <t>Szünidei gyermekétkeztetés</t>
  </si>
  <si>
    <t>104051</t>
  </si>
  <si>
    <t>101150</t>
  </si>
  <si>
    <t>Betegséggel kapcsolatos pénzbeli ellátás,tám.</t>
  </si>
  <si>
    <t>Gyermekvédelmi pénzbeli és term.beni ellátások</t>
  </si>
  <si>
    <t>107090</t>
  </si>
  <si>
    <t>Romák társ.-i integrációját segítő tev.programok</t>
  </si>
  <si>
    <t>900020</t>
  </si>
  <si>
    <t>Önk.funkcióra nem sorolható bevételei</t>
  </si>
  <si>
    <t>Gyermekvéd.pénzb. és term.beni ellátás</t>
  </si>
  <si>
    <t>Módosítás összege</t>
  </si>
  <si>
    <t>Központi, irányító szervi támogatás</t>
  </si>
  <si>
    <t xml:space="preserve"> -Egyéb áruhasználati és szolgáltatási adók (idegenforg.adó)</t>
  </si>
  <si>
    <t>KIADÁSOK ÖSSZESEN: (4+8)</t>
  </si>
  <si>
    <t>Államigzgatási feladatok</t>
  </si>
  <si>
    <t xml:space="preserve">Államigazgatási </t>
  </si>
  <si>
    <t>TÁMOP-3.1.5-09/A-2-2010-0039 Pedagógusok szakmai megújulása Letenyén</t>
  </si>
  <si>
    <t>Rovatszám</t>
  </si>
  <si>
    <t>Kötelező feladat</t>
  </si>
  <si>
    <t>Önként vállalt feladat</t>
  </si>
  <si>
    <t>Családi támogatások</t>
  </si>
  <si>
    <t>K42</t>
  </si>
  <si>
    <t>K425</t>
  </si>
  <si>
    <t>ebből: a 18. életévet betöltött tartósan beteg hozzátartozójának az ápolását, gondozását végző személy részére nyújtott települési támogatás (ápolási díj)</t>
  </si>
  <si>
    <t>K48</t>
  </si>
  <si>
    <t>Egyéb nem intézményi ellátások</t>
  </si>
  <si>
    <t>ebből: lakhatáshoz kapcsolódó rendszeres támogatás</t>
  </si>
  <si>
    <t>Ellátottak pénzbeli juttatásai összesen</t>
  </si>
  <si>
    <t>TÁMOP-3.2.3-09/2-2010-0016 Együtt-Működünk! Kistérségek összefogása a közösségek építéséért</t>
  </si>
  <si>
    <t>TÁMOP-3.2.4-08/1-2009-0025 "Tudásdepo-Expressz"</t>
  </si>
  <si>
    <t xml:space="preserve">Letenyei Hóvirág Óvoda </t>
  </si>
  <si>
    <t>Működési bevételek</t>
  </si>
  <si>
    <t>Működési célú átvett pénzeszközök</t>
  </si>
  <si>
    <t>Egyéb felhalmozási célú kiadások</t>
  </si>
  <si>
    <t xml:space="preserve">      </t>
  </si>
  <si>
    <t>Finanszírozási bevételek</t>
  </si>
  <si>
    <t>Finanszírozási kiadások</t>
  </si>
  <si>
    <t>Kiadások</t>
  </si>
  <si>
    <t>Bevételek összesen</t>
  </si>
  <si>
    <t>Kiadások összesen</t>
  </si>
  <si>
    <t xml:space="preserve"> </t>
  </si>
  <si>
    <t>Működési kiadások</t>
  </si>
  <si>
    <t>Dologi kiadások</t>
  </si>
  <si>
    <t>Ellátottak pénzbeli juttatása</t>
  </si>
  <si>
    <t>Tartalék</t>
  </si>
  <si>
    <t>Felújítás</t>
  </si>
  <si>
    <t>Beruházás</t>
  </si>
  <si>
    <t>B E V É T E L E K</t>
  </si>
  <si>
    <t>Ezer forintban</t>
  </si>
  <si>
    <t>Sor-
szám</t>
  </si>
  <si>
    <t>Bevételi jogcím</t>
  </si>
  <si>
    <t>1.</t>
  </si>
  <si>
    <t>B11</t>
  </si>
  <si>
    <t>1.1.</t>
  </si>
  <si>
    <t>B111</t>
  </si>
  <si>
    <t>Helyi önkormányzatok működésének általános támogatása</t>
  </si>
  <si>
    <t>1.2.</t>
  </si>
  <si>
    <t>B112</t>
  </si>
  <si>
    <t>Önkormányzatok egyes köznevelési feladatainak támogatása</t>
  </si>
  <si>
    <t>1.3.</t>
  </si>
  <si>
    <t>B113</t>
  </si>
  <si>
    <t>Önkormányzatok szociális és gyermekjóléti feladatainak támogatása</t>
  </si>
  <si>
    <t>1.4.</t>
  </si>
  <si>
    <t>Önkormányzatok kulturális feladatainak támogatása</t>
  </si>
  <si>
    <t>1.5.</t>
  </si>
  <si>
    <t>B115</t>
  </si>
  <si>
    <t>1.6.</t>
  </si>
  <si>
    <t>B116</t>
  </si>
  <si>
    <t>Helyi önkormányzatok kiegészítő támogatásai</t>
  </si>
  <si>
    <t>2.</t>
  </si>
  <si>
    <t>B1</t>
  </si>
  <si>
    <t>Működési célú támogatások államháztartáson belülről (2.1.+…+.2.4.)</t>
  </si>
  <si>
    <t>2.1.</t>
  </si>
  <si>
    <t>B12</t>
  </si>
  <si>
    <t>Elvonások és befizetések bevételei</t>
  </si>
  <si>
    <t>2.2.</t>
  </si>
  <si>
    <t>B13</t>
  </si>
  <si>
    <t xml:space="preserve">Működési célú garancia- és kezességvállalásból megtérülések </t>
  </si>
  <si>
    <t>2.3.</t>
  </si>
  <si>
    <t>B14</t>
  </si>
  <si>
    <t xml:space="preserve">Működési célú visszatérítendő támogatások, kölcsönök visszatérülése </t>
  </si>
  <si>
    <t>2.4.</t>
  </si>
  <si>
    <t>B16</t>
  </si>
  <si>
    <t xml:space="preserve">Egyéb működési célú támogatások bevételei </t>
  </si>
  <si>
    <t>2.5.</t>
  </si>
  <si>
    <t>2.4.-ből EU-s támogatás</t>
  </si>
  <si>
    <t>3.</t>
  </si>
  <si>
    <t>B2</t>
  </si>
  <si>
    <t>Felhalmozási célú támogatások államháztartáson belülről (3.1.+…+3.4.)</t>
  </si>
  <si>
    <t>3.1.</t>
  </si>
  <si>
    <t>B21</t>
  </si>
  <si>
    <t>Felhalmozási célú önkormányzati támogatások</t>
  </si>
  <si>
    <t>3.2.</t>
  </si>
  <si>
    <t>B22</t>
  </si>
  <si>
    <t>Felhalmozási célú garancia- és kezességvállalásból megtérülések</t>
  </si>
  <si>
    <t>3.3.</t>
  </si>
  <si>
    <t>B23</t>
  </si>
  <si>
    <t>Felhalmozási célú visszatérítendő támogatások, kölcsönök visszatérülése</t>
  </si>
  <si>
    <t>3.4.</t>
  </si>
  <si>
    <t>B25</t>
  </si>
  <si>
    <t>Egyéb felhalmozási célú támogatások bevételei</t>
  </si>
  <si>
    <t>3.5.</t>
  </si>
  <si>
    <t>3.4.-ből EU-s támogatás</t>
  </si>
  <si>
    <t xml:space="preserve">4. </t>
  </si>
  <si>
    <t>B3</t>
  </si>
  <si>
    <t>Közhatalmi bevételek (4.1.+4.2.+4.3.+4.4.)</t>
  </si>
  <si>
    <t>4.1.1.</t>
  </si>
  <si>
    <t>B35</t>
  </si>
  <si>
    <t>Termékek és szolgáltatások adói</t>
  </si>
  <si>
    <t>4.1.2.</t>
  </si>
  <si>
    <t>B351</t>
  </si>
  <si>
    <t xml:space="preserve">  -Értékesítési és forgalmi adók (iparűzési adó)</t>
  </si>
  <si>
    <t>4.2.</t>
  </si>
  <si>
    <t>B354</t>
  </si>
  <si>
    <t xml:space="preserve">  -Gépjárműadó</t>
  </si>
  <si>
    <t>4.3.</t>
  </si>
  <si>
    <t>B355</t>
  </si>
  <si>
    <t>4.4.</t>
  </si>
  <si>
    <t>B36</t>
  </si>
  <si>
    <t>Egyéb közhatalmi bevételek</t>
  </si>
  <si>
    <t>5.</t>
  </si>
  <si>
    <t>B4</t>
  </si>
  <si>
    <t>Működési bevételek (5.1.+…+ 5.10.)</t>
  </si>
  <si>
    <t>5.1.</t>
  </si>
  <si>
    <t>B401</t>
  </si>
  <si>
    <t>Készletértékesítés ellenértéke</t>
  </si>
  <si>
    <t>5.2.</t>
  </si>
  <si>
    <t>B402</t>
  </si>
  <si>
    <t>Szolgáltatások ellenértéke</t>
  </si>
  <si>
    <t>5.3.</t>
  </si>
  <si>
    <t>B403</t>
  </si>
  <si>
    <t>Közvetített szolgáltatások értéke</t>
  </si>
  <si>
    <t>5.4.</t>
  </si>
  <si>
    <t>B404</t>
  </si>
  <si>
    <t>Tulajdonosi bevételek</t>
  </si>
  <si>
    <t>5.5.</t>
  </si>
  <si>
    <t>B405</t>
  </si>
  <si>
    <t>Ellátási díjak</t>
  </si>
  <si>
    <t>5.6.</t>
  </si>
  <si>
    <t>B406</t>
  </si>
  <si>
    <t xml:space="preserve">Kiszámlázott általános forgalmi adó </t>
  </si>
  <si>
    <t>5.7.</t>
  </si>
  <si>
    <t>B407</t>
  </si>
  <si>
    <t>Általános forgalmi adó visszatérítése</t>
  </si>
  <si>
    <t>5.8.</t>
  </si>
  <si>
    <t>B408</t>
  </si>
  <si>
    <t>Kamatbevételek</t>
  </si>
  <si>
    <t>5.9.</t>
  </si>
  <si>
    <t>B409</t>
  </si>
  <si>
    <t>Egyéb pénzügyi műveletek bevételei</t>
  </si>
  <si>
    <t>5.10.</t>
  </si>
  <si>
    <t>B410</t>
  </si>
  <si>
    <t>Egyéb működési bevételek</t>
  </si>
  <si>
    <t>6.</t>
  </si>
  <si>
    <t>B5</t>
  </si>
  <si>
    <t>Felhalmozási bevételek (6.1.+…+6.3.)</t>
  </si>
  <si>
    <t>6.1.</t>
  </si>
  <si>
    <t>B51</t>
  </si>
  <si>
    <t>Immateriális javak értékesítése</t>
  </si>
  <si>
    <t>6.2.</t>
  </si>
  <si>
    <t>B52</t>
  </si>
  <si>
    <t>Ingatlanok értékesítése</t>
  </si>
  <si>
    <t>6.3.</t>
  </si>
  <si>
    <t>B53</t>
  </si>
  <si>
    <t>Egyéb tárgyi eszközök értékesítése, vagyonkezelésbe adásból bevétel</t>
  </si>
  <si>
    <t xml:space="preserve">7. </t>
  </si>
  <si>
    <t>B6</t>
  </si>
  <si>
    <t>Működési célú átvett pénzeszközök (7.1. + … + 7.2.)</t>
  </si>
  <si>
    <t>7.1.</t>
  </si>
  <si>
    <t>B62</t>
  </si>
  <si>
    <t>Működési célú visszatérítendő támogatások, kölcsönök visszatér. ÁH-n kív.</t>
  </si>
  <si>
    <t>7.2.</t>
  </si>
  <si>
    <t>B63</t>
  </si>
  <si>
    <t>Egyéb működési célú átvett pénzeszköz</t>
  </si>
  <si>
    <t>7.3.</t>
  </si>
  <si>
    <t>ebből: rendkívüli települési támogatás</t>
  </si>
  <si>
    <t>-temetési segély</t>
  </si>
  <si>
    <t>Egyéb, az önkormányzat rendeletében megállapított juttatás</t>
  </si>
  <si>
    <t>Települési támogatás (Szoctv. 45.§)</t>
  </si>
  <si>
    <t>Köztemetés  (Szoctv. 48.§)</t>
  </si>
  <si>
    <t>ebből: Lakbértámogatás</t>
  </si>
  <si>
    <t>ebből : szociális tűzifa</t>
  </si>
  <si>
    <t>7.2.-ból EU-s támogatás (közvetlen)</t>
  </si>
  <si>
    <t>8.</t>
  </si>
  <si>
    <t>B7</t>
  </si>
  <si>
    <t>Felhalmozási célú átvett pénzeszközök (8.1.+8.2.+8.3.)</t>
  </si>
  <si>
    <t>8.1.</t>
  </si>
  <si>
    <t>Felhalm. célú visszatérítendő támogatások, kölcsönök visszatér. ÁH-n kív.</t>
  </si>
  <si>
    <t>8.2.</t>
  </si>
  <si>
    <t>Egyéb felhalmozási célú átvett pénzeszköz</t>
  </si>
  <si>
    <t>8.3.</t>
  </si>
  <si>
    <t>8.2.-ból EU-s támogatás (közvetlen)</t>
  </si>
  <si>
    <t>9.</t>
  </si>
  <si>
    <t>B1-B7</t>
  </si>
  <si>
    <t>KÖLTSÉGVETÉSI BEVÉTELEK ÖSSZESEN: (1+…+8)</t>
  </si>
  <si>
    <t xml:space="preserve">   10.</t>
  </si>
  <si>
    <t>B811</t>
  </si>
  <si>
    <t>Hitel-, kölcsönfelvétel államháztartáson kívülről  (10.1.+10.3.)</t>
  </si>
  <si>
    <t>10.1.</t>
  </si>
  <si>
    <t>B8111</t>
  </si>
  <si>
    <t>Hosszú lejáratú  hitelek, kölcsönök felvétele</t>
  </si>
  <si>
    <t>10.2.</t>
  </si>
  <si>
    <t>B8112</t>
  </si>
  <si>
    <t>Likviditási célú  hitelek, kölcsönök felvétele pénzügyi vállalkozástól</t>
  </si>
  <si>
    <t>10.3.</t>
  </si>
  <si>
    <t>B8113</t>
  </si>
  <si>
    <t xml:space="preserve">    Rövid lejáratú  hitelek, kölcsönök felvétele</t>
  </si>
  <si>
    <t xml:space="preserve">   11.</t>
  </si>
  <si>
    <t>B812</t>
  </si>
  <si>
    <t>Belföldi értékpapírok bevételei (11.1. +….)</t>
  </si>
  <si>
    <t>2018. évi adósságszolg.</t>
  </si>
  <si>
    <t>Fejlesztési hitel</t>
  </si>
  <si>
    <t xml:space="preserve">    12.</t>
  </si>
  <si>
    <t>B813</t>
  </si>
  <si>
    <t>Maradvány igénybevétele (12.1. + 12.2.)</t>
  </si>
  <si>
    <t>12.1.</t>
  </si>
  <si>
    <t>B8131</t>
  </si>
  <si>
    <t>Előző év költségvetési maradványának igénybevétele</t>
  </si>
  <si>
    <t>B8132</t>
  </si>
  <si>
    <t>B8</t>
  </si>
  <si>
    <t>FINANSZÍROZÁSI BEVÉTELEK ÖSSZESEN: (10. + … +12.)</t>
  </si>
  <si>
    <t>B</t>
  </si>
  <si>
    <t>KÖLTSÉGVETÉSI ÉS FINANSZÍROZÁSI BEVÉTELEK ÖSSZESEN: (9+13)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</si>
  <si>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</si>
  <si>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</si>
  <si>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Felújítás  megnevezése</t>
  </si>
  <si>
    <t>Teljes költség</t>
  </si>
  <si>
    <t>Kivitelezés kezdési és befejezési éve</t>
  </si>
  <si>
    <t>Felhasználás
2013. XII.31-ig</t>
  </si>
  <si>
    <t>Beuházás  megnevezése</t>
  </si>
  <si>
    <t>Felújítás összesen</t>
  </si>
  <si>
    <t>Beruházás összesen</t>
  </si>
  <si>
    <t>védőnői szolgálat támogatása</t>
  </si>
  <si>
    <t>iskola eü.-i ellátás támogatása</t>
  </si>
  <si>
    <t>közcélú foglalkoztatás bértámogatás</t>
  </si>
  <si>
    <t xml:space="preserve">ebből: egyéb fejezeti kezelésű előirányzatok </t>
  </si>
  <si>
    <t>Család és Gyermekjóléti Központ Kábítószer ellenes programhoz támogatás</t>
  </si>
  <si>
    <t>Egyéb működési célú átvett pénzeszközök</t>
  </si>
  <si>
    <t xml:space="preserve">ebből: háztartások </t>
  </si>
  <si>
    <t>K1</t>
  </si>
  <si>
    <t>Személyi  juttatások</t>
  </si>
  <si>
    <t>K2</t>
  </si>
  <si>
    <t>Munkaadókat terhelő járulékok és szociális hozzájárulási adó</t>
  </si>
  <si>
    <t>K3</t>
  </si>
  <si>
    <t>Dologi  kiadások</t>
  </si>
  <si>
    <t>K4</t>
  </si>
  <si>
    <t>Ellátottak pénzbeli juttatásai</t>
  </si>
  <si>
    <t>1.5</t>
  </si>
  <si>
    <t>K5</t>
  </si>
  <si>
    <t>Egyéb működési célú kiadások</t>
  </si>
  <si>
    <t>K502</t>
  </si>
  <si>
    <t xml:space="preserve"> - az 1.5-ből: - Elvonások és befizetések</t>
  </si>
  <si>
    <t>1.7.</t>
  </si>
  <si>
    <t>K504</t>
  </si>
  <si>
    <t xml:space="preserve">   -visszatérítendő támogatások, kölcsönök nyújtása</t>
  </si>
  <si>
    <t>1.8.</t>
  </si>
  <si>
    <t>K505</t>
  </si>
  <si>
    <t xml:space="preserve">   -visszatérítendő támogatások, kölcsönök törlesztése</t>
  </si>
  <si>
    <t>1.9.</t>
  </si>
  <si>
    <t>K506</t>
  </si>
  <si>
    <t xml:space="preserve">   - Egyéb működési célú támogatások ÁH-n belülre</t>
  </si>
  <si>
    <t>1.10.</t>
  </si>
  <si>
    <t>K510</t>
  </si>
  <si>
    <t xml:space="preserve">   - Kamattámogatások</t>
  </si>
  <si>
    <t>1.11.</t>
  </si>
  <si>
    <t>K511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</si>
  <si>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</si>
  <si>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</si>
  <si>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K6</t>
  </si>
  <si>
    <t>Beruházások</t>
  </si>
  <si>
    <t>K62</t>
  </si>
  <si>
    <t>K64</t>
  </si>
  <si>
    <t>Egyéb tárgyi eszközök beszerzése</t>
  </si>
  <si>
    <t>K67</t>
  </si>
  <si>
    <t>Beruházási célú előzetesen felszámított áfa</t>
  </si>
  <si>
    <t>2.6.</t>
  </si>
  <si>
    <t>K7</t>
  </si>
  <si>
    <t>Felújítások</t>
  </si>
  <si>
    <t>2.7.</t>
  </si>
  <si>
    <t>K71</t>
  </si>
  <si>
    <t>Ingatlanok felújítása</t>
  </si>
  <si>
    <t>2.8.</t>
  </si>
  <si>
    <t>K73</t>
  </si>
  <si>
    <t>Egyéb tárgyi eszközök felújítása</t>
  </si>
  <si>
    <t>2.9.</t>
  </si>
  <si>
    <t>K74</t>
  </si>
  <si>
    <t>Felújítási célú előzetesen felszámított áfa</t>
  </si>
  <si>
    <t>2.10.</t>
  </si>
  <si>
    <t>K8</t>
  </si>
  <si>
    <t>Egyéb felhalmozási kiadások</t>
  </si>
  <si>
    <t>2.11.</t>
  </si>
  <si>
    <t>K82</t>
  </si>
  <si>
    <t>2.5-ből    - Visszatérítendő támogatások, kölcsönök nyújtása ÁH-b</t>
  </si>
  <si>
    <t>2.12.</t>
  </si>
  <si>
    <t>K83</t>
  </si>
  <si>
    <t xml:space="preserve">   - Visszatérítendő támogatások, kölcsönök törlesztése ÁH-b</t>
  </si>
  <si>
    <t>2.13.</t>
  </si>
  <si>
    <t>K84</t>
  </si>
  <si>
    <t xml:space="preserve">   - Egyéb felhalmozási célú támogatások ÁH-n belülre</t>
  </si>
  <si>
    <t>2.14.</t>
  </si>
  <si>
    <t>K86</t>
  </si>
  <si>
    <t xml:space="preserve">   - Visszatérítendő támogatások, kölcsönök nyújtása ÁH-n k</t>
  </si>
  <si>
    <t>2.15.</t>
  </si>
  <si>
    <t>K87</t>
  </si>
  <si>
    <t xml:space="preserve">   - Lakástámogatás</t>
  </si>
  <si>
    <t>2.16.</t>
  </si>
  <si>
    <t>K88</t>
  </si>
  <si>
    <t xml:space="preserve">   - Egyéb felhalmozási célú támogatások ÁH-n kívülre</t>
  </si>
  <si>
    <t>K512</t>
  </si>
  <si>
    <t>Tartalékok (3.1.+3.2.)</t>
  </si>
  <si>
    <t>K5121</t>
  </si>
  <si>
    <t>Általános tartalék</t>
  </si>
  <si>
    <t>K5122</t>
  </si>
  <si>
    <t>Céltartalék</t>
  </si>
  <si>
    <t>4.</t>
  </si>
  <si>
    <t>K1-K8</t>
  </si>
  <si>
    <t>KÖLTSÉGVETÉSI KIADÁSOK ÖSSZESEN (1+2+3)</t>
  </si>
  <si>
    <t>K911</t>
  </si>
  <si>
    <t>Hitel-, kölcsöntörlesztés államháztartáson kívülre (5.1. + … + 5.3.)</t>
  </si>
  <si>
    <t>Előirányzat-felhasználási terv</t>
  </si>
  <si>
    <t>adatok  Ft-ban</t>
  </si>
  <si>
    <t>Jan.</t>
  </si>
  <si>
    <t>Febr.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</si>
  <si>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</si>
  <si>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</si>
  <si>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</si>
  <si>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</si>
  <si>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</si>
  <si>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</si>
  <si>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</si>
  <si>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</si>
  <si>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</si>
  <si>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</si>
  <si>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 xml:space="preserve">Bevételek    </t>
  </si>
  <si>
    <t>Működési célú támogatások  ÁH-n belülről</t>
  </si>
  <si>
    <t xml:space="preserve">            Helyi adók</t>
  </si>
  <si>
    <t xml:space="preserve">            Illetékek</t>
  </si>
  <si>
    <t xml:space="preserve">           Átengedett központi adó</t>
  </si>
  <si>
    <t xml:space="preserve">           Pótlék, bírságok</t>
  </si>
  <si>
    <t xml:space="preserve">           Egyéb sajátos</t>
  </si>
  <si>
    <t>STATISZTIKAI ÁLLOMÁNYI LÉTSZÁM</t>
  </si>
  <si>
    <t>Költségvetési szerv megnevezése</t>
  </si>
  <si>
    <t>Köztisztviselő</t>
  </si>
  <si>
    <t>Óvoda pedagógus (KA)</t>
  </si>
  <si>
    <t>Konyhai dolgozó (KA)</t>
  </si>
  <si>
    <t>Pedagógus munkát közvetlenül segítő (KA)</t>
  </si>
  <si>
    <t>Takarító, karbantartó (KA)</t>
  </si>
  <si>
    <t>Egyéb szakalkal- mazott (KA)</t>
  </si>
  <si>
    <t>Ügyviteli dolgozó (KA)</t>
  </si>
  <si>
    <t>Fizikai dolgozó (Mt.)</t>
  </si>
  <si>
    <t>Üres álláshely</t>
  </si>
  <si>
    <t>Gyes miatt betöltetlen álláshely</t>
  </si>
  <si>
    <t>Letenyei Hóvirág  Óvoda</t>
  </si>
  <si>
    <t>Letenyei Család- és Gyerekjóléti Központ</t>
  </si>
  <si>
    <t>Önkormányzat Védőnői szolgálat</t>
  </si>
  <si>
    <t>Létszámkeret összesen:</t>
  </si>
  <si>
    <t>MUNKAJOGI LÉTSZÁM</t>
  </si>
  <si>
    <t>Fizikai dolgozó ( Mt.)</t>
  </si>
  <si>
    <t>Hozzájárulás jogcíme</t>
  </si>
  <si>
    <t>Fajlagos összeg</t>
  </si>
  <si>
    <t>I. Helyi önkormányzatok működésének általános támogatása (B111)</t>
  </si>
  <si>
    <t>I.1.a) Önkormányzati hivatal működésénak támogatása</t>
  </si>
  <si>
    <t>I.4. Határátkelőhelyek fenntartásának támogatása</t>
  </si>
  <si>
    <t>II. Települési önkormányzatok egyes köznevelési feladatainak támogatása (B112)</t>
  </si>
  <si>
    <t>II.1. Óvodapedagógusok, és az óvodapedagógusok nevelő munkáját közvetlenül segítők bértámogatása</t>
  </si>
  <si>
    <t>II.1.(1) 1 Óvodapedagógusok elismert létszáma                                          8 hó</t>
  </si>
  <si>
    <t>II.1.(3) 1 Pedagógus szakképz.óvodapedag.nevelő munkáját közvetlenül segítők</t>
  </si>
  <si>
    <t>II.1.(1) 2 Óvodapedagógusok elismert létszáma                                          4 hó</t>
  </si>
  <si>
    <t xml:space="preserve">II.1.(3) 2 Pedagógus szakképz.óvodaped. nevelő munkáját közvetlenül segítők  </t>
  </si>
  <si>
    <t>II.2. Óvodaműködtetési támogatás</t>
  </si>
  <si>
    <t>II.2.(1)1  Óvodaműködtetés támogatása                                      8 hónapra</t>
  </si>
  <si>
    <t>II.2.(1)2  Óvodaműködtetés támogatása                                     4 hónapra</t>
  </si>
  <si>
    <t>II.4.  Kiegészítő támogatás az óvodapedagógusok minősítéséből adódó többletkiad.</t>
  </si>
  <si>
    <t>III. Települési önkormányzatok szociális és gyermekjóléti feladatainak támogatása (B113)</t>
  </si>
  <si>
    <t>III.3.a Család- és gyermekjóléti szolgálat</t>
  </si>
  <si>
    <t>III.3.b Család- és gyermekjóléti központ</t>
  </si>
  <si>
    <t xml:space="preserve">      III.5.a) Finanszírozás szempontjából elismert dolgozók bértámogatása</t>
  </si>
  <si>
    <t xml:space="preserve">      III.5.b) Gyermekétkeztetés üzemeltetési támogatása</t>
  </si>
  <si>
    <t>III.6. A rászoruló gyermekek szünidei étkeztetésének támogatása</t>
  </si>
  <si>
    <t xml:space="preserve">     1.d) Települési önkormányzatok közművelődési támogatása</t>
  </si>
  <si>
    <t>Állami hozzájárulás összesen:</t>
  </si>
  <si>
    <t>K9111</t>
  </si>
  <si>
    <t xml:space="preserve">   Hosszú lejáratú hitelek, kölcsönök törlesztése</t>
  </si>
  <si>
    <t>K9112</t>
  </si>
  <si>
    <t xml:space="preserve">   Likviditási célú hitelek, kölcsönök törlesztése pénzügyi vállalkozásnak</t>
  </si>
  <si>
    <t>K9113</t>
  </si>
  <si>
    <t xml:space="preserve">   Rövid lejáratú hitelek, kölcsönök törlesztése</t>
  </si>
  <si>
    <t>K912</t>
  </si>
  <si>
    <t>Belföldi értékpapírok kiadásai (6.1. + … + ....)</t>
  </si>
  <si>
    <t>7.</t>
  </si>
  <si>
    <t>K9</t>
  </si>
  <si>
    <t>FINANSZÍROZÁSI KIADÁSOK ÖSSZESEN: (5.+…+8.)</t>
  </si>
  <si>
    <t>K</t>
  </si>
  <si>
    <t>KÖLTSÉGVETÉSI, FINANSZÍROZÁSI BEVÉTELEK ÉS KIADÁSOK EGYENLEGE</t>
  </si>
  <si>
    <t>Költségvetési hiány, többlet ( költségvetési bevételek 9. sor - költségvetési kiadások 4. sor) (+/-)</t>
  </si>
  <si>
    <t>Megnevezés</t>
  </si>
  <si>
    <t>Kötelező feladatok</t>
  </si>
  <si>
    <t>Önként vállalt feladatok</t>
  </si>
  <si>
    <t>Összesen</t>
  </si>
  <si>
    <t>I. Működési bevételek</t>
  </si>
  <si>
    <t>III.Felhalmozási bevételek</t>
  </si>
  <si>
    <t>Felhalmozási célú támogatások</t>
  </si>
  <si>
    <t>Működési célú támogatások</t>
  </si>
  <si>
    <t>Közhatalmi bevételek</t>
  </si>
  <si>
    <t>Felhalmozási célú átvett pénzeszközök</t>
  </si>
  <si>
    <t>Előző évi kölcsönök visszatérülése és igénybevétele(felh)</t>
  </si>
  <si>
    <t>Működési célú átvett pénzeszköz</t>
  </si>
  <si>
    <t>Előző évi központi költségvetési befizetések,kiegészítések</t>
  </si>
  <si>
    <t>Előző évi pénzmaradvány igénybevétele</t>
  </si>
  <si>
    <t>KÖLTSÉGVETÉSI MŰKÖDÉSI BEVÉTELEK</t>
  </si>
  <si>
    <t>KÖLTSÉGVETÉSI FELHALMOZÁSI BEVÉTELEK</t>
  </si>
  <si>
    <t>Rövid lejáratú hitel felvétel</t>
  </si>
  <si>
    <t>Belföldi értékpapírok bevételei</t>
  </si>
  <si>
    <t>Hosszú lejáratú hitel felvétel</t>
  </si>
  <si>
    <t>MŰKÖDÉSI BEVÉTELEK ÖSSZESEN :</t>
  </si>
  <si>
    <t>FELHALMOZÁSI BEVÉTELEK ÖSSZESEN:</t>
  </si>
  <si>
    <t>II. Működési kiadások</t>
  </si>
  <si>
    <t xml:space="preserve">IV. Felhalmozási kiadások </t>
  </si>
  <si>
    <t>Személyi juttatások</t>
  </si>
  <si>
    <t>Munkaadókat terhelő járulék és szociális hozzájárulási adó</t>
  </si>
  <si>
    <t>Beruházási kiadások</t>
  </si>
  <si>
    <t>Felh.célú visszatérítendő támog.kölcsön nyújtása Áh-belül</t>
  </si>
  <si>
    <t xml:space="preserve">            támogatások, kölcsönök törlesztése, visszafizetése</t>
  </si>
  <si>
    <t>Műk.célú visszatérítendő támog.kölcsön nyújtása Áh-belül</t>
  </si>
  <si>
    <t>Felh.célú visszatérítendő támog.kölcsön nyújtása Áh-kívül</t>
  </si>
  <si>
    <t>Műk.célú visszatérítendő támog.kölcsön nyújtása Áh-kívül</t>
  </si>
  <si>
    <t>Egyéb felh.célú támogatás, kölcsön Áh-belül</t>
  </si>
  <si>
    <t>Egyéb felh.célú támogatás, kölcsön Áh-kívül</t>
  </si>
  <si>
    <t>Egyéb műk.célú támogatás, kölcsön Áh-belül</t>
  </si>
  <si>
    <t>Felhalmozási Tartalékok</t>
  </si>
  <si>
    <t>Egyéb műk.célú támogatás, kölcsön Áh-kívül</t>
  </si>
  <si>
    <t>Működési Tartalékok</t>
  </si>
  <si>
    <t>KÖLTSÉGVETÉSI MŰKÖDÉSI KIADÁSOK</t>
  </si>
  <si>
    <t>KÖLTSÉGVETÉSI FELHALMOZÁSI KIADÁSOK</t>
  </si>
  <si>
    <t>Hitelek törlesztése  ( tőke + kamat )</t>
  </si>
  <si>
    <t>MŰKÖDÉSI KIADÁSOK ÖSSZESEN:</t>
  </si>
  <si>
    <t>FELHALMOZÁSI KIADÁSOK ÖSSZESEN:</t>
  </si>
  <si>
    <t>Költségvetési bevételek összesen</t>
  </si>
  <si>
    <t>Költségvetési kiadások összesen:</t>
  </si>
  <si>
    <t>Összes Költségvetési bevétel - kiadás :</t>
  </si>
  <si>
    <t>BEVÉTELEK ÖSSZESEN:</t>
  </si>
  <si>
    <t>KIADÁSOK ÖSSZESEN:</t>
  </si>
  <si>
    <t>ÖSSZES BEVÉTEL - KIADÁS :</t>
  </si>
  <si>
    <t>Adatok:  Ft-ban</t>
  </si>
  <si>
    <t>Adatok: Ft-ban</t>
  </si>
  <si>
    <t xml:space="preserve"> K I A D Á S O K                                       </t>
  </si>
  <si>
    <t xml:space="preserve">Előző évi kölcsön visszafizetése  </t>
  </si>
  <si>
    <t xml:space="preserve">Működési bevételek </t>
  </si>
  <si>
    <t xml:space="preserve">Felhalmozási bevételek </t>
  </si>
  <si>
    <t>Ö</t>
  </si>
  <si>
    <t>Ö = Önként vállalt feladat</t>
  </si>
  <si>
    <t>K = Kötelező feladat</t>
  </si>
  <si>
    <t>Cím száma, neve</t>
  </si>
  <si>
    <t>Előirányzat megnevezés</t>
  </si>
  <si>
    <t>Államigazgatási feladatok</t>
  </si>
  <si>
    <t>I. Költségvetési bevételek</t>
  </si>
  <si>
    <t>Működési bevételek összesen</t>
  </si>
  <si>
    <t>1 Működési  célú támogatások államháztartáson belülről</t>
  </si>
  <si>
    <t xml:space="preserve">     1 Egyéb működési célú támogatások bevételei államházt. belül</t>
  </si>
  <si>
    <t>2 Közhatalmi bevételek</t>
  </si>
  <si>
    <t xml:space="preserve">     1 Egyéb közhatalmi bevételek</t>
  </si>
  <si>
    <t>3 Működési bevételek</t>
  </si>
  <si>
    <t xml:space="preserve">     1 Áru- és készletértékesítés ellenértéke</t>
  </si>
  <si>
    <t xml:space="preserve">     2 Szolgáltatások ellenértéke</t>
  </si>
  <si>
    <t xml:space="preserve">     3 Közvetített szolgáltatások ellenértéke</t>
  </si>
  <si>
    <t xml:space="preserve">     4 Tulajdonosi bevételek</t>
  </si>
  <si>
    <t xml:space="preserve">     5 Ellátási díjak</t>
  </si>
  <si>
    <t xml:space="preserve">     6 Kiszámlázott általános forgalmi adó</t>
  </si>
  <si>
    <t xml:space="preserve">     7 Általános forgalmi adó visszatérítése</t>
  </si>
  <si>
    <t xml:space="preserve">     8 Kamatbevételek</t>
  </si>
  <si>
    <t xml:space="preserve">     9 Egyéb pénzügyi műveletek bevételei</t>
  </si>
  <si>
    <t xml:space="preserve">     10 Biztosító által kifizetett kártérítés</t>
  </si>
  <si>
    <t xml:space="preserve">     11 Egyéb működési bevételek</t>
  </si>
  <si>
    <t>B411</t>
  </si>
  <si>
    <t>4 Működési célú átvett pénzeszközök</t>
  </si>
  <si>
    <t xml:space="preserve">     1 Egyéb működési célú átvett pénzeszközök</t>
  </si>
  <si>
    <t>B65</t>
  </si>
  <si>
    <t>Felhalmozási bevételek összesen</t>
  </si>
  <si>
    <t>1 Felhalmozási célú támogatások államháztartáson belülről</t>
  </si>
  <si>
    <t xml:space="preserve">     1 Egyéb felhalmozási célú támogatások bevételei áht-n belülről</t>
  </si>
  <si>
    <t>2 Felhalmozási bevételek</t>
  </si>
  <si>
    <t xml:space="preserve">     1 Immateriális javak értékesítése</t>
  </si>
  <si>
    <t xml:space="preserve">     2 Ingatlanok értékesítése</t>
  </si>
  <si>
    <t xml:space="preserve">     3 Egyéb tárgyi eszközök értékesítése</t>
  </si>
  <si>
    <t>3 Felhalmozási célú átvett pénzeszközök</t>
  </si>
  <si>
    <t xml:space="preserve">     1 Egyéb felhalmozási célú átvett pénzeszközök</t>
  </si>
  <si>
    <t>B75</t>
  </si>
  <si>
    <t>II. Finanszírozási bevételek</t>
  </si>
  <si>
    <t>Belföldi finanszírozás bevételei</t>
  </si>
  <si>
    <t>B81</t>
  </si>
  <si>
    <t xml:space="preserve">     2 Belföldi értékpapírok bevételei</t>
  </si>
  <si>
    <t xml:space="preserve">     3 Maradvány igénybevétele</t>
  </si>
  <si>
    <t xml:space="preserve">            1 Előző évi költségvetési maradvány igénybevétele</t>
  </si>
  <si>
    <t xml:space="preserve">                1 Előző évi működési költségvetési maradvány igénybevétele</t>
  </si>
  <si>
    <t xml:space="preserve">                2 Előző évi felhalmozási költségvetési maradvány igénybevétele</t>
  </si>
  <si>
    <t xml:space="preserve">           2 Előző évi vállalkozási maradvány igénybevétele</t>
  </si>
  <si>
    <t xml:space="preserve">     4 Államháztartáson belüli megelőlegezések</t>
  </si>
  <si>
    <t>B814</t>
  </si>
  <si>
    <t xml:space="preserve">     5 Központi, irányítószervi támogatások</t>
  </si>
  <si>
    <t>B816</t>
  </si>
  <si>
    <t xml:space="preserve">     6 Lekötött bankbetétek megszüntetése</t>
  </si>
  <si>
    <t>B817</t>
  </si>
  <si>
    <t>I. Költségvetési kiadások</t>
  </si>
  <si>
    <t>Működési kiadások összesen</t>
  </si>
  <si>
    <t xml:space="preserve">     1 Személyi juttatások</t>
  </si>
  <si>
    <t xml:space="preserve">     2 Munkaadókat terhelő járulékok és szociális hozzájárulási adó</t>
  </si>
  <si>
    <t xml:space="preserve">     3 Dologi kiadások</t>
  </si>
  <si>
    <t xml:space="preserve">          1 Kamatkiadások</t>
  </si>
  <si>
    <t xml:space="preserve">     4 Ellátottak pénzbeli juttatásai</t>
  </si>
  <si>
    <t xml:space="preserve">     5 Egyéb működési célú kiadások</t>
  </si>
  <si>
    <t xml:space="preserve">          1 Elvonások és befizetések</t>
  </si>
  <si>
    <t>TOP-1.1.1-15</t>
  </si>
  <si>
    <t>TOP-1.1.3-15</t>
  </si>
  <si>
    <t>TOP-1.2.1-15</t>
  </si>
  <si>
    <t>TOP-1.4.1-15</t>
  </si>
  <si>
    <t>TOP -2.1.3-15</t>
  </si>
  <si>
    <t>TOP-2.1.2-15</t>
  </si>
  <si>
    <t>TOP-2.1.3-15</t>
  </si>
  <si>
    <t>TOP-4.2.1-15</t>
  </si>
  <si>
    <t>TOP-4.3.1-15</t>
  </si>
  <si>
    <t>Mura Ipari park fejlesztése</t>
  </si>
  <si>
    <t>Termelői piac kialakítása és helyi agrárlogisztiukai fejlesztések Letenyén</t>
  </si>
  <si>
    <t>Fenntartható aktív turisztikai fejlesztés a Mura mentén</t>
  </si>
  <si>
    <t xml:space="preserve">LETENYEI Hóvirág Óvoda funkcióbővítő fejlesztése </t>
  </si>
  <si>
    <t>Zöldrekreációs fejlesztés a Mura városában</t>
  </si>
  <si>
    <t>Záportározó kialakítása Letenye város belvívédelme érdekében</t>
  </si>
  <si>
    <t>Családsegítő központ működési feltételeinek biztosításához eszköz beszerzése</t>
  </si>
  <si>
    <t>Letenye Béc településrész rehabilitációja, funkcióbővítő fejlesztése</t>
  </si>
  <si>
    <t>199.926.803</t>
  </si>
  <si>
    <t>Előkészítési szolgáltatás megnevezése</t>
  </si>
  <si>
    <t>Új Városközpont kialakítása</t>
  </si>
  <si>
    <r>
      <t>Turisztika- Mura- Dráva TRS</t>
    </r>
    <r>
      <rPr>
        <sz val="10"/>
        <rFont val="Times New Roman"/>
        <family val="1"/>
        <charset val="238"/>
      </rPr>
      <t/>
    </r>
  </si>
  <si>
    <t>150.000</t>
  </si>
  <si>
    <t>457.200</t>
  </si>
  <si>
    <r>
      <t>Gyerekek- Hátrányos helyzetű gyermekek részére</t>
    </r>
    <r>
      <rPr>
        <sz val="10"/>
        <rFont val="Times New Roman"/>
        <family val="1"/>
        <charset val="238"/>
      </rPr>
      <t/>
    </r>
  </si>
  <si>
    <t xml:space="preserve">Egyéb működési célú támogatások bevételei államháztartáson belülről </t>
  </si>
  <si>
    <t>Működési célú visszatérítendő támogatások, kölcsönök igénybevétele államháztartáson belülről</t>
  </si>
  <si>
    <t xml:space="preserve">Működési célú visszatérítendő támogatások, kölcsönök visszatérülése államháztartáson belülről </t>
  </si>
  <si>
    <t>Működési célú visszatérítendő támogatások, kölcsönök visszatérülése államháztartáson kívülről (=229+…+237)</t>
  </si>
  <si>
    <t>Felhalmozási célú visszatérítendő támogatások, kölcsönök igénybevétele államháztartáson belülről</t>
  </si>
  <si>
    <t xml:space="preserve">Egyéb felhalmozási célú átvett pénzeszközök </t>
  </si>
  <si>
    <t>Felhalmozási célú átvett pénzeszközök összesen:</t>
  </si>
  <si>
    <t>Működési célú átvett pénzeszközök összesen</t>
  </si>
  <si>
    <t>Működési célú támogatások államháztartáson belülről összesen</t>
  </si>
  <si>
    <t xml:space="preserve">Felhalmozási célú visszatérítendő támogatások, kölcsönök visszatérülése államháztartáson belülről </t>
  </si>
  <si>
    <t xml:space="preserve">Egyéb felhalmozási célú támogatások bevételei államháztartáson belülről </t>
  </si>
  <si>
    <t xml:space="preserve">Felhalmozási célú visszatérítendő támogatások, kölcsönök visszatérülése államháztartáson kívülről </t>
  </si>
  <si>
    <t>Felhalmozási célú támogatások államháztartáson belülről összesen:</t>
  </si>
  <si>
    <t>199.999.600 Ft</t>
  </si>
  <si>
    <t>10.866.871 Ft</t>
  </si>
  <si>
    <t>159.995.630 Ft</t>
  </si>
  <si>
    <t>Lejárat tervezettéve</t>
  </si>
  <si>
    <t>ebből:önkormányzati többségi tulajdonú nem pénzügyi vállalkozások (strand működési tám.)</t>
  </si>
  <si>
    <t xml:space="preserve">          2 Egyéb működési célú támogatások államháztartáson belülre</t>
  </si>
  <si>
    <t xml:space="preserve">          3 Egyéb működési célú támogatások államháztartáson kívülre</t>
  </si>
  <si>
    <t xml:space="preserve">          4 Egyéb működési célú kiadások</t>
  </si>
  <si>
    <t>Felhalmozási kiadások összesen</t>
  </si>
  <si>
    <t xml:space="preserve">     1 Beruházások</t>
  </si>
  <si>
    <t xml:space="preserve">     2 Felújítások</t>
  </si>
  <si>
    <t xml:space="preserve">     3 Egyéb felhalmozási célú kiadások</t>
  </si>
  <si>
    <t xml:space="preserve">          1 Egyéb felhalmozási célú támogatások államháztartáson belülre</t>
  </si>
  <si>
    <t xml:space="preserve">          2 Egyéb felhalmozási célú támogatások államháztartáson kívülre</t>
  </si>
  <si>
    <t>K89</t>
  </si>
  <si>
    <t>II. Finanszírozási kiadások</t>
  </si>
  <si>
    <t>Belföldi finanszírozás kiadásai</t>
  </si>
  <si>
    <t>K91</t>
  </si>
  <si>
    <t xml:space="preserve">     1 Forgatási célú belföldi értékpapírok vásárlása</t>
  </si>
  <si>
    <t xml:space="preserve">     2 Államháztartáson belüli megelőlegezések visszafizetése</t>
  </si>
  <si>
    <t xml:space="preserve">     3 Központi, irányító szervi támogatások folyósítása</t>
  </si>
  <si>
    <t>K915</t>
  </si>
  <si>
    <t xml:space="preserve">     4 Pénzeszközök lekötött bankbetétként elhelyezése</t>
  </si>
  <si>
    <t>K916</t>
  </si>
  <si>
    <t>Letenye Város Önkormányzata</t>
  </si>
  <si>
    <t xml:space="preserve">     6 Hitel-,kölcsönfelvétel államháztartáson kívülről</t>
  </si>
  <si>
    <t xml:space="preserve">     4 Hiteltörlesztés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</si>
  <si>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</si>
  <si>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</si>
  <si>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</si>
  <si>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</si>
  <si>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</si>
  <si>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</si>
  <si>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</si>
  <si>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</si>
  <si>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</si>
  <si>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</si>
  <si>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ebből: állami vagy önkormányzati tulajdonban lévő gazdasági társaságok tartozásai miatti kifizetések</t>
  </si>
  <si>
    <t>ebből: egyházi jogi személyek</t>
  </si>
  <si>
    <t>ebből: nonprofit gazdasági társaságok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</si>
  <si>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</si>
  <si>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</si>
  <si>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</si>
  <si>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</si>
  <si>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</si>
  <si>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</si>
  <si>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</si>
  <si>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</si>
  <si>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</si>
  <si>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 xml:space="preserve">Egyéb működési célú támogatások államháztartáson belülre </t>
  </si>
  <si>
    <t xml:space="preserve">Egyéb működési célú támogatások államháztartáson kívülre </t>
  </si>
  <si>
    <t>Rovat megnevezése</t>
  </si>
  <si>
    <t xml:space="preserve">Működési célú garancia- és kezességvállalásból származó kifizetés államháztartáson kívülre </t>
  </si>
  <si>
    <t xml:space="preserve">Működési célú visszatérítendő támogatások, kölcsönök nyújtása államháztartáson kívülre </t>
  </si>
  <si>
    <t>Felhalmozási célú visszatérítendő támogatások, kölcsönök törlesztése államháztartáson belülre (=229+…+238)</t>
  </si>
  <si>
    <t>Felhalmozási célú garancia- és kezességvállalásból származó kifizetés államháztartáson kívülre (&gt;=251)</t>
  </si>
  <si>
    <t>Lakástámogatás</t>
  </si>
  <si>
    <t>Felhalmozási célú támogatások az Európai Uniónak</t>
  </si>
  <si>
    <t xml:space="preserve">Egyéb felhalmozási célú támogatások államháztartáson kívülre </t>
  </si>
  <si>
    <t>Felhalmozási célú visszatérítendő támogatások, kölcsönök nyújtása államháztartáson kívülre</t>
  </si>
  <si>
    <t xml:space="preserve">Egyéb felhalmozási célú támogatások államháztartáson belülre </t>
  </si>
  <si>
    <t xml:space="preserve">Felhalmozási célú visszatérítendő támogatások, kölcsönök nyújtása államháztartáson belülre </t>
  </si>
  <si>
    <t>12/b. meléklet</t>
  </si>
  <si>
    <t>Ellátottak térítési díjának elengedése</t>
  </si>
  <si>
    <t>Ellátottak kártérítésének elengedése</t>
  </si>
  <si>
    <t>Lakosság részére lakásépítéshez nyújtott kölcsön elengedése</t>
  </si>
  <si>
    <t>Lakosság részére lakásfelújításhoz nyújtott kölcsön elengedése</t>
  </si>
  <si>
    <t>Iparűzési adóból biztosított kezvezmény,mentesség</t>
  </si>
  <si>
    <t>Gépjárműadóból biztosított kedvezmény</t>
  </si>
  <si>
    <t>Gépjárműadóból biztosított mentesség</t>
  </si>
  <si>
    <t>Idegenforgalmi adóból biztosított kedvezmény, mentesség</t>
  </si>
  <si>
    <t>Egyéb kölcsön elengedése</t>
  </si>
  <si>
    <t>Kedvezmény, mentesség megnevezése</t>
  </si>
  <si>
    <t>Egyéb működési célú kiadások összesen</t>
  </si>
  <si>
    <t>Egyéb felhalmozási célú kiadások összesen</t>
  </si>
  <si>
    <t>Hitelek állománya  2016. XII. 31-én</t>
  </si>
  <si>
    <t>2016. évi áthuzódó  feladatokhoz hitel igénybe vétel</t>
  </si>
  <si>
    <t>2017. évi feladatokhoz hitel igénybevétel</t>
  </si>
  <si>
    <t>2019. évi adósságszolg.</t>
  </si>
  <si>
    <t>Adatok:Ft-ban</t>
  </si>
  <si>
    <t>Felhalmozási bevételek</t>
  </si>
  <si>
    <t>Közcélú foglalkoztatás</t>
  </si>
  <si>
    <t>Közvilágítás</t>
  </si>
  <si>
    <t>Ár és belvízvédelem</t>
  </si>
  <si>
    <t>Önkormányzat összesen költségvetési szervek nélkül</t>
  </si>
  <si>
    <t>Költségvetési szervek</t>
  </si>
  <si>
    <t>Önkormányzat összesen:</t>
  </si>
  <si>
    <t>Cím szám</t>
  </si>
  <si>
    <t>Alcím szám</t>
  </si>
  <si>
    <t>Civil szervezetek támogatása</t>
  </si>
  <si>
    <t>Köztemető üzemeltetés</t>
  </si>
  <si>
    <t>Önk.-i vagyonnal való gazdálk.</t>
  </si>
  <si>
    <t>Zöldterületkezelés</t>
  </si>
  <si>
    <t>Letenyei Közös Önkormányzati Hivatal</t>
  </si>
  <si>
    <t>Letenyei Hóvirág Óvoda</t>
  </si>
  <si>
    <t>Fáklya Művelődési Ház és Könyvtár</t>
  </si>
  <si>
    <t>Önkormányzat</t>
  </si>
  <si>
    <t>Polgármester</t>
  </si>
  <si>
    <t>K914</t>
  </si>
  <si>
    <t>Államháztasrtáson belüli megelőlegezés visszafizetése</t>
  </si>
  <si>
    <t>Finanszírozási bevételek, kiadások egyenlege (finanszírozási bevételek 13. sor - finanszírozási kiadások 8. sor) (+/-)</t>
  </si>
  <si>
    <t>Sorszám</t>
  </si>
  <si>
    <t>Rovat- kód</t>
  </si>
  <si>
    <t>Jogalkotó és ált igazgatási tev.</t>
  </si>
  <si>
    <t>Más szerv részére végzett szolg.</t>
  </si>
  <si>
    <t>Önkorm. Elszámolása közp.ktv.-vel</t>
  </si>
  <si>
    <t>Támogatási célú finanszírozás</t>
  </si>
  <si>
    <t>Utak, hidak üzemeltetése</t>
  </si>
  <si>
    <t>Város-községgazdálkodás</t>
  </si>
  <si>
    <t>Család és nővédelmi eü.gondozás</t>
  </si>
  <si>
    <t>Ifjúság eü. Gondozás</t>
  </si>
  <si>
    <t>Sportlétesítmények működtetése</t>
  </si>
  <si>
    <t>Diáksport tevékenység támog.</t>
  </si>
  <si>
    <t>Strand és fűrdőszolgáltatás</t>
  </si>
  <si>
    <t xml:space="preserve">Kiadások összesen </t>
  </si>
  <si>
    <t>Letenyei Család és Gyermekjóléti Központ</t>
  </si>
  <si>
    <t>107060</t>
  </si>
  <si>
    <t>Egyéb szociális pénzbeli és term.ellátások</t>
  </si>
  <si>
    <t>Rovat száma</t>
  </si>
  <si>
    <t>Munkaadókat terhelő járulékok és szociális hj. adó</t>
  </si>
  <si>
    <t xml:space="preserve">Dologi kiadások </t>
  </si>
  <si>
    <t>Működési költségvetés összesen:</t>
  </si>
  <si>
    <t>Felhalmozási költségvetés összesen:</t>
  </si>
  <si>
    <t>Önkormányzat kiadásai összesen</t>
  </si>
  <si>
    <t>ebből: rendszeres gyermekvédelmi kedvezményben részesülők támogatása (Erzsébet-utalvány)</t>
  </si>
  <si>
    <t>-egyéb támogatás rendkívüli élethelyzetre</t>
  </si>
  <si>
    <t>Letenye Közös Önkormányzati Hivatal</t>
  </si>
  <si>
    <t>Rovatkód</t>
  </si>
  <si>
    <t>Kiadások kormányfunkciónként</t>
  </si>
  <si>
    <t>082044</t>
  </si>
  <si>
    <t>Könyvtári szolgáltatások</t>
  </si>
  <si>
    <t>Munkaadót terhelő járulékok</t>
  </si>
  <si>
    <t>Költségvetési létszámkeret</t>
  </si>
  <si>
    <t>Könyvtári szolgáltatások összesen</t>
  </si>
  <si>
    <t>082042</t>
  </si>
  <si>
    <t>Könyvtári állomány gyarapítása</t>
  </si>
  <si>
    <t>Könyvtári állomány gyarapítása össz.:</t>
  </si>
  <si>
    <t>Közművelődés-hagyományos közösségi kult. értékek gond.</t>
  </si>
  <si>
    <t>Közművelődés-hagyományos közösségi kult összesen</t>
  </si>
  <si>
    <t>Felhalmozási  kiadások</t>
  </si>
  <si>
    <t>Cofog</t>
  </si>
  <si>
    <t>082092</t>
  </si>
  <si>
    <t>Közművelődés-közösségi és társadalmi részvétel fejlesztése</t>
  </si>
  <si>
    <t>Közművelődés-közösségi és társadalmi részvétel fejlesztése összesen:</t>
  </si>
  <si>
    <t>Működési célú pénzeszköz átadás ÁHT-n kívülre</t>
  </si>
  <si>
    <t>Költségvetési létszámkeret összesen</t>
  </si>
  <si>
    <t>104042</t>
  </si>
  <si>
    <t>104043</t>
  </si>
  <si>
    <t>Család és gyermekjóléti központ</t>
  </si>
  <si>
    <t>Család-és gyermekjóléti szolgáltatások</t>
  </si>
  <si>
    <t>062020</t>
  </si>
  <si>
    <t>Településfejlesztési projektek és támogatásuk</t>
  </si>
  <si>
    <t>Család-és gyermekjóléti szolgáltatások összesen:</t>
  </si>
  <si>
    <t>Család és gyermekjóléti központ összesen:</t>
  </si>
  <si>
    <t xml:space="preserve">Letenyei Család és Gyermekjóléti Központ: </t>
  </si>
  <si>
    <t>Településfejlesztési projektek és támogatásuk összesen:</t>
  </si>
  <si>
    <t>Óvodai nevelés összesen</t>
  </si>
  <si>
    <t>096015</t>
  </si>
  <si>
    <t>Gyermekétkeztetés összesen</t>
  </si>
  <si>
    <t>Munkahelyi vendéglátás összesen</t>
  </si>
  <si>
    <t>091110</t>
  </si>
  <si>
    <t>091120</t>
  </si>
  <si>
    <t>091140</t>
  </si>
  <si>
    <t>Más szerv részére végzett üzemeltetési feladatok, egyéb szolgáltatások</t>
  </si>
  <si>
    <t xml:space="preserve">Működési kiadások </t>
  </si>
  <si>
    <t xml:space="preserve">Óvodai nevelés </t>
  </si>
  <si>
    <t>Sajátos nevelési igényű gyermekek nevelésének, ellátásának feladatai</t>
  </si>
  <si>
    <t>Óvodai nevelés, ellátás működtetési feladatai</t>
  </si>
  <si>
    <t>Gyermekétkeztetés köznevelési intézményben</t>
  </si>
  <si>
    <t>Más szerv részére végzett üzemeltetési feladatok összesen:</t>
  </si>
  <si>
    <t>031030</t>
  </si>
  <si>
    <t>Letenyei Közös Önkormányzati Hivatal összesen:</t>
  </si>
  <si>
    <t>044310</t>
  </si>
  <si>
    <t>Építésügy igazgatása</t>
  </si>
  <si>
    <t>011220</t>
  </si>
  <si>
    <t>Adó-,vám- és jövedéki igazgatás</t>
  </si>
  <si>
    <t>Közterület rendjének fenntartása</t>
  </si>
  <si>
    <t>Adó-,vám- és jövedéki igazgatás összesen:</t>
  </si>
  <si>
    <t>Építésügy igazgatása összesen:</t>
  </si>
  <si>
    <t>Közterület rendjének fenntartása összesen:</t>
  </si>
  <si>
    <t>Önkormányzati igazgatási tevékenység összesen:</t>
  </si>
  <si>
    <t>Projekt  száma</t>
  </si>
  <si>
    <t>Projekt megnevezése</t>
  </si>
  <si>
    <t xml:space="preserve">Kiadás jogcíme </t>
  </si>
  <si>
    <t xml:space="preserve"> szakmai megalapozó tanulmány</t>
  </si>
  <si>
    <t>szakmai tanulmány elkészítése</t>
  </si>
  <si>
    <t xml:space="preserve">Letenye 387/1 hrsz. telephely értékbecslése </t>
  </si>
  <si>
    <t xml:space="preserve">Energetikai tanúsítvány </t>
  </si>
  <si>
    <t xml:space="preserve"> tervezési feladatok</t>
  </si>
  <si>
    <t>Mérnöki tevékenység - tározó kialakításához</t>
  </si>
  <si>
    <t xml:space="preserve"> projekt előkészítési tanulmány</t>
  </si>
  <si>
    <t xml:space="preserve"> Projekt előkészítő tanulmány</t>
  </si>
  <si>
    <t>Kifizetett költségek 2017.év         Ft</t>
  </si>
  <si>
    <t xml:space="preserve">Interreg </t>
  </si>
  <si>
    <r>
      <t xml:space="preserve">Happy Bike - </t>
    </r>
    <r>
      <rPr>
        <sz val="10"/>
        <rFont val="Times New Roman"/>
        <family val="1"/>
        <charset val="238"/>
      </rPr>
      <t/>
    </r>
  </si>
  <si>
    <t>Ludbreg és Prelog projekt "DESCO"</t>
  </si>
  <si>
    <t xml:space="preserve">Mura hídi vásár, városfejlesztési turisztikai stratégia PIKNIK centrum </t>
  </si>
  <si>
    <t>Önkormányzatok általános igazgatási tevékenysége</t>
  </si>
  <si>
    <t>Kiadások kormányzati funkciónként</t>
  </si>
  <si>
    <t>Kötelező       feladatok</t>
  </si>
  <si>
    <t>II.1.(2) 1 Óvodapedagógusok nevelő munkáját közvetlenül segítők bértámog.</t>
  </si>
  <si>
    <t xml:space="preserve">II.1.(2) 2 Óvodapedagógusok nevelő munkáját közvetlenül segítők bértámog. </t>
  </si>
  <si>
    <t>Adatok Ft-ban</t>
  </si>
  <si>
    <t>016080</t>
  </si>
  <si>
    <t>Kiemelt állami és önkormányzati rendezvények</t>
  </si>
  <si>
    <t>900060</t>
  </si>
  <si>
    <t>051030</t>
  </si>
  <si>
    <t>063080</t>
  </si>
  <si>
    <t>084020</t>
  </si>
  <si>
    <t>072112</t>
  </si>
  <si>
    <t>104030</t>
  </si>
  <si>
    <t>Intézményfinanszírozás</t>
  </si>
  <si>
    <t>Vízellátással kapcs. közmű építése,fenntartása</t>
  </si>
  <si>
    <t>Egyéb működési célú kiadás</t>
  </si>
  <si>
    <t xml:space="preserve">Hitel-, kölcsön törlesztés </t>
  </si>
  <si>
    <t>ÁHT-n belüli megelőlegezés</t>
  </si>
  <si>
    <t>Jogalkotó és ált igazgatási tevékenység</t>
  </si>
  <si>
    <t>Nem veszélyes települési hulladék begyűjtése</t>
  </si>
  <si>
    <t>Nemzetiségi közfeladatok ellátása és támogatása</t>
  </si>
  <si>
    <t>Gyermekek napközbeni ellátása (bölcsöde)</t>
  </si>
  <si>
    <t>Önkormányzatok működési támogatásai</t>
  </si>
  <si>
    <t>Egyéb szociális pénzbeli ellátások</t>
  </si>
  <si>
    <t>Lakáshoz jutást segítő támogatások</t>
  </si>
  <si>
    <t>Településfejlesztési projektek és tám.</t>
  </si>
  <si>
    <t>Finanszírozási műveletek</t>
  </si>
  <si>
    <t xml:space="preserve">Önkormányzat összesen </t>
  </si>
  <si>
    <t xml:space="preserve">ebből: helyi önkormányzatok és költségvetési szerveik </t>
  </si>
  <si>
    <t xml:space="preserve">Sokszínvilág Alapítvány bölcsödei feladatok támogatása </t>
  </si>
  <si>
    <t>ebből: központi költségvetési szervek                                                            Bursa Hungarica</t>
  </si>
  <si>
    <t>ebből: egyházi jogi személyek                                       Kolping szociális feladatok támogatása</t>
  </si>
  <si>
    <t>Letenyei Család-és Gyermekjóléti Központ eszközbeszerzés</t>
  </si>
  <si>
    <t>1221317</t>
  </si>
  <si>
    <t>1022350</t>
  </si>
  <si>
    <t>4127500</t>
  </si>
  <si>
    <t>1206500</t>
  </si>
  <si>
    <t>Projekt tervezett összköltsége Ft</t>
  </si>
  <si>
    <t>199.914.100</t>
  </si>
  <si>
    <t>249.999.500</t>
  </si>
  <si>
    <t>Projekt tervezett összköltsége          EUR</t>
  </si>
  <si>
    <t>VP6-7.2.1</t>
  </si>
  <si>
    <t>Külterületi helyi közutak fejlesztése</t>
  </si>
  <si>
    <t>1016000</t>
  </si>
  <si>
    <t>2921000</t>
  </si>
  <si>
    <t>482600</t>
  </si>
  <si>
    <t>1727000</t>
  </si>
  <si>
    <t>TOP-5.2.1.</t>
  </si>
  <si>
    <t>A társadalmi együttműködés erősítését szolgáló helyi komplex programok Letenyén</t>
  </si>
  <si>
    <t>TOP-4.3.1</t>
  </si>
  <si>
    <t>Leromlott városi területek rehabililtációja</t>
  </si>
  <si>
    <t>EFOP-3.9.2</t>
  </si>
  <si>
    <t>Humán kapacitások fejlesztése térségi szemléletben</t>
  </si>
  <si>
    <t>TOP-2.1.1</t>
  </si>
  <si>
    <t>Barnamezős területek rehabilitációja</t>
  </si>
  <si>
    <t>KÖFOP-1.2.1</t>
  </si>
  <si>
    <t xml:space="preserve">ASP </t>
  </si>
  <si>
    <t>2 Működési  célú támogatások államháztartáson belülről</t>
  </si>
  <si>
    <t>3 Közhatalmi bevételek</t>
  </si>
  <si>
    <t>4 Működési bevételek</t>
  </si>
  <si>
    <t>5 Működési célú átvett pénzeszközök</t>
  </si>
  <si>
    <t>1 Önkormányzatok működési támogatása</t>
  </si>
  <si>
    <t xml:space="preserve">     6 Tartalék</t>
  </si>
  <si>
    <t xml:space="preserve">ebből: helyi önkormányzatok és költségvetési szerveik     </t>
  </si>
  <si>
    <t>Működési célú visszatérítendő támogatások, kölcsönök törlesztésyújtása államháztartáson belülre</t>
  </si>
  <si>
    <t>Ingatlanok beszerzése, létesítése</t>
  </si>
  <si>
    <t>K63</t>
  </si>
  <si>
    <t>Informatikai eszköz beszerzése</t>
  </si>
  <si>
    <t xml:space="preserve">FINANSZÍROZÁSI MŰVELETEK BEVÉTELE </t>
  </si>
  <si>
    <t xml:space="preserve">FINANSZÍROZÁSI MŰVELETEK BEVÉTELEI </t>
  </si>
  <si>
    <t xml:space="preserve">FINANSZÍROZÁSI MŰVELETEK KIADÁSAI </t>
  </si>
  <si>
    <t>"Zöldváros" pályázati projekt beruházási kiadások</t>
  </si>
  <si>
    <t>Agrárlogisztikai pályázati projekt beruházási kiadások</t>
  </si>
  <si>
    <t>Barnamezős pályázati projekt beruházási kiadások</t>
  </si>
  <si>
    <t>Kedvezmények összege Ft</t>
  </si>
  <si>
    <t>Helyiségek,eszközök hasznosítása utáni kedvezmény, mentesség</t>
  </si>
  <si>
    <t>Egyéb nyújtott kedvezmény</t>
  </si>
  <si>
    <t>Közvetett támogatások összesen:</t>
  </si>
  <si>
    <t>A helyi iperűzési adóról szóló 18/2012. (XII.28.) önkormányzati rendelet 2.§ (1) Mentes a helyi iparűzési adó megfizetésének kötelezettsége alól az a vállalkozó,akinek/amelynek a vállalkozási szintű iparűzési adóalapja nem haladja meg a 400.000 Ft-ot.</t>
  </si>
  <si>
    <t>Önkormányzat Egészségház</t>
  </si>
  <si>
    <t>8/b melléklet</t>
  </si>
  <si>
    <t>9/b melléklet</t>
  </si>
  <si>
    <t>10/b melléklet</t>
  </si>
  <si>
    <t>11/b melléklet</t>
  </si>
  <si>
    <t xml:space="preserve">ebből:önkormányzati többségi tulajdonú nem pénzügyi vállalkozások                 </t>
  </si>
  <si>
    <t xml:space="preserve">A gépjárműadóról szóló 1991.évi LXXXII. törvény 5§. szerinti : - a költségvetési szerv,
-az egyesület, az alapítvány a tulajdonában lévő gépjármű után, feltéve, ha a tárgyévet megelőző évben társasági adófizetési kötelezettsége nem keletkezett,
-az autóbusz, ,
- az egyházi jogi személy tulajdonában lévő gépjármű,
- azon tűzoltó szerkocsinak minősülő gépjárművei, melyek riasztás esetén részt vesznek a tűz elleni védekezésben, illetve a műszaki mentésben,
- a súlyos mozgáskorlátozott vagy egyéb fogyatékossággal élő adóalany, valamint a súlyos mozgáskorlátozott vagy egyéb fogyatékossággal élő személyt rendszeresen szállító, vele közös háztartásban élő közeli hozzátartozó adóalany használt 
-a környezetkímélő gépkocsi,
</t>
  </si>
  <si>
    <t>Határozat</t>
  </si>
  <si>
    <t>ÉKKÖV tagi kölcsön (követelés)</t>
  </si>
  <si>
    <t>148/2015 (X.9); 208/2017 (XII.18)</t>
  </si>
  <si>
    <t>ÉKKÖV könyvvizsgáló (kötelezettség)</t>
  </si>
  <si>
    <t>170/2016 (X.27)</t>
  </si>
  <si>
    <t>Ingatlanvásárlás HRSZ. 387/1 telephely (kötelezettség)</t>
  </si>
  <si>
    <t>59/2016 (X.14)</t>
  </si>
  <si>
    <t>Lakás értékesítés (követelés)</t>
  </si>
  <si>
    <t>212/2017(XII.18)</t>
  </si>
  <si>
    <t>Ingatlanértékesítés HRSZ 0294/4 (követelés)</t>
  </si>
  <si>
    <t>192/2017 (XI.30)</t>
  </si>
  <si>
    <t>TOP-2.1.2-15 "Zöld város kialakítása" projekt</t>
  </si>
  <si>
    <t>25/2016. (III.9)</t>
  </si>
  <si>
    <t>TOP-1.1.3-15 "Helyi gazdaságfejlesztés" projekt</t>
  </si>
  <si>
    <t>26/2016 (III.9)</t>
  </si>
  <si>
    <t>TOP-2.1.3-15 "Záportározó kialakítása" projekt</t>
  </si>
  <si>
    <t>27/2016 (III.9.)</t>
  </si>
  <si>
    <t>TOP-5.2.1-15 "Társadalmi együttműködés erősítése" pályázat</t>
  </si>
  <si>
    <t>53/2016 (IV.14)</t>
  </si>
  <si>
    <t>TOP-4.2.1-15 "Letenyei Család- és Gyermekjóléti Kp. Eszköz beszerzés"</t>
  </si>
  <si>
    <t>54/2016 (IV.14)</t>
  </si>
  <si>
    <t>TOP-1.1.1-15 "Mura Ipari park fejlesztése" pályázat</t>
  </si>
  <si>
    <t>55/2016 (IV.14)</t>
  </si>
  <si>
    <t>TOP-1.2.1-15 "Turizmusfejlesztés" pályázat</t>
  </si>
  <si>
    <t>57/2016 (IV.14)</t>
  </si>
  <si>
    <t>TOP-2.1.1-15 "Barnamezős területek rehabilitációja" pályázat</t>
  </si>
  <si>
    <t>68/2016 (V.12)</t>
  </si>
  <si>
    <t xml:space="preserve">TOP-1.4.1-15 "Hóvirág Óvoda funkcióbővítés" </t>
  </si>
  <si>
    <t>70/2017 (V.12)</t>
  </si>
  <si>
    <t>Interreg - kastély felújítása pályázat</t>
  </si>
  <si>
    <t>88/2016 (V.26)</t>
  </si>
  <si>
    <t>VP-6-7.4.1.1-16  "Kastély épület homlokzati rekonstrukciója"</t>
  </si>
  <si>
    <t>90/2016 (V.26)</t>
  </si>
  <si>
    <t>Interreg - Happy Bike project</t>
  </si>
  <si>
    <t>92/2016 (V.26)</t>
  </si>
  <si>
    <t>Interreg - Hátrányos helyzetű gyerekek részre project</t>
  </si>
  <si>
    <t>93/2016 (V.26)</t>
  </si>
  <si>
    <t>Interreg - turisztikai project</t>
  </si>
  <si>
    <t>94/2016 (V.26)</t>
  </si>
  <si>
    <t>Interreg - 3 db szoft projekt</t>
  </si>
  <si>
    <t>95/2016 (V.26)</t>
  </si>
  <si>
    <t>TOP-4.3.1-15 "Leromlott városi területek rehabilitációja"</t>
  </si>
  <si>
    <t>116/2016 (VII.13)</t>
  </si>
  <si>
    <t>TOP-3.2.2-15 "Letenye középületeinek energia ellátása napelemmel"</t>
  </si>
  <si>
    <t>121/2016 (VII.13)</t>
  </si>
  <si>
    <t>VP6-7.2.1-7.4.1.2-16 Külterületi utak felújítása</t>
  </si>
  <si>
    <t>7/2017 (I.31), 102/2017 (VII.6)</t>
  </si>
  <si>
    <t>KKETTKK-561p-02 "Büszkeségpont" pályázat</t>
  </si>
  <si>
    <t>40/2017 (III.9)</t>
  </si>
  <si>
    <t>Közös Önkormányzati Hivatal fejújítása pályázat</t>
  </si>
  <si>
    <t>77/2017 (IV.27), 88/2017 (V.18)</t>
  </si>
  <si>
    <t>Az első világháborús emlékmű felújítása</t>
  </si>
  <si>
    <t>85/2017 (V.17)</t>
  </si>
  <si>
    <t>VP6-7.2.1-7.4.1.3-17 Főzőkonyha felújítása</t>
  </si>
  <si>
    <t>101/2017 (V.31)</t>
  </si>
  <si>
    <t>381.000 Ft</t>
  </si>
  <si>
    <t xml:space="preserve">629.999.000 </t>
  </si>
  <si>
    <t xml:space="preserve">199.878.950 </t>
  </si>
  <si>
    <t>82.127.719</t>
  </si>
  <si>
    <t>159.995.630</t>
  </si>
  <si>
    <t>Módosított előirányzat</t>
  </si>
  <si>
    <t>Módosítás I.</t>
  </si>
  <si>
    <t>2018. évi módosított előirányzat</t>
  </si>
  <si>
    <t>I. Módosítás Ft-ban</t>
  </si>
  <si>
    <t xml:space="preserve">     1.i) Könyvtári érdekeltségnövelő támogatás</t>
  </si>
  <si>
    <t>Romák társ.-i integrációját elősegítő tev.</t>
  </si>
  <si>
    <t>Elvonások befizetések</t>
  </si>
  <si>
    <t>K61</t>
  </si>
  <si>
    <t xml:space="preserve">Immateriális javak </t>
  </si>
  <si>
    <t>2.17.</t>
  </si>
  <si>
    <t>Országgyűlési Választás</t>
  </si>
  <si>
    <t>Bursa visszautalás</t>
  </si>
  <si>
    <t>Szociális Földprogram 2018</t>
  </si>
  <si>
    <t>projektmenedzseri feladatok bértámogatása</t>
  </si>
  <si>
    <t xml:space="preserve">ebből: helyi önkormányzatok és költségvetési szerveik    Horvát Nemzetiségi Önkormányzat, Letenye Roma Nemzetiségi Önkormányzat </t>
  </si>
  <si>
    <r>
      <t xml:space="preserve">ebből: fejezeti kezelésű előirányzatok EU-s programokra és azok hazai társfinanszírozása:   </t>
    </r>
    <r>
      <rPr>
        <i/>
        <sz val="9"/>
        <rFont val="Times New Roman"/>
        <family val="1"/>
        <charset val="238"/>
      </rPr>
      <t>ASP</t>
    </r>
  </si>
  <si>
    <t>7.melléklet    2/2018 (II.21.) Ör.</t>
  </si>
  <si>
    <t>Adatok: Fő-ben</t>
  </si>
  <si>
    <t>Településfejlesztési projektek</t>
  </si>
  <si>
    <t>Módosítás II.</t>
  </si>
  <si>
    <t>Működési célú támogatás ÁHT-n belülre</t>
  </si>
  <si>
    <t>Eredeti hozzájárulás       Ft-ban</t>
  </si>
  <si>
    <t>Módosított hozzájárulás Ft</t>
  </si>
  <si>
    <t xml:space="preserve">Önként vállalt </t>
  </si>
  <si>
    <t>Módsított előirányzat</t>
  </si>
  <si>
    <t>Közutak üzemeltetése,fenntartása</t>
  </si>
  <si>
    <t>5.11</t>
  </si>
  <si>
    <t>Biztosítók által fizetett kártérítés</t>
  </si>
  <si>
    <t>Felhalmozási célú Önkormányzati támogatások</t>
  </si>
  <si>
    <t>7.melléklet   18/2018 (XII.03.) Ör.</t>
  </si>
  <si>
    <t>Önkormányzat Igazgatás</t>
  </si>
  <si>
    <t>Pedagógiai asszisztens (KA)</t>
  </si>
  <si>
    <t>Népművelő,könyvtáros (KA)</t>
  </si>
  <si>
    <t>2019. évi létszám keret</t>
  </si>
  <si>
    <t>Egészségügyi dolgozó (Mt.)</t>
  </si>
  <si>
    <t>Önkormányzat Zöldterület, Városgazd.</t>
  </si>
  <si>
    <t>III.3.n Óvodai és iskolai szociális segítő tevékenység</t>
  </si>
  <si>
    <t>I.5. 2018. évről áthúzódó bérkompenzáció</t>
  </si>
  <si>
    <t>10.</t>
  </si>
  <si>
    <t>Önkormányzatok működési támogatásai (1.1.+…+.1.6.)</t>
  </si>
  <si>
    <t>B2+B5+B7</t>
  </si>
  <si>
    <t xml:space="preserve">Működési célú költsévetési bevételek összesen: </t>
  </si>
  <si>
    <t xml:space="preserve">    Felhalmozási célú költségvetési bevételek összesen:</t>
  </si>
  <si>
    <t>B1+B3+B4+B6</t>
  </si>
  <si>
    <t xml:space="preserve">1. melléklet     </t>
  </si>
  <si>
    <t xml:space="preserve">5.melléklet     </t>
  </si>
  <si>
    <t>072111</t>
  </si>
  <si>
    <t>Háziorvosi alapellátás</t>
  </si>
  <si>
    <t>Háziorvosi ügyeleti ellátás, járóbeteg ellátás támog.</t>
  </si>
  <si>
    <t xml:space="preserve">6.melléklet   </t>
  </si>
  <si>
    <t xml:space="preserve">9.melléklet   </t>
  </si>
  <si>
    <t xml:space="preserve">10.melléklet  </t>
  </si>
  <si>
    <t xml:space="preserve">11.melléklet   </t>
  </si>
  <si>
    <t xml:space="preserve">16 .melléklet    </t>
  </si>
  <si>
    <t xml:space="preserve">17. melléklet         </t>
  </si>
  <si>
    <t>2019. évi eredeti előirányzat Ft</t>
  </si>
  <si>
    <t xml:space="preserve">         Adatok: Ft-ban</t>
  </si>
  <si>
    <t xml:space="preserve">2. melléklet   </t>
  </si>
  <si>
    <t xml:space="preserve">4.melléklet  </t>
  </si>
  <si>
    <t>7.melléklet</t>
  </si>
  <si>
    <t>háziorvosi alapellátás támogatása</t>
  </si>
  <si>
    <t>belső ellenőri feladatok bértámogatása</t>
  </si>
  <si>
    <t xml:space="preserve">EFOP -3.3.2.-16 pályázati támogatás </t>
  </si>
  <si>
    <t>2019.évi eredeti előirányzat</t>
  </si>
  <si>
    <t>EFOP-3.9.2.-16 pályázati támogatás</t>
  </si>
  <si>
    <t>VP-7 pályázat keretében  külterületi utak felújítása</t>
  </si>
  <si>
    <t>Kifizetett költségek 2016. év                                            Ft</t>
  </si>
  <si>
    <t>Kifizetett költségek 2017.év            Ft</t>
  </si>
  <si>
    <t>13/b melléklet</t>
  </si>
  <si>
    <t xml:space="preserve">ebből: háztartások                                                   </t>
  </si>
  <si>
    <t xml:space="preserve"> EFOP 3.9.2. pályázat keretében ösztöndíj</t>
  </si>
  <si>
    <t>ebből: háztartások                                                                                   lakáscélú támogatás</t>
  </si>
  <si>
    <t>Munkaadókat terhelő járulékok és szoc. hozzáj.adó</t>
  </si>
  <si>
    <t xml:space="preserve">18. melléklet    </t>
  </si>
  <si>
    <t xml:space="preserve">20. melléklet     </t>
  </si>
  <si>
    <t xml:space="preserve">21.melléklet    </t>
  </si>
  <si>
    <t xml:space="preserve">22. melléklet  </t>
  </si>
  <si>
    <t xml:space="preserve">Önkörmányzat működési támogatása </t>
  </si>
  <si>
    <t xml:space="preserve">8.melléklet   </t>
  </si>
  <si>
    <t>adatok Ft-ban</t>
  </si>
  <si>
    <t>Hónap</t>
  </si>
  <si>
    <t>Adat jellege</t>
  </si>
  <si>
    <t>Nyitó pénzállomány</t>
  </si>
  <si>
    <t>Pénzforgalmi</t>
  </si>
  <si>
    <t>Záró pénzállomány</t>
  </si>
  <si>
    <t>Hitel</t>
  </si>
  <si>
    <t>Korrigált záróegyenleg</t>
  </si>
  <si>
    <t>Bevétel</t>
  </si>
  <si>
    <t>Kiadás</t>
  </si>
  <si>
    <t>Egyenleg</t>
  </si>
  <si>
    <t>Felvétel</t>
  </si>
  <si>
    <t>Törlesztés</t>
  </si>
  <si>
    <t>Január</t>
  </si>
  <si>
    <t>Havi</t>
  </si>
  <si>
    <t>Halmozott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</si>
  <si>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</si>
  <si>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</si>
  <si>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</si>
  <si>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</si>
  <si>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</si>
  <si>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</si>
  <si>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</si>
  <si>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</si>
  <si>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</si>
  <si>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</si>
  <si>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</si>
  <si>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3.melléklet</t>
  </si>
  <si>
    <t>2020.évi eredeti előirányzat</t>
  </si>
  <si>
    <t>12/a. melléklet</t>
  </si>
  <si>
    <t>13.melléklet</t>
  </si>
  <si>
    <t xml:space="preserve">Pályázati támogatás </t>
  </si>
  <si>
    <r>
      <t xml:space="preserve">ebből: háztartások                                                        </t>
    </r>
    <r>
      <rPr>
        <i/>
        <sz val="9"/>
        <color indexed="8"/>
        <rFont val="Times New Roman"/>
        <family val="1"/>
        <charset val="238"/>
      </rPr>
      <t xml:space="preserve"> (köztemetés térítés visszafizetése)</t>
    </r>
  </si>
  <si>
    <r>
      <t>ebből: elkülönített állami pénzalapok</t>
    </r>
    <r>
      <rPr>
        <i/>
        <sz val="9"/>
        <color indexed="8"/>
        <rFont val="Times New Roman"/>
        <family val="1"/>
        <charset val="238"/>
      </rPr>
      <t xml:space="preserve"> (Közcélú foglalkoztatás eszközbeszerzés támogatása)</t>
    </r>
  </si>
  <si>
    <t>Tervezett közcélú foglalkoztatotti éves statisztikai állományi létszám:  2020. január 1- február 29.    60 fő           2020. március 1-december 31.   50 fő</t>
  </si>
  <si>
    <t>IV. Szociális és gyermekjóléti feladatok támogatása (B113)</t>
  </si>
  <si>
    <t>V. Települési önk. kulturális feladatainak támogatása (B114)</t>
  </si>
  <si>
    <t>VI. Működési célú ktv.támog.és kiegészítő támogatás (B115)</t>
  </si>
  <si>
    <t>III.5. Intézményi gyermekétkeztetés támogatása</t>
  </si>
  <si>
    <t>2019. évről áthúzódó és 2020. évi bérkompenzáció</t>
  </si>
  <si>
    <t>Szociális ágazati összevont pótlék</t>
  </si>
  <si>
    <t>Kulturális illetménypótlék</t>
  </si>
  <si>
    <t>2020. évi eredeti előirányzat</t>
  </si>
  <si>
    <t>Felújítási kiadások</t>
  </si>
  <si>
    <r>
      <t xml:space="preserve">     </t>
    </r>
    <r>
      <rPr>
        <b/>
        <sz val="9"/>
        <color indexed="8"/>
        <rFont val="Times New Roman"/>
        <family val="1"/>
        <charset val="238"/>
      </rPr>
      <t xml:space="preserve"> 6 Tartalék</t>
    </r>
  </si>
  <si>
    <t>K513</t>
  </si>
  <si>
    <t>2020. évi előirányzat</t>
  </si>
  <si>
    <t xml:space="preserve">Önk.-i vagyonnal való gazdálk. </t>
  </si>
  <si>
    <t>086020</t>
  </si>
  <si>
    <t>Helyi közösségi tér működtetése</t>
  </si>
  <si>
    <t>082063</t>
  </si>
  <si>
    <t>Múzeumi gyűjteményi tevékenység</t>
  </si>
  <si>
    <t>2020. évi eredeti előirányzat Ft</t>
  </si>
  <si>
    <t>13.</t>
  </si>
  <si>
    <t>14.</t>
  </si>
  <si>
    <t>15.</t>
  </si>
  <si>
    <t>Államháztartáson belüli megelőlegezés</t>
  </si>
  <si>
    <t>egyéb tagdíjak (TÖOSZ tagdíj…)</t>
  </si>
  <si>
    <t>Eredeti előirányzat 2020. év</t>
  </si>
  <si>
    <t>K66</t>
  </si>
  <si>
    <t>Meglévő részesedések növeléséhez kapcsolódó kiadás</t>
  </si>
  <si>
    <t>belső ellenőrzési hozzájárulás</t>
  </si>
  <si>
    <r>
      <t xml:space="preserve">ebből: társulások és költségvetési szerveik     </t>
    </r>
    <r>
      <rPr>
        <i/>
        <sz val="9"/>
        <rFont val="Times New Roman"/>
        <family val="1"/>
        <charset val="238"/>
      </rPr>
      <t xml:space="preserve"> társulási tagdíjak (Dél-Zala Murahíd , ETT)</t>
    </r>
  </si>
  <si>
    <t>EFOP nettósítási támogatás</t>
  </si>
  <si>
    <t>TOP Muramenti dombhát</t>
  </si>
  <si>
    <t>Eötvös úti óvoda felújítás</t>
  </si>
  <si>
    <t>Család és gyermekjóléti központ csatornafelújítás</t>
  </si>
  <si>
    <t>Viziközmű vagyon felújítása</t>
  </si>
  <si>
    <t>Fáklya Művelődési Ház és Könyvtár eszköz és bútorbeszerzés</t>
  </si>
  <si>
    <t>Letenyei Közös Önkormányzati Hivatal informatikai és egyéb tárgyi eszköz beszerzés  (szoftver,bútor,hangosító berendezés)</t>
  </si>
  <si>
    <t>Letenyei Hóvirág Óvoda eszközbeszerzés (gyermekbútorok,textíliák,gépek,felszerelési tárgyak)</t>
  </si>
  <si>
    <t>Egészségházba fogorvosi eszközök beszerzés</t>
  </si>
  <si>
    <t xml:space="preserve">Viziközmű vagyon eszközbeszerzés  </t>
  </si>
  <si>
    <t>Városgazdálkodás eszközbeszerzés</t>
  </si>
  <si>
    <t>Letenyei Közös Önkormányzati Hivatal beléptető rendszer kiépítése</t>
  </si>
  <si>
    <t>Közfoglalkoztatási program keretében eszközbeszerzés</t>
  </si>
  <si>
    <t>Védőnői szolgálat eszközbeszerzés</t>
  </si>
  <si>
    <t>Kubinyi program keretében eszközbeszerzés múzeumi feladatokhoz</t>
  </si>
  <si>
    <t xml:space="preserve">Magyar Faluprogram óvoda udvar </t>
  </si>
  <si>
    <t>Interreg Eci Bridge projekt beruházási kiadások</t>
  </si>
  <si>
    <t>Viziközmű vagyonnal kapcsolatos beruházási kiadás</t>
  </si>
  <si>
    <t>Kifizetett költségek 2019. év        Ft</t>
  </si>
  <si>
    <t>Tervezett kifizetés 2020. év Ft</t>
  </si>
  <si>
    <t>Kifizetett költségek 2018. év FT</t>
  </si>
  <si>
    <t xml:space="preserve">Működési célú átvett pénzeszközök </t>
  </si>
  <si>
    <t>Felhalmozási célú támogatások ÁH-n belülről</t>
  </si>
  <si>
    <t>Víziközművek Állami Rekonstrukciós Alapból nyújtható támogatás</t>
  </si>
  <si>
    <t>38/2019. (II.14.)</t>
  </si>
  <si>
    <t>Termálfürdő és Kemping felújítása</t>
  </si>
  <si>
    <t>67/2019. (III.28.)</t>
  </si>
  <si>
    <t>Murarátka Község Önkormányzatának visszatérítendő támogatása</t>
  </si>
  <si>
    <t>75/2019. (III.28.)</t>
  </si>
  <si>
    <t>Interreg pályázat- ECO-Bridge</t>
  </si>
  <si>
    <t>93/2019. (IV.30.)</t>
  </si>
  <si>
    <t>Interreg pályázat - Naplovag project</t>
  </si>
  <si>
    <t>92/2019. (IV. 30.)</t>
  </si>
  <si>
    <t>Interreg pályázat - Musical Notes</t>
  </si>
  <si>
    <t>91/2019 (IV.30)</t>
  </si>
  <si>
    <t>Interreg pályázat - Bike Ventures</t>
  </si>
  <si>
    <t>90/2019 (IV.30.)</t>
  </si>
  <si>
    <t>Magyar Falu Program pályázat - egészségház eszközfejlesztése</t>
  </si>
  <si>
    <t>89/2019. (IV. 30)</t>
  </si>
  <si>
    <t>Közétkeztetés fejlesztése</t>
  </si>
  <si>
    <t>EFOP-3.3.2-16</t>
  </si>
  <si>
    <t>Összefogással a letenyei kistérség fiataljaiért</t>
  </si>
  <si>
    <t>LETENYE VÁROS ÖNKORMÁNYZATA 2020. ÉVI  BEVÉTELEINEK ÉS KIADÁSAINAK OSSZEVONT MÉRLEGE</t>
  </si>
  <si>
    <t xml:space="preserve">LETENYE VÁROS ÖNKORMÁNYZATA LIKVIDITÁSI TERVE A 2020. ÉVRE </t>
  </si>
  <si>
    <t>15. melléklet</t>
  </si>
  <si>
    <t>Eco Bridge</t>
  </si>
  <si>
    <t>Tervezett Kifizetés 2020. év Ft</t>
  </si>
  <si>
    <t>Magyar Faluprogram</t>
  </si>
  <si>
    <t>Óvoda udvar</t>
  </si>
  <si>
    <t>TOP-5.3.1</t>
  </si>
  <si>
    <t>Helyi identitás és kohézió erősítése  (Mura menti dombhátak cselekvő közösségei</t>
  </si>
  <si>
    <t>5.112.000</t>
  </si>
  <si>
    <t>TOP-3.2.1</t>
  </si>
  <si>
    <t>Letenye Egyedutai óvoda energetikai fejlesztése</t>
  </si>
  <si>
    <t>15.160.000</t>
  </si>
  <si>
    <t>Járda felújítás Eötvös úti óvoda és temető között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</si>
</sst>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F_t_-;\-* #,##0.00\ _F_t_-;_-* \-??\ _F_t_-;_-@_-"/>
    <numFmt numFmtId="165" formatCode="#,###"/>
    <numFmt numFmtId="166" formatCode="0.0"/>
    <numFmt numFmtId="167" formatCode="#,##0.0"/>
    <numFmt numFmtId="168" formatCode="mmm\ d/"/>
    <numFmt numFmtId="169" formatCode="#,##0\ &quot;Ft&quot;"/>
    <numFmt numFmtId="170" formatCode="#,##0.00\ [$EUR]"/>
    <numFmt numFmtId="171" formatCode="#,##0\ [$EUR]"/>
  </numFmts>
  <fonts count="14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Book Antiqua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8.5"/>
      <name val="Times New Roman"/>
      <family val="1"/>
      <charset val="238"/>
    </font>
    <font>
      <sz val="9"/>
      <name val="Times New Roman CE"/>
      <family val="1"/>
      <charset val="238"/>
    </font>
    <font>
      <i/>
      <sz val="10"/>
      <name val="Times New Roman"/>
      <family val="1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 CE"/>
      <family val="2"/>
      <charset val="238"/>
    </font>
    <font>
      <sz val="7"/>
      <name val="Times New Roman"/>
      <family val="1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sz val="10"/>
      <name val="Arial CE"/>
      <charset val="238"/>
    </font>
    <font>
      <b/>
      <i/>
      <sz val="7.5"/>
      <name val="Times New Roman"/>
      <family val="1"/>
      <charset val="238"/>
    </font>
    <font>
      <sz val="7.5"/>
      <name val="Times New Roman"/>
      <family val="1"/>
      <charset val="238"/>
    </font>
    <font>
      <b/>
      <i/>
      <sz val="8"/>
      <name val="Times New Roman CE"/>
      <charset val="238"/>
    </font>
    <font>
      <b/>
      <i/>
      <sz val="8.5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7.5"/>
      <name val="Times New Roman CE"/>
      <charset val="238"/>
    </font>
    <font>
      <b/>
      <sz val="7.5"/>
      <name val="Times New Roman CE"/>
      <family val="1"/>
      <charset val="238"/>
    </font>
    <font>
      <sz val="7.5"/>
      <name val="Times New Roman CE"/>
      <family val="1"/>
      <charset val="238"/>
    </font>
    <font>
      <b/>
      <i/>
      <sz val="7.5"/>
      <name val="Times New Roman CE"/>
      <family val="1"/>
      <charset val="238"/>
    </font>
    <font>
      <b/>
      <sz val="7.5"/>
      <name val="Times New Roman"/>
      <family val="1"/>
      <charset val="238"/>
    </font>
    <font>
      <b/>
      <sz val="7.5"/>
      <name val="Times New Roman CE"/>
      <charset val="238"/>
    </font>
    <font>
      <i/>
      <sz val="9"/>
      <name val="Times New Roman"/>
      <family val="1"/>
      <charset val="238"/>
    </font>
    <font>
      <sz val="8"/>
      <name val="Times New Roman CE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i/>
      <sz val="10"/>
      <color indexed="53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2"/>
      <name val="Arial"/>
      <family val="2"/>
      <charset val="238"/>
    </font>
    <font>
      <sz val="9"/>
      <color indexed="8"/>
      <name val="Tahoma"/>
      <family val="2"/>
      <charset val="238"/>
    </font>
    <font>
      <sz val="7.5"/>
      <color indexed="8"/>
      <name val="Times New Roman"/>
      <family val="1"/>
      <charset val="238"/>
    </font>
    <font>
      <b/>
      <sz val="7.5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1"/>
      <name val="Calibri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i/>
      <sz val="6.5"/>
      <name val="Times New Roman"/>
      <family val="1"/>
      <charset val="238"/>
    </font>
    <font>
      <sz val="6.5"/>
      <name val="Times New Roman"/>
      <family val="1"/>
      <charset val="238"/>
    </font>
    <font>
      <b/>
      <i/>
      <sz val="10"/>
      <name val="Arial"/>
      <family val="2"/>
      <charset val="238"/>
    </font>
    <font>
      <sz val="6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Tahoma"/>
      <family val="2"/>
      <charset val="238"/>
    </font>
    <font>
      <i/>
      <sz val="5"/>
      <color indexed="8"/>
      <name val="Times New Roman"/>
      <family val="1"/>
      <charset val="238"/>
    </font>
    <font>
      <sz val="5"/>
      <name val="Arial"/>
      <family val="2"/>
      <charset val="238"/>
    </font>
    <font>
      <b/>
      <i/>
      <sz val="7.5"/>
      <color indexed="8"/>
      <name val="Times New Roman"/>
      <family val="1"/>
      <charset val="238"/>
    </font>
    <font>
      <b/>
      <i/>
      <sz val="7"/>
      <color indexed="8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b/>
      <i/>
      <sz val="9"/>
      <color theme="1"/>
      <name val="Arial CE"/>
      <family val="2"/>
      <charset val="238"/>
    </font>
    <font>
      <sz val="7"/>
      <color theme="1"/>
      <name val="Times New Roman"/>
      <family val="1"/>
      <charset val="238"/>
    </font>
    <font>
      <sz val="9"/>
      <color theme="1"/>
      <name val="Arial CE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7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.5"/>
      <color theme="1"/>
      <name val="Times New Roman"/>
      <family val="1"/>
      <charset val="238"/>
    </font>
    <font>
      <i/>
      <sz val="10"/>
      <name val="Arial"/>
      <family val="2"/>
      <charset val="238"/>
    </font>
    <font>
      <i/>
      <sz val="6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4"/>
      </patternFill>
    </fill>
    <fill>
      <patternFill patternType="solid">
        <fgColor indexed="31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41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50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19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25"/>
      </patternFill>
    </fill>
    <fill>
      <patternFill patternType="solid">
        <fgColor indexed="53"/>
        <bgColor indexed="19"/>
      </patternFill>
    </fill>
    <fill>
      <patternFill patternType="solid">
        <fgColor indexed="43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</borders>
  <cellStyleXfs count="11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5" fillId="5" borderId="0" applyNumberFormat="0" applyBorder="0" applyAlignment="0" applyProtection="0"/>
    <xf numFmtId="0" fontId="13" fillId="9" borderId="1" applyNumberFormat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10" fillId="0" borderId="3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27" borderId="2" applyNumberFormat="0" applyAlignment="0" applyProtection="0"/>
    <xf numFmtId="0" fontId="8" fillId="0" borderId="0" applyNumberFormat="0" applyFill="0" applyBorder="0" applyAlignment="0" applyProtection="0"/>
    <xf numFmtId="164" fontId="59" fillId="0" borderId="0" applyFill="0" applyBorder="0" applyAlignment="0" applyProtection="0"/>
    <xf numFmtId="0" fontId="23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4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3" fillId="12" borderId="1" applyNumberFormat="0" applyAlignment="0" applyProtection="0"/>
    <xf numFmtId="0" fontId="18" fillId="28" borderId="10" applyNumberFormat="0" applyAlignment="0" applyProtection="0"/>
    <xf numFmtId="0" fontId="3" fillId="2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30" borderId="0" applyNumberFormat="0" applyBorder="0" applyAlignment="0" applyProtection="0"/>
    <xf numFmtId="0" fontId="9" fillId="6" borderId="0" applyNumberFormat="0" applyBorder="0" applyAlignment="0" applyProtection="0"/>
    <xf numFmtId="0" fontId="20" fillId="26" borderId="11" applyNumberFormat="0" applyAlignment="0" applyProtection="0"/>
    <xf numFmtId="0" fontId="14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59" fillId="0" borderId="0"/>
    <xf numFmtId="0" fontId="17" fillId="0" borderId="0"/>
    <xf numFmtId="0" fontId="18" fillId="0" borderId="0"/>
    <xf numFmtId="0" fontId="4" fillId="0" borderId="0"/>
    <xf numFmtId="0" fontId="17" fillId="0" borderId="0"/>
    <xf numFmtId="0" fontId="16" fillId="0" borderId="0"/>
    <xf numFmtId="0" fontId="70" fillId="0" borderId="0"/>
    <xf numFmtId="0" fontId="16" fillId="0" borderId="0"/>
    <xf numFmtId="0" fontId="16" fillId="0" borderId="0"/>
    <xf numFmtId="0" fontId="18" fillId="0" borderId="0"/>
    <xf numFmtId="0" fontId="61" fillId="0" borderId="0"/>
    <xf numFmtId="0" fontId="18" fillId="0" borderId="0"/>
    <xf numFmtId="0" fontId="4" fillId="0" borderId="0"/>
    <xf numFmtId="0" fontId="4" fillId="0" borderId="0"/>
    <xf numFmtId="0" fontId="61" fillId="0" borderId="0"/>
    <xf numFmtId="0" fontId="18" fillId="0" borderId="0"/>
    <xf numFmtId="0" fontId="65" fillId="0" borderId="0"/>
    <xf numFmtId="0" fontId="61" fillId="0" borderId="0"/>
    <xf numFmtId="0" fontId="19" fillId="0" borderId="0"/>
    <xf numFmtId="0" fontId="17" fillId="0" borderId="0"/>
    <xf numFmtId="0" fontId="16" fillId="0" borderId="0"/>
    <xf numFmtId="0" fontId="70" fillId="0" borderId="0"/>
    <xf numFmtId="0" fontId="18" fillId="0" borderId="0"/>
    <xf numFmtId="0" fontId="65" fillId="0" borderId="0"/>
    <xf numFmtId="0" fontId="16" fillId="0" borderId="0"/>
    <xf numFmtId="0" fontId="59" fillId="28" borderId="10" applyNumberFormat="0" applyAlignment="0" applyProtection="0"/>
    <xf numFmtId="0" fontId="20" fillId="26" borderId="11" applyNumberFormat="0" applyAlignment="0" applyProtection="0"/>
    <xf numFmtId="0" fontId="22" fillId="0" borderId="12" applyNumberFormat="0" applyFill="0" applyAlignment="0" applyProtection="0"/>
    <xf numFmtId="0" fontId="5" fillId="5" borderId="0" applyNumberFormat="0" applyBorder="0" applyAlignment="0" applyProtection="0"/>
    <xf numFmtId="0" fontId="15" fillId="31" borderId="0" applyNumberFormat="0" applyBorder="0" applyAlignment="0" applyProtection="0"/>
    <xf numFmtId="0" fontId="59" fillId="0" borderId="0" applyFill="0" applyBorder="0" applyAlignment="0" applyProtection="0"/>
    <xf numFmtId="0" fontId="6" fillId="26" borderId="1" applyNumberFormat="0" applyAlignment="0" applyProtection="0"/>
    <xf numFmtId="9" fontId="59" fillId="0" borderId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/>
  </cellStyleXfs>
  <cellXfs count="1738">
    <xf numFmtId="0" fontId="0" fillId="0" borderId="0" xfId="0"/>
    <xf numFmtId="0" fontId="26" fillId="0" borderId="0" xfId="0" applyFont="1"/>
    <xf numFmtId="0" fontId="33" fillId="0" borderId="63" xfId="98" applyFont="1" applyBorder="1" applyAlignment="1">
      <alignment horizontal="center" vertical="center" wrapText="1"/>
    </xf>
    <xf numFmtId="0" fontId="33" fillId="0" borderId="56" xfId="98" applyFont="1" applyBorder="1" applyAlignment="1">
      <alignment horizontal="center" vertical="center" wrapText="1"/>
    </xf>
    <xf numFmtId="0" fontId="33" fillId="0" borderId="57" xfId="98" applyFont="1" applyBorder="1" applyAlignment="1">
      <alignment horizontal="center" vertical="center" wrapText="1"/>
    </xf>
    <xf numFmtId="0" fontId="33" fillId="0" borderId="65" xfId="98" applyFont="1" applyBorder="1" applyAlignment="1">
      <alignment horizontal="left" vertical="center" wrapText="1" indent="1"/>
    </xf>
    <xf numFmtId="0" fontId="33" fillId="0" borderId="66" xfId="98" applyFont="1" applyBorder="1" applyAlignment="1">
      <alignment horizontal="left" vertical="center" wrapText="1" indent="1"/>
    </xf>
    <xf numFmtId="165" fontId="33" fillId="0" borderId="67" xfId="98" applyNumberFormat="1" applyFont="1" applyBorder="1" applyAlignment="1">
      <alignment horizontal="right" vertical="center" wrapText="1" indent="1"/>
    </xf>
    <xf numFmtId="49" fontId="34" fillId="0" borderId="68" xfId="98" applyNumberFormat="1" applyFont="1" applyBorder="1" applyAlignment="1">
      <alignment horizontal="left" vertical="center" wrapText="1" indent="1"/>
    </xf>
    <xf numFmtId="49" fontId="34" fillId="0" borderId="69" xfId="98" applyNumberFormat="1" applyFont="1" applyBorder="1" applyAlignment="1">
      <alignment horizontal="left" vertical="center" wrapText="1" indent="1"/>
    </xf>
    <xf numFmtId="49" fontId="34" fillId="0" borderId="70" xfId="98" applyNumberFormat="1" applyFont="1" applyBorder="1" applyAlignment="1">
      <alignment horizontal="left" vertical="center" wrapText="1" indent="1"/>
    </xf>
    <xf numFmtId="49" fontId="34" fillId="0" borderId="50" xfId="98" applyNumberFormat="1" applyFont="1" applyBorder="1" applyAlignment="1">
      <alignment horizontal="right" vertical="center" wrapText="1"/>
    </xf>
    <xf numFmtId="49" fontId="34" fillId="0" borderId="71" xfId="98" applyNumberFormat="1" applyFont="1" applyBorder="1" applyAlignment="1">
      <alignment horizontal="right" vertical="center" wrapText="1"/>
    </xf>
    <xf numFmtId="49" fontId="34" fillId="0" borderId="36" xfId="98" applyNumberFormat="1" applyFont="1" applyBorder="1" applyAlignment="1">
      <alignment horizontal="right" vertical="center" wrapText="1"/>
    </xf>
    <xf numFmtId="0" fontId="33" fillId="0" borderId="72" xfId="98" applyFont="1" applyBorder="1" applyAlignment="1">
      <alignment horizontal="left" vertical="center" wrapText="1" indent="1"/>
    </xf>
    <xf numFmtId="0" fontId="31" fillId="0" borderId="0" xfId="98" applyFont="1" applyAlignment="1">
      <alignment horizontal="center" vertical="center" wrapText="1"/>
    </xf>
    <xf numFmtId="0" fontId="31" fillId="0" borderId="0" xfId="98" applyFont="1" applyAlignment="1">
      <alignment vertical="center" wrapText="1"/>
    </xf>
    <xf numFmtId="165" fontId="31" fillId="0" borderId="0" xfId="98" applyNumberFormat="1" applyFont="1" applyAlignment="1">
      <alignment horizontal="right" vertical="center" wrapText="1" indent="1"/>
    </xf>
    <xf numFmtId="0" fontId="33" fillId="0" borderId="65" xfId="98" applyFont="1" applyBorder="1" applyAlignment="1">
      <alignment horizontal="center" vertical="center" wrapText="1"/>
    </xf>
    <xf numFmtId="0" fontId="33" fillId="0" borderId="72" xfId="98" applyFont="1" applyBorder="1" applyAlignment="1">
      <alignment horizontal="center" vertical="center" wrapText="1"/>
    </xf>
    <xf numFmtId="0" fontId="33" fillId="0" borderId="66" xfId="98" applyFont="1" applyBorder="1" applyAlignment="1">
      <alignment horizontal="center" vertical="center" wrapText="1"/>
    </xf>
    <xf numFmtId="0" fontId="33" fillId="0" borderId="67" xfId="98" applyFont="1" applyBorder="1" applyAlignment="1">
      <alignment horizontal="center" vertical="center" wrapText="1"/>
    </xf>
    <xf numFmtId="49" fontId="34" fillId="0" borderId="73" xfId="98" applyNumberFormat="1" applyFont="1" applyBorder="1" applyAlignment="1">
      <alignment horizontal="left" vertical="center" wrapText="1" indent="1"/>
    </xf>
    <xf numFmtId="49" fontId="34" fillId="0" borderId="48" xfId="98" applyNumberFormat="1" applyFont="1" applyBorder="1" applyAlignment="1">
      <alignment horizontal="left" vertical="center" wrapText="1"/>
    </xf>
    <xf numFmtId="0" fontId="34" fillId="0" borderId="49" xfId="98" applyFont="1" applyBorder="1" applyAlignment="1">
      <alignment horizontal="left" vertical="center" wrapText="1" indent="1"/>
    </xf>
    <xf numFmtId="49" fontId="34" fillId="0" borderId="71" xfId="98" applyNumberFormat="1" applyFont="1" applyBorder="1" applyAlignment="1">
      <alignment horizontal="left" vertical="center" wrapText="1"/>
    </xf>
    <xf numFmtId="0" fontId="34" fillId="0" borderId="74" xfId="98" applyFont="1" applyBorder="1" applyAlignment="1">
      <alignment horizontal="left" vertical="center" wrapText="1" indent="1"/>
    </xf>
    <xf numFmtId="0" fontId="34" fillId="0" borderId="71" xfId="98" applyFont="1" applyBorder="1" applyAlignment="1">
      <alignment horizontal="left" vertical="center" wrapText="1" indent="1"/>
    </xf>
    <xf numFmtId="49" fontId="34" fillId="0" borderId="0" xfId="98" applyNumberFormat="1" applyFont="1" applyAlignment="1">
      <alignment horizontal="left" vertical="center" wrapText="1"/>
    </xf>
    <xf numFmtId="0" fontId="34" fillId="0" borderId="74" xfId="98" applyFont="1" applyBorder="1" applyAlignment="1">
      <alignment horizontal="left" vertical="center" wrapText="1" indent="6"/>
    </xf>
    <xf numFmtId="0" fontId="34" fillId="0" borderId="74" xfId="98" applyFont="1" applyBorder="1" applyAlignment="1">
      <alignment horizontal="left" indent="6"/>
    </xf>
    <xf numFmtId="0" fontId="34" fillId="0" borderId="37" xfId="98" applyFont="1" applyBorder="1" applyAlignment="1">
      <alignment horizontal="left" vertical="center" wrapText="1" indent="6"/>
    </xf>
    <xf numFmtId="49" fontId="34" fillId="0" borderId="75" xfId="98" applyNumberFormat="1" applyFont="1" applyBorder="1" applyAlignment="1">
      <alignment horizontal="left" vertical="center" wrapText="1" indent="1"/>
    </xf>
    <xf numFmtId="49" fontId="34" fillId="0" borderId="52" xfId="98" applyNumberFormat="1" applyFont="1" applyBorder="1" applyAlignment="1">
      <alignment horizontal="right" vertical="center" wrapText="1"/>
    </xf>
    <xf numFmtId="0" fontId="33" fillId="0" borderId="66" xfId="98" applyFont="1" applyBorder="1" applyAlignment="1">
      <alignment vertical="center" wrapText="1"/>
    </xf>
    <xf numFmtId="49" fontId="34" fillId="0" borderId="74" xfId="98" applyNumberFormat="1" applyFont="1" applyBorder="1" applyAlignment="1">
      <alignment horizontal="right" vertical="center" wrapText="1"/>
    </xf>
    <xf numFmtId="0" fontId="34" fillId="0" borderId="37" xfId="98" applyFont="1" applyBorder="1" applyAlignment="1">
      <alignment horizontal="left" vertical="center" wrapText="1" indent="1"/>
    </xf>
    <xf numFmtId="49" fontId="34" fillId="0" borderId="77" xfId="98" applyNumberFormat="1" applyFont="1" applyBorder="1" applyAlignment="1">
      <alignment horizontal="left" vertical="center" wrapText="1" indent="1"/>
    </xf>
    <xf numFmtId="49" fontId="34" fillId="0" borderId="78" xfId="98" applyNumberFormat="1" applyFont="1" applyBorder="1" applyAlignment="1">
      <alignment horizontal="right" vertical="center" wrapText="1"/>
    </xf>
    <xf numFmtId="0" fontId="34" fillId="0" borderId="51" xfId="98" applyFont="1" applyBorder="1" applyAlignment="1">
      <alignment horizontal="left" vertical="center" wrapText="1" indent="1"/>
    </xf>
    <xf numFmtId="0" fontId="34" fillId="0" borderId="79" xfId="98" applyFont="1" applyBorder="1" applyAlignment="1">
      <alignment horizontal="left" vertical="center" wrapText="1" indent="1"/>
    </xf>
    <xf numFmtId="0" fontId="19" fillId="0" borderId="0" xfId="98"/>
    <xf numFmtId="0" fontId="19" fillId="0" borderId="0" xfId="98" applyAlignment="1">
      <alignment horizontal="right" vertical="center" indent="1"/>
    </xf>
    <xf numFmtId="0" fontId="0" fillId="0" borderId="0" xfId="0" applyAlignment="1">
      <alignment horizontal="right"/>
    </xf>
    <xf numFmtId="0" fontId="16" fillId="0" borderId="0" xfId="85" applyAlignment="1">
      <alignment vertical="center"/>
    </xf>
    <xf numFmtId="0" fontId="16" fillId="0" borderId="0" xfId="85" applyAlignment="1">
      <alignment vertical="top"/>
    </xf>
    <xf numFmtId="0" fontId="46" fillId="0" borderId="0" xfId="85" applyFont="1" applyAlignment="1">
      <alignment vertical="center"/>
    </xf>
    <xf numFmtId="3" fontId="16" fillId="0" borderId="0" xfId="85" applyNumberFormat="1" applyAlignment="1">
      <alignment vertical="center"/>
    </xf>
    <xf numFmtId="0" fontId="35" fillId="0" borderId="0" xfId="0" applyFont="1"/>
    <xf numFmtId="0" fontId="35" fillId="0" borderId="0" xfId="89" applyFont="1"/>
    <xf numFmtId="3" fontId="18" fillId="0" borderId="0" xfId="81" applyNumberFormat="1" applyFont="1" applyAlignment="1">
      <alignment vertical="center" wrapText="1"/>
    </xf>
    <xf numFmtId="3" fontId="56" fillId="0" borderId="0" xfId="81" applyNumberFormat="1" applyFont="1" applyAlignment="1">
      <alignment horizontal="center" vertical="center" wrapText="1"/>
    </xf>
    <xf numFmtId="3" fontId="35" fillId="0" borderId="0" xfId="81" applyNumberFormat="1" applyFont="1" applyAlignment="1">
      <alignment vertical="center" wrapText="1"/>
    </xf>
    <xf numFmtId="3" fontId="41" fillId="0" borderId="0" xfId="81" applyNumberFormat="1" applyFont="1" applyAlignment="1">
      <alignment horizontal="center" vertical="center" wrapText="1"/>
    </xf>
    <xf numFmtId="3" fontId="42" fillId="0" borderId="0" xfId="81" applyNumberFormat="1" applyFont="1" applyAlignment="1">
      <alignment vertical="center" wrapText="1"/>
    </xf>
    <xf numFmtId="3" fontId="57" fillId="0" borderId="0" xfId="81" applyNumberFormat="1" applyFont="1" applyAlignment="1">
      <alignment horizontal="center" vertical="center" wrapText="1"/>
    </xf>
    <xf numFmtId="3" fontId="35" fillId="0" borderId="0" xfId="81" applyNumberFormat="1" applyFont="1" applyAlignment="1">
      <alignment horizontal="center" vertical="center" wrapText="1"/>
    </xf>
    <xf numFmtId="0" fontId="59" fillId="0" borderId="0" xfId="80"/>
    <xf numFmtId="0" fontId="0" fillId="0" borderId="0" xfId="80" applyFont="1"/>
    <xf numFmtId="0" fontId="38" fillId="0" borderId="0" xfId="80" applyFont="1" applyAlignment="1">
      <alignment horizontal="center" vertical="center"/>
    </xf>
    <xf numFmtId="0" fontId="58" fillId="0" borderId="56" xfId="80" applyFont="1" applyBorder="1" applyAlignment="1">
      <alignment horizontal="center" vertical="center" wrapText="1"/>
    </xf>
    <xf numFmtId="0" fontId="58" fillId="0" borderId="55" xfId="80" applyFont="1" applyBorder="1" applyAlignment="1">
      <alignment horizontal="center" vertical="center" wrapText="1"/>
    </xf>
    <xf numFmtId="0" fontId="58" fillId="0" borderId="86" xfId="80" applyFont="1" applyBorder="1" applyAlignment="1">
      <alignment horizontal="center" vertical="center" wrapText="1"/>
    </xf>
    <xf numFmtId="0" fontId="58" fillId="0" borderId="46" xfId="80" applyFont="1" applyBorder="1" applyAlignment="1">
      <alignment horizontal="center" vertical="center" wrapText="1"/>
    </xf>
    <xf numFmtId="0" fontId="58" fillId="0" borderId="78" xfId="80" applyFont="1" applyBorder="1" applyAlignment="1">
      <alignment horizontal="center" vertical="center" wrapText="1"/>
    </xf>
    <xf numFmtId="3" fontId="48" fillId="0" borderId="0" xfId="102" applyNumberFormat="1" applyFont="1" applyAlignment="1">
      <alignment vertical="center"/>
    </xf>
    <xf numFmtId="3" fontId="48" fillId="0" borderId="0" xfId="102" applyNumberFormat="1" applyFont="1" applyAlignment="1">
      <alignment horizontal="left" vertical="center" wrapText="1"/>
    </xf>
    <xf numFmtId="3" fontId="48" fillId="0" borderId="0" xfId="102" applyNumberFormat="1" applyFont="1" applyAlignment="1">
      <alignment horizontal="left" vertical="center"/>
    </xf>
    <xf numFmtId="0" fontId="42" fillId="0" borderId="87" xfId="85" applyFont="1" applyBorder="1" applyAlignment="1">
      <alignment horizontal="center" vertical="center"/>
    </xf>
    <xf numFmtId="0" fontId="35" fillId="0" borderId="87" xfId="85" applyFont="1" applyBorder="1" applyAlignment="1">
      <alignment horizontal="center" vertical="center"/>
    </xf>
    <xf numFmtId="0" fontId="40" fillId="0" borderId="0" xfId="90" applyFont="1"/>
    <xf numFmtId="3" fontId="47" fillId="0" borderId="0" xfId="103" applyNumberFormat="1" applyFont="1" applyAlignment="1">
      <alignment vertical="center"/>
    </xf>
    <xf numFmtId="3" fontId="42" fillId="0" borderId="87" xfId="103" applyNumberFormat="1" applyFont="1" applyBorder="1" applyAlignment="1">
      <alignment horizontal="center" vertical="center" wrapText="1"/>
    </xf>
    <xf numFmtId="3" fontId="41" fillId="0" borderId="87" xfId="103" applyNumberFormat="1" applyFont="1" applyBorder="1" applyAlignment="1">
      <alignment horizontal="center" vertical="center" wrapText="1"/>
    </xf>
    <xf numFmtId="3" fontId="40" fillId="0" borderId="0" xfId="103" applyNumberFormat="1" applyFont="1" applyAlignment="1">
      <alignment vertical="center"/>
    </xf>
    <xf numFmtId="0" fontId="42" fillId="0" borderId="87" xfId="85" applyFont="1" applyBorder="1" applyAlignment="1">
      <alignment vertical="center"/>
    </xf>
    <xf numFmtId="3" fontId="40" fillId="0" borderId="0" xfId="90" applyNumberFormat="1" applyFont="1"/>
    <xf numFmtId="3" fontId="42" fillId="0" borderId="87" xfId="103" applyNumberFormat="1" applyFont="1" applyBorder="1" applyAlignment="1">
      <alignment horizontal="center" vertical="center"/>
    </xf>
    <xf numFmtId="0" fontId="41" fillId="33" borderId="87" xfId="85" applyFont="1" applyFill="1" applyBorder="1" applyAlignment="1">
      <alignment horizontal="center" vertical="center"/>
    </xf>
    <xf numFmtId="49" fontId="40" fillId="0" borderId="0" xfId="90" applyNumberFormat="1" applyFont="1"/>
    <xf numFmtId="49" fontId="42" fillId="0" borderId="91" xfId="103" applyNumberFormat="1" applyFont="1" applyBorder="1" applyAlignment="1">
      <alignment horizontal="center" vertical="center" wrapText="1"/>
    </xf>
    <xf numFmtId="0" fontId="42" fillId="0" borderId="91" xfId="85" applyFont="1" applyBorder="1" applyAlignment="1">
      <alignment vertical="center"/>
    </xf>
    <xf numFmtId="3" fontId="48" fillId="0" borderId="92" xfId="102" applyNumberFormat="1" applyFont="1" applyBorder="1" applyAlignment="1">
      <alignment horizontal="left" vertical="center"/>
    </xf>
    <xf numFmtId="3" fontId="48" fillId="0" borderId="97" xfId="102" applyNumberFormat="1" applyFont="1" applyBorder="1" applyAlignment="1">
      <alignment horizontal="left" vertical="center"/>
    </xf>
    <xf numFmtId="3" fontId="42" fillId="0" borderId="0" xfId="102" applyNumberFormat="1" applyFont="1" applyAlignment="1">
      <alignment horizontal="center" vertical="center"/>
    </xf>
    <xf numFmtId="0" fontId="48" fillId="0" borderId="0" xfId="85" applyFont="1" applyAlignment="1">
      <alignment vertical="center"/>
    </xf>
    <xf numFmtId="0" fontId="39" fillId="33" borderId="87" xfId="85" applyFont="1" applyFill="1" applyBorder="1" applyAlignment="1">
      <alignment horizontal="center" vertical="center" wrapText="1"/>
    </xf>
    <xf numFmtId="0" fontId="68" fillId="33" borderId="89" xfId="90" applyFont="1" applyFill="1" applyBorder="1" applyAlignment="1">
      <alignment horizontal="center" vertical="center" wrapText="1"/>
    </xf>
    <xf numFmtId="3" fontId="48" fillId="0" borderId="87" xfId="102" applyNumberFormat="1" applyFont="1" applyBorder="1" applyAlignment="1">
      <alignment vertical="center"/>
    </xf>
    <xf numFmtId="3" fontId="48" fillId="0" borderId="87" xfId="102" applyNumberFormat="1" applyFont="1" applyBorder="1" applyAlignment="1">
      <alignment horizontal="left" vertical="center"/>
    </xf>
    <xf numFmtId="0" fontId="48" fillId="0" borderId="87" xfId="85" applyFont="1" applyBorder="1" applyAlignment="1">
      <alignment vertical="center"/>
    </xf>
    <xf numFmtId="49" fontId="68" fillId="33" borderId="87" xfId="90" applyNumberFormat="1" applyFont="1" applyFill="1" applyBorder="1" applyAlignment="1">
      <alignment horizontal="center" vertical="center" wrapText="1"/>
    </xf>
    <xf numFmtId="49" fontId="42" fillId="0" borderId="91" xfId="85" applyNumberFormat="1" applyFont="1" applyBorder="1" applyAlignment="1">
      <alignment vertical="center"/>
    </xf>
    <xf numFmtId="49" fontId="42" fillId="0" borderId="87" xfId="85" applyNumberFormat="1" applyFont="1" applyBorder="1" applyAlignment="1">
      <alignment horizontal="center" vertical="center"/>
    </xf>
    <xf numFmtId="49" fontId="16" fillId="0" borderId="0" xfId="85" applyNumberFormat="1" applyAlignment="1">
      <alignment vertical="center"/>
    </xf>
    <xf numFmtId="3" fontId="48" fillId="0" borderId="87" xfId="102" applyNumberFormat="1" applyFont="1" applyBorder="1" applyAlignment="1">
      <alignment horizontal="left" vertical="center" wrapText="1"/>
    </xf>
    <xf numFmtId="0" fontId="48" fillId="0" borderId="87" xfId="85" applyFont="1" applyBorder="1" applyAlignment="1">
      <alignment horizontal="center" vertical="center"/>
    </xf>
    <xf numFmtId="0" fontId="48" fillId="0" borderId="89" xfId="85" applyFont="1" applyBorder="1" applyAlignment="1">
      <alignment horizontal="center" vertical="center"/>
    </xf>
    <xf numFmtId="49" fontId="48" fillId="0" borderId="87" xfId="102" applyNumberFormat="1" applyFont="1" applyBorder="1" applyAlignment="1">
      <alignment horizontal="center" vertical="center" wrapText="1"/>
    </xf>
    <xf numFmtId="3" fontId="48" fillId="0" borderId="90" xfId="85" applyNumberFormat="1" applyFont="1" applyBorder="1" applyAlignment="1">
      <alignment vertical="center"/>
    </xf>
    <xf numFmtId="3" fontId="48" fillId="0" borderId="87" xfId="85" applyNumberFormat="1" applyFont="1" applyBorder="1" applyAlignment="1">
      <alignment vertical="center"/>
    </xf>
    <xf numFmtId="3" fontId="48" fillId="0" borderId="87" xfId="90" applyNumberFormat="1" applyFont="1" applyBorder="1" applyAlignment="1">
      <alignment horizontal="center" vertical="center"/>
    </xf>
    <xf numFmtId="3" fontId="48" fillId="0" borderId="89" xfId="90" applyNumberFormat="1" applyFont="1" applyBorder="1" applyAlignment="1">
      <alignment horizontal="center" vertical="center"/>
    </xf>
    <xf numFmtId="49" fontId="48" fillId="0" borderId="87" xfId="102" applyNumberFormat="1" applyFont="1" applyBorder="1" applyAlignment="1">
      <alignment horizontal="center" vertical="center"/>
    </xf>
    <xf numFmtId="49" fontId="48" fillId="0" borderId="94" xfId="102" applyNumberFormat="1" applyFont="1" applyBorder="1" applyAlignment="1">
      <alignment horizontal="center" vertical="center"/>
    </xf>
    <xf numFmtId="49" fontId="48" fillId="0" borderId="87" xfId="85" applyNumberFormat="1" applyFont="1" applyBorder="1" applyAlignment="1">
      <alignment horizontal="center" vertical="center"/>
    </xf>
    <xf numFmtId="3" fontId="48" fillId="0" borderId="87" xfId="90" applyNumberFormat="1" applyFont="1" applyBorder="1" applyAlignment="1">
      <alignment vertical="center"/>
    </xf>
    <xf numFmtId="0" fontId="48" fillId="0" borderId="91" xfId="85" applyFont="1" applyBorder="1" applyAlignment="1">
      <alignment vertical="center"/>
    </xf>
    <xf numFmtId="0" fontId="69" fillId="33" borderId="87" xfId="85" applyFont="1" applyFill="1" applyBorder="1" applyAlignment="1">
      <alignment horizontal="center" vertical="center"/>
    </xf>
    <xf numFmtId="49" fontId="66" fillId="33" borderId="87" xfId="85" applyNumberFormat="1" applyFont="1" applyFill="1" applyBorder="1" applyAlignment="1">
      <alignment horizontal="center" vertical="center"/>
    </xf>
    <xf numFmtId="0" fontId="66" fillId="33" borderId="87" xfId="85" applyFont="1" applyFill="1" applyBorder="1" applyAlignment="1">
      <alignment vertical="center" wrapText="1"/>
    </xf>
    <xf numFmtId="3" fontId="66" fillId="33" borderId="87" xfId="85" applyNumberFormat="1" applyFont="1" applyFill="1" applyBorder="1" applyAlignment="1">
      <alignment vertical="center"/>
    </xf>
    <xf numFmtId="49" fontId="67" fillId="0" borderId="87" xfId="85" applyNumberFormat="1" applyFont="1" applyBorder="1" applyAlignment="1">
      <alignment horizontal="center" vertical="center"/>
    </xf>
    <xf numFmtId="0" fontId="67" fillId="0" borderId="87" xfId="85" applyFont="1" applyBorder="1" applyAlignment="1">
      <alignment vertical="center"/>
    </xf>
    <xf numFmtId="3" fontId="67" fillId="0" borderId="87" xfId="85" applyNumberFormat="1" applyFont="1" applyBorder="1" applyAlignment="1">
      <alignment vertical="center"/>
    </xf>
    <xf numFmtId="0" fontId="66" fillId="33" borderId="87" xfId="85" applyFont="1" applyFill="1" applyBorder="1" applyAlignment="1">
      <alignment vertical="center"/>
    </xf>
    <xf numFmtId="0" fontId="70" fillId="0" borderId="0" xfId="86" applyAlignment="1">
      <alignment vertical="center"/>
    </xf>
    <xf numFmtId="0" fontId="70" fillId="0" borderId="0" xfId="86" applyAlignment="1">
      <alignment vertical="top"/>
    </xf>
    <xf numFmtId="0" fontId="62" fillId="0" borderId="87" xfId="94" applyFont="1" applyBorder="1" applyAlignment="1">
      <alignment horizontal="center" vertical="center" wrapText="1"/>
    </xf>
    <xf numFmtId="0" fontId="62" fillId="0" borderId="87" xfId="94" applyFont="1" applyBorder="1" applyAlignment="1">
      <alignment horizontal="left" vertical="center" wrapText="1"/>
    </xf>
    <xf numFmtId="3" fontId="62" fillId="0" borderId="87" xfId="94" applyNumberFormat="1" applyFont="1" applyBorder="1" applyAlignment="1">
      <alignment horizontal="right" vertical="center" wrapText="1"/>
    </xf>
    <xf numFmtId="3" fontId="42" fillId="0" borderId="87" xfId="86" applyNumberFormat="1" applyFont="1" applyBorder="1" applyAlignment="1">
      <alignment vertical="center"/>
    </xf>
    <xf numFmtId="0" fontId="42" fillId="0" borderId="87" xfId="96" applyFont="1" applyBorder="1" applyAlignment="1">
      <alignment vertical="center" wrapText="1"/>
    </xf>
    <xf numFmtId="0" fontId="42" fillId="0" borderId="87" xfId="96" applyFont="1" applyBorder="1" applyAlignment="1">
      <alignment vertical="center"/>
    </xf>
    <xf numFmtId="0" fontId="42" fillId="0" borderId="87" xfId="101" applyFont="1" applyBorder="1" applyAlignment="1">
      <alignment vertical="center"/>
    </xf>
    <xf numFmtId="3" fontId="70" fillId="0" borderId="0" xfId="86" applyNumberFormat="1" applyAlignment="1">
      <alignment vertical="center"/>
    </xf>
    <xf numFmtId="3" fontId="71" fillId="0" borderId="0" xfId="86" applyNumberFormat="1" applyFont="1" applyAlignment="1">
      <alignment vertical="center"/>
    </xf>
    <xf numFmtId="3" fontId="67" fillId="33" borderId="87" xfId="103" applyNumberFormat="1" applyFont="1" applyFill="1" applyBorder="1" applyAlignment="1">
      <alignment horizontal="center" vertical="center"/>
    </xf>
    <xf numFmtId="3" fontId="66" fillId="0" borderId="87" xfId="103" applyNumberFormat="1" applyFont="1" applyBorder="1" applyAlignment="1">
      <alignment horizontal="center" vertical="center"/>
    </xf>
    <xf numFmtId="3" fontId="62" fillId="0" borderId="87" xfId="94" applyNumberFormat="1" applyFont="1" applyBorder="1" applyAlignment="1">
      <alignment horizontal="center" vertical="center" wrapText="1"/>
    </xf>
    <xf numFmtId="3" fontId="42" fillId="0" borderId="87" xfId="86" applyNumberFormat="1" applyFont="1" applyBorder="1" applyAlignment="1">
      <alignment horizontal="center" vertical="center"/>
    </xf>
    <xf numFmtId="0" fontId="42" fillId="0" borderId="87" xfId="94" applyFont="1" applyBorder="1" applyAlignment="1">
      <alignment horizontal="center" vertical="center" wrapText="1"/>
    </xf>
    <xf numFmtId="0" fontId="42" fillId="0" borderId="87" xfId="94" applyFont="1" applyBorder="1" applyAlignment="1">
      <alignment horizontal="left" vertical="center" wrapText="1"/>
    </xf>
    <xf numFmtId="3" fontId="42" fillId="0" borderId="87" xfId="94" applyNumberFormat="1" applyFont="1" applyBorder="1" applyAlignment="1">
      <alignment horizontal="right" vertical="center" wrapText="1"/>
    </xf>
    <xf numFmtId="3" fontId="42" fillId="0" borderId="87" xfId="103" applyNumberFormat="1" applyFont="1" applyBorder="1" applyAlignment="1">
      <alignment horizontal="right" vertical="center" wrapText="1"/>
    </xf>
    <xf numFmtId="3" fontId="40" fillId="0" borderId="0" xfId="90" applyNumberFormat="1" applyFont="1" applyAlignment="1">
      <alignment vertical="center"/>
    </xf>
    <xf numFmtId="3" fontId="41" fillId="34" borderId="87" xfId="103" applyNumberFormat="1" applyFont="1" applyFill="1" applyBorder="1" applyAlignment="1">
      <alignment horizontal="center" vertical="center" wrapText="1"/>
    </xf>
    <xf numFmtId="0" fontId="41" fillId="34" borderId="87" xfId="86" applyFont="1" applyFill="1" applyBorder="1" applyAlignment="1">
      <alignment horizontal="center" vertical="center"/>
    </xf>
    <xf numFmtId="0" fontId="41" fillId="34" borderId="87" xfId="86" applyFont="1" applyFill="1" applyBorder="1" applyAlignment="1">
      <alignment vertical="center" wrapText="1"/>
    </xf>
    <xf numFmtId="3" fontId="41" fillId="34" borderId="87" xfId="86" applyNumberFormat="1" applyFont="1" applyFill="1" applyBorder="1" applyAlignment="1">
      <alignment horizontal="right" vertical="center" wrapText="1"/>
    </xf>
    <xf numFmtId="3" fontId="41" fillId="34" borderId="87" xfId="90" applyNumberFormat="1" applyFont="1" applyFill="1" applyBorder="1" applyAlignment="1">
      <alignment vertical="center"/>
    </xf>
    <xf numFmtId="3" fontId="42" fillId="0" borderId="87" xfId="94" applyNumberFormat="1" applyFont="1" applyBorder="1" applyAlignment="1">
      <alignment horizontal="center" vertical="center" wrapText="1"/>
    </xf>
    <xf numFmtId="3" fontId="42" fillId="0" borderId="87" xfId="94" applyNumberFormat="1" applyFont="1" applyBorder="1" applyAlignment="1">
      <alignment vertical="center" wrapText="1"/>
    </xf>
    <xf numFmtId="3" fontId="42" fillId="0" borderId="87" xfId="103" applyNumberFormat="1" applyFont="1" applyBorder="1" applyAlignment="1">
      <alignment vertical="center" wrapText="1"/>
    </xf>
    <xf numFmtId="0" fontId="63" fillId="34" borderId="87" xfId="90" applyFont="1" applyFill="1" applyBorder="1" applyAlignment="1">
      <alignment horizontal="center" vertical="center" wrapText="1"/>
    </xf>
    <xf numFmtId="0" fontId="41" fillId="34" borderId="87" xfId="86" applyFont="1" applyFill="1" applyBorder="1" applyAlignment="1">
      <alignment horizontal="center" vertical="center" wrapText="1"/>
    </xf>
    <xf numFmtId="0" fontId="30" fillId="34" borderId="87" xfId="86" applyFont="1" applyFill="1" applyBorder="1" applyAlignment="1">
      <alignment horizontal="center" vertical="center"/>
    </xf>
    <xf numFmtId="0" fontId="30" fillId="34" borderId="87" xfId="86" applyFont="1" applyFill="1" applyBorder="1" applyAlignment="1">
      <alignment vertical="center" wrapText="1"/>
    </xf>
    <xf numFmtId="3" fontId="30" fillId="34" borderId="87" xfId="86" applyNumberFormat="1" applyFont="1" applyFill="1" applyBorder="1" applyAlignment="1">
      <alignment vertical="center" wrapText="1"/>
    </xf>
    <xf numFmtId="3" fontId="30" fillId="34" borderId="87" xfId="86" applyNumberFormat="1" applyFont="1" applyFill="1" applyBorder="1" applyAlignment="1">
      <alignment vertical="center"/>
    </xf>
    <xf numFmtId="3" fontId="30" fillId="0" borderId="109" xfId="103" applyNumberFormat="1" applyFont="1" applyBorder="1" applyAlignment="1">
      <alignment horizontal="center" vertical="center" wrapText="1"/>
    </xf>
    <xf numFmtId="3" fontId="30" fillId="0" borderId="109" xfId="103" applyNumberFormat="1" applyFont="1" applyBorder="1" applyAlignment="1">
      <alignment horizontal="left" vertical="center" wrapText="1"/>
    </xf>
    <xf numFmtId="3" fontId="35" fillId="0" borderId="87" xfId="103" applyNumberFormat="1" applyFont="1" applyBorder="1" applyAlignment="1">
      <alignment horizontal="center" vertical="center" wrapText="1"/>
    </xf>
    <xf numFmtId="3" fontId="35" fillId="0" borderId="87" xfId="103" applyNumberFormat="1" applyFont="1" applyBorder="1" applyAlignment="1">
      <alignment horizontal="left" vertical="center" wrapText="1"/>
    </xf>
    <xf numFmtId="3" fontId="35" fillId="0" borderId="87" xfId="103" applyNumberFormat="1" applyFont="1" applyBorder="1" applyAlignment="1">
      <alignment vertical="center" wrapText="1"/>
    </xf>
    <xf numFmtId="3" fontId="35" fillId="0" borderId="87" xfId="103" applyNumberFormat="1" applyFont="1" applyBorder="1" applyAlignment="1">
      <alignment horizontal="right" vertical="center" wrapText="1"/>
    </xf>
    <xf numFmtId="3" fontId="35" fillId="0" borderId="87" xfId="103" applyNumberFormat="1" applyFont="1" applyBorder="1" applyAlignment="1">
      <alignment horizontal="left" vertical="center"/>
    </xf>
    <xf numFmtId="3" fontId="30" fillId="0" borderId="87" xfId="103" applyNumberFormat="1" applyFont="1" applyBorder="1" applyAlignment="1">
      <alignment horizontal="left" vertical="center" wrapText="1"/>
    </xf>
    <xf numFmtId="3" fontId="30" fillId="0" borderId="87" xfId="103" applyNumberFormat="1" applyFont="1" applyBorder="1" applyAlignment="1">
      <alignment vertical="center"/>
    </xf>
    <xf numFmtId="3" fontId="30" fillId="0" borderId="87" xfId="103" applyNumberFormat="1" applyFont="1" applyBorder="1" applyAlignment="1">
      <alignment horizontal="right" vertical="center"/>
    </xf>
    <xf numFmtId="3" fontId="35" fillId="0" borderId="87" xfId="103" applyNumberFormat="1" applyFont="1" applyBorder="1" applyAlignment="1">
      <alignment horizontal="center" vertical="center"/>
    </xf>
    <xf numFmtId="3" fontId="35" fillId="0" borderId="87" xfId="103" applyNumberFormat="1" applyFont="1" applyBorder="1" applyAlignment="1">
      <alignment vertical="center"/>
    </xf>
    <xf numFmtId="3" fontId="35" fillId="0" borderId="87" xfId="103" applyNumberFormat="1" applyFont="1" applyBorder="1" applyAlignment="1">
      <alignment horizontal="right" vertical="center"/>
    </xf>
    <xf numFmtId="3" fontId="30" fillId="0" borderId="87" xfId="103" applyNumberFormat="1" applyFont="1" applyBorder="1" applyAlignment="1">
      <alignment horizontal="right" vertical="center" wrapText="1"/>
    </xf>
    <xf numFmtId="3" fontId="35" fillId="0" borderId="0" xfId="90" applyNumberFormat="1" applyFont="1" applyAlignment="1">
      <alignment vertical="center"/>
    </xf>
    <xf numFmtId="0" fontId="35" fillId="0" borderId="0" xfId="90" applyFont="1"/>
    <xf numFmtId="3" fontId="30" fillId="36" borderId="110" xfId="103" applyNumberFormat="1" applyFont="1" applyFill="1" applyBorder="1" applyAlignment="1">
      <alignment horizontal="center" vertical="center" wrapText="1"/>
    </xf>
    <xf numFmtId="3" fontId="35" fillId="34" borderId="87" xfId="103" applyNumberFormat="1" applyFont="1" applyFill="1" applyBorder="1" applyAlignment="1">
      <alignment horizontal="center" vertical="center"/>
    </xf>
    <xf numFmtId="3" fontId="30" fillId="34" borderId="87" xfId="103" applyNumberFormat="1" applyFont="1" applyFill="1" applyBorder="1" applyAlignment="1">
      <alignment horizontal="left" vertical="center" wrapText="1"/>
    </xf>
    <xf numFmtId="3" fontId="30" fillId="34" borderId="87" xfId="103" applyNumberFormat="1" applyFont="1" applyFill="1" applyBorder="1" applyAlignment="1">
      <alignment vertical="center"/>
    </xf>
    <xf numFmtId="3" fontId="30" fillId="34" borderId="87" xfId="103" applyNumberFormat="1" applyFont="1" applyFill="1" applyBorder="1" applyAlignment="1">
      <alignment horizontal="right" vertical="center"/>
    </xf>
    <xf numFmtId="3" fontId="42" fillId="0" borderId="88" xfId="103" applyNumberFormat="1" applyFont="1" applyBorder="1" applyAlignment="1">
      <alignment horizontal="center" vertical="center" wrapText="1"/>
    </xf>
    <xf numFmtId="3" fontId="67" fillId="0" borderId="87" xfId="103" applyNumberFormat="1" applyFont="1" applyBorder="1" applyAlignment="1">
      <alignment horizontal="center" vertical="center" wrapText="1"/>
    </xf>
    <xf numFmtId="3" fontId="67" fillId="0" borderId="88" xfId="103" applyNumberFormat="1" applyFont="1" applyBorder="1" applyAlignment="1">
      <alignment horizontal="center" vertical="center" wrapText="1"/>
    </xf>
    <xf numFmtId="0" fontId="72" fillId="0" borderId="87" xfId="90" applyFont="1" applyBorder="1" applyAlignment="1">
      <alignment horizontal="center"/>
    </xf>
    <xf numFmtId="0" fontId="62" fillId="0" borderId="87" xfId="90" applyFont="1" applyBorder="1" applyAlignment="1">
      <alignment horizontal="center" vertical="center" wrapText="1"/>
    </xf>
    <xf numFmtId="0" fontId="62" fillId="0" borderId="87" xfId="90" applyFont="1" applyBorder="1" applyAlignment="1">
      <alignment horizontal="center" vertical="center"/>
    </xf>
    <xf numFmtId="0" fontId="42" fillId="0" borderId="87" xfId="86" applyFont="1" applyBorder="1" applyAlignment="1">
      <alignment horizontal="center" vertical="center" wrapText="1"/>
    </xf>
    <xf numFmtId="0" fontId="61" fillId="0" borderId="88" xfId="90" applyBorder="1" applyAlignment="1">
      <alignment horizontal="center" vertical="center" wrapText="1"/>
    </xf>
    <xf numFmtId="0" fontId="48" fillId="0" borderId="87" xfId="100" applyFont="1" applyBorder="1" applyAlignment="1">
      <alignment vertical="center"/>
    </xf>
    <xf numFmtId="49" fontId="34" fillId="34" borderId="68" xfId="98" applyNumberFormat="1" applyFont="1" applyFill="1" applyBorder="1" applyAlignment="1">
      <alignment horizontal="left" vertical="center" wrapText="1" indent="1"/>
    </xf>
    <xf numFmtId="49" fontId="34" fillId="34" borderId="74" xfId="98" applyNumberFormat="1" applyFont="1" applyFill="1" applyBorder="1" applyAlignment="1">
      <alignment vertical="center" wrapText="1"/>
    </xf>
    <xf numFmtId="0" fontId="34" fillId="34" borderId="37" xfId="98" applyFont="1" applyFill="1" applyBorder="1" applyAlignment="1">
      <alignment horizontal="left" vertical="center" wrapText="1" indent="1"/>
    </xf>
    <xf numFmtId="49" fontId="34" fillId="34" borderId="50" xfId="98" applyNumberFormat="1" applyFont="1" applyFill="1" applyBorder="1" applyAlignment="1">
      <alignment vertical="center" wrapText="1"/>
    </xf>
    <xf numFmtId="0" fontId="34" fillId="34" borderId="74" xfId="98" applyFont="1" applyFill="1" applyBorder="1" applyAlignment="1">
      <alignment horizontal="left" vertical="center" wrapText="1" indent="1"/>
    </xf>
    <xf numFmtId="0" fontId="33" fillId="34" borderId="65" xfId="98" applyFont="1" applyFill="1" applyBorder="1" applyAlignment="1">
      <alignment horizontal="left" vertical="center" wrapText="1" indent="1"/>
    </xf>
    <xf numFmtId="0" fontId="33" fillId="34" borderId="72" xfId="98" applyFont="1" applyFill="1" applyBorder="1" applyAlignment="1">
      <alignment horizontal="left" vertical="center" wrapText="1" indent="1"/>
    </xf>
    <xf numFmtId="0" fontId="33" fillId="34" borderId="66" xfId="98" applyFont="1" applyFill="1" applyBorder="1" applyAlignment="1">
      <alignment vertical="center" wrapText="1"/>
    </xf>
    <xf numFmtId="0" fontId="33" fillId="34" borderId="63" xfId="98" applyFont="1" applyFill="1" applyBorder="1" applyAlignment="1">
      <alignment horizontal="left" vertical="center" wrapText="1" indent="1"/>
    </xf>
    <xf numFmtId="0" fontId="33" fillId="34" borderId="56" xfId="98" applyFont="1" applyFill="1" applyBorder="1" applyAlignment="1">
      <alignment horizontal="left" vertical="center" wrapText="1" indent="1"/>
    </xf>
    <xf numFmtId="0" fontId="33" fillId="34" borderId="57" xfId="98" applyFont="1" applyFill="1" applyBorder="1" applyAlignment="1">
      <alignment vertical="center" wrapText="1"/>
    </xf>
    <xf numFmtId="0" fontId="33" fillId="34" borderId="72" xfId="98" applyFont="1" applyFill="1" applyBorder="1" applyAlignment="1">
      <alignment vertical="center" wrapText="1"/>
    </xf>
    <xf numFmtId="0" fontId="33" fillId="34" borderId="66" xfId="98" applyFont="1" applyFill="1" applyBorder="1" applyAlignment="1">
      <alignment horizontal="left" vertical="center" wrapText="1" indent="1"/>
    </xf>
    <xf numFmtId="0" fontId="73" fillId="0" borderId="65" xfId="98" applyFont="1" applyBorder="1" applyAlignment="1">
      <alignment horizontal="center" vertical="center" wrapText="1"/>
    </xf>
    <xf numFmtId="0" fontId="73" fillId="0" borderId="72" xfId="98" applyFont="1" applyBorder="1" applyAlignment="1">
      <alignment horizontal="center" vertical="center" wrapText="1"/>
    </xf>
    <xf numFmtId="0" fontId="73" fillId="0" borderId="66" xfId="98" applyFont="1" applyBorder="1" applyAlignment="1">
      <alignment horizontal="center" vertical="center" wrapText="1"/>
    </xf>
    <xf numFmtId="0" fontId="58" fillId="0" borderId="0" xfId="0" applyFont="1"/>
    <xf numFmtId="165" fontId="73" fillId="0" borderId="67" xfId="98" applyNumberFormat="1" applyFont="1" applyBorder="1" applyAlignment="1">
      <alignment horizontal="right" vertical="center" wrapText="1" indent="1"/>
    </xf>
    <xf numFmtId="49" fontId="74" fillId="0" borderId="68" xfId="98" applyNumberFormat="1" applyFont="1" applyBorder="1" applyAlignment="1">
      <alignment horizontal="left" vertical="center" wrapText="1" indent="1"/>
    </xf>
    <xf numFmtId="3" fontId="67" fillId="0" borderId="51" xfId="84" applyNumberFormat="1" applyFont="1" applyBorder="1" applyAlignment="1">
      <alignment horizontal="right" vertical="center" wrapText="1"/>
    </xf>
    <xf numFmtId="0" fontId="67" fillId="0" borderId="51" xfId="99" applyFont="1" applyBorder="1" applyAlignment="1">
      <alignment horizontal="left" wrapText="1" indent="1"/>
    </xf>
    <xf numFmtId="165" fontId="74" fillId="0" borderId="81" xfId="98" applyNumberFormat="1" applyFont="1" applyBorder="1" applyAlignment="1" applyProtection="1">
      <alignment horizontal="right" vertical="center" wrapText="1" indent="1"/>
      <protection locked="0"/>
    </xf>
    <xf numFmtId="49" fontId="74" fillId="0" borderId="69" xfId="98" applyNumberFormat="1" applyFont="1" applyBorder="1" applyAlignment="1">
      <alignment horizontal="left" vertical="center" wrapText="1" indent="1"/>
    </xf>
    <xf numFmtId="3" fontId="67" fillId="0" borderId="74" xfId="84" applyNumberFormat="1" applyFont="1" applyBorder="1" applyAlignment="1">
      <alignment horizontal="right" vertical="center" wrapText="1"/>
    </xf>
    <xf numFmtId="0" fontId="67" fillId="0" borderId="74" xfId="99" applyFont="1" applyBorder="1" applyAlignment="1">
      <alignment horizontal="left" wrapText="1" indent="1"/>
    </xf>
    <xf numFmtId="165" fontId="74" fillId="0" borderId="82" xfId="98" applyNumberFormat="1" applyFont="1" applyBorder="1" applyAlignment="1" applyProtection="1">
      <alignment horizontal="right" vertical="center" wrapText="1" indent="1"/>
      <protection locked="0"/>
    </xf>
    <xf numFmtId="49" fontId="74" fillId="0" borderId="70" xfId="98" applyNumberFormat="1" applyFont="1" applyBorder="1" applyAlignment="1">
      <alignment horizontal="left" vertical="center" wrapText="1" indent="1"/>
    </xf>
    <xf numFmtId="0" fontId="67" fillId="0" borderId="37" xfId="99" applyFont="1" applyBorder="1" applyAlignment="1">
      <alignment horizontal="left" wrapText="1" indent="1"/>
    </xf>
    <xf numFmtId="165" fontId="74" fillId="0" borderId="84" xfId="98" applyNumberFormat="1" applyFont="1" applyBorder="1" applyAlignment="1" applyProtection="1">
      <alignment horizontal="right" vertical="center" wrapText="1" indent="1"/>
      <protection locked="0"/>
    </xf>
    <xf numFmtId="0" fontId="76" fillId="0" borderId="66" xfId="99" applyFont="1" applyBorder="1" applyAlignment="1">
      <alignment horizontal="left" vertical="center" wrapText="1" indent="1"/>
    </xf>
    <xf numFmtId="49" fontId="74" fillId="0" borderId="50" xfId="98" applyNumberFormat="1" applyFont="1" applyBorder="1" applyAlignment="1">
      <alignment horizontal="right" vertical="center" wrapText="1"/>
    </xf>
    <xf numFmtId="49" fontId="74" fillId="0" borderId="71" xfId="98" applyNumberFormat="1" applyFont="1" applyBorder="1" applyAlignment="1">
      <alignment horizontal="right" vertical="center" wrapText="1"/>
    </xf>
    <xf numFmtId="49" fontId="74" fillId="0" borderId="36" xfId="98" applyNumberFormat="1" applyFont="1" applyBorder="1" applyAlignment="1">
      <alignment horizontal="left" vertical="center" wrapText="1" indent="1"/>
    </xf>
    <xf numFmtId="49" fontId="74" fillId="0" borderId="36" xfId="98" applyNumberFormat="1" applyFont="1" applyBorder="1" applyAlignment="1">
      <alignment horizontal="right" vertical="center" wrapText="1"/>
    </xf>
    <xf numFmtId="49" fontId="74" fillId="0" borderId="71" xfId="98" applyNumberFormat="1" applyFont="1" applyBorder="1" applyAlignment="1">
      <alignment horizontal="right" vertical="center" wrapText="1" indent="1"/>
    </xf>
    <xf numFmtId="0" fontId="73" fillId="0" borderId="18" xfId="98" applyFont="1" applyBorder="1" applyAlignment="1">
      <alignment horizontal="left" vertical="center" wrapText="1" indent="1"/>
    </xf>
    <xf numFmtId="0" fontId="76" fillId="0" borderId="65" xfId="99" applyFont="1" applyBorder="1" applyAlignment="1">
      <alignment wrapText="1"/>
    </xf>
    <xf numFmtId="0" fontId="66" fillId="0" borderId="72" xfId="99" applyFont="1" applyBorder="1" applyAlignment="1">
      <alignment wrapText="1"/>
    </xf>
    <xf numFmtId="0" fontId="67" fillId="0" borderId="37" xfId="99" applyFont="1" applyBorder="1" applyAlignment="1">
      <alignment wrapText="1"/>
    </xf>
    <xf numFmtId="0" fontId="37" fillId="34" borderId="111" xfId="99" applyFont="1" applyFill="1" applyBorder="1" applyAlignment="1">
      <alignment horizontal="left" vertical="center" wrapText="1" indent="1"/>
    </xf>
    <xf numFmtId="0" fontId="37" fillId="34" borderId="86" xfId="99" applyFont="1" applyFill="1" applyBorder="1" applyAlignment="1">
      <alignment horizontal="left" vertical="center" wrapText="1" indent="1"/>
    </xf>
    <xf numFmtId="0" fontId="38" fillId="34" borderId="112" xfId="99" applyFont="1" applyFill="1" applyBorder="1" applyAlignment="1">
      <alignment horizontal="left" vertical="center" wrapText="1" indent="1"/>
    </xf>
    <xf numFmtId="165" fontId="73" fillId="34" borderId="67" xfId="98" applyNumberFormat="1" applyFont="1" applyFill="1" applyBorder="1" applyAlignment="1">
      <alignment horizontal="right" vertical="center" wrapText="1" indent="1"/>
    </xf>
    <xf numFmtId="0" fontId="76" fillId="34" borderId="86" xfId="99" applyFont="1" applyFill="1" applyBorder="1" applyAlignment="1">
      <alignment wrapText="1"/>
    </xf>
    <xf numFmtId="0" fontId="76" fillId="34" borderId="112" xfId="99" applyFont="1" applyFill="1" applyBorder="1" applyAlignment="1">
      <alignment wrapText="1"/>
    </xf>
    <xf numFmtId="0" fontId="73" fillId="34" borderId="65" xfId="98" applyFont="1" applyFill="1" applyBorder="1" applyAlignment="1">
      <alignment horizontal="left" vertical="center" wrapText="1" indent="1"/>
    </xf>
    <xf numFmtId="0" fontId="73" fillId="34" borderId="72" xfId="98" applyFont="1" applyFill="1" applyBorder="1" applyAlignment="1">
      <alignment horizontal="left" vertical="center" wrapText="1" indent="1"/>
    </xf>
    <xf numFmtId="0" fontId="73" fillId="34" borderId="66" xfId="98" applyFont="1" applyFill="1" applyBorder="1" applyAlignment="1">
      <alignment horizontal="left" vertical="center" wrapText="1" indent="1"/>
    </xf>
    <xf numFmtId="3" fontId="66" fillId="34" borderId="66" xfId="84" applyNumberFormat="1" applyFont="1" applyFill="1" applyBorder="1" applyAlignment="1">
      <alignment horizontal="center" vertical="center" wrapText="1"/>
    </xf>
    <xf numFmtId="0" fontId="75" fillId="34" borderId="72" xfId="98" applyFont="1" applyFill="1" applyBorder="1" applyAlignment="1">
      <alignment vertical="center" wrapText="1"/>
    </xf>
    <xf numFmtId="0" fontId="76" fillId="34" borderId="66" xfId="99" applyFont="1" applyFill="1" applyBorder="1" applyAlignment="1">
      <alignment horizontal="left" vertical="center" wrapText="1" indent="1"/>
    </xf>
    <xf numFmtId="0" fontId="75" fillId="34" borderId="72" xfId="98" applyFont="1" applyFill="1" applyBorder="1" applyAlignment="1">
      <alignment horizontal="left" vertical="center" wrapText="1"/>
    </xf>
    <xf numFmtId="165" fontId="73" fillId="34" borderId="64" xfId="98" applyNumberFormat="1" applyFont="1" applyFill="1" applyBorder="1" applyAlignment="1">
      <alignment horizontal="right" vertical="center" wrapText="1" indent="1"/>
    </xf>
    <xf numFmtId="165" fontId="74" fillId="0" borderId="85" xfId="98" applyNumberFormat="1" applyFont="1" applyBorder="1" applyAlignment="1" applyProtection="1">
      <alignment horizontal="right" vertical="center" wrapText="1" indent="1"/>
      <protection locked="0"/>
    </xf>
    <xf numFmtId="165" fontId="74" fillId="0" borderId="83" xfId="98" applyNumberFormat="1" applyFont="1" applyBorder="1" applyAlignment="1" applyProtection="1">
      <alignment horizontal="right" vertical="center" wrapText="1" indent="1"/>
      <protection locked="0"/>
    </xf>
    <xf numFmtId="165" fontId="76" fillId="34" borderId="67" xfId="99" applyNumberFormat="1" applyFont="1" applyFill="1" applyBorder="1" applyAlignment="1">
      <alignment horizontal="right" vertical="center" wrapText="1" indent="1"/>
    </xf>
    <xf numFmtId="0" fontId="36" fillId="34" borderId="74" xfId="99" applyFont="1" applyFill="1" applyBorder="1" applyAlignment="1">
      <alignment horizontal="left" vertical="center" wrapText="1" indent="1"/>
    </xf>
    <xf numFmtId="0" fontId="43" fillId="0" borderId="0" xfId="0" applyFont="1" applyAlignment="1">
      <alignment horizontal="center"/>
    </xf>
    <xf numFmtId="3" fontId="42" fillId="0" borderId="0" xfId="102" applyNumberFormat="1" applyFont="1" applyAlignment="1">
      <alignment horizontal="center" vertical="center" wrapText="1"/>
    </xf>
    <xf numFmtId="0" fontId="42" fillId="0" borderId="0" xfId="85" applyFont="1" applyAlignment="1">
      <alignment horizontal="center" vertical="center"/>
    </xf>
    <xf numFmtId="0" fontId="42" fillId="0" borderId="0" xfId="85" applyFont="1" applyAlignment="1">
      <alignment vertical="center"/>
    </xf>
    <xf numFmtId="0" fontId="48" fillId="0" borderId="91" xfId="85" applyFont="1" applyBorder="1" applyAlignment="1">
      <alignment horizontal="center" vertical="center"/>
    </xf>
    <xf numFmtId="3" fontId="48" fillId="0" borderId="90" xfId="102" applyNumberFormat="1" applyFont="1" applyBorder="1" applyAlignment="1">
      <alignment horizontal="center" vertical="center"/>
    </xf>
    <xf numFmtId="0" fontId="48" fillId="0" borderId="90" xfId="85" applyFont="1" applyBorder="1" applyAlignment="1">
      <alignment horizontal="center" vertical="center"/>
    </xf>
    <xf numFmtId="3" fontId="48" fillId="0" borderId="113" xfId="102" applyNumberFormat="1" applyFont="1" applyBorder="1" applyAlignment="1">
      <alignment horizontal="center" vertical="center"/>
    </xf>
    <xf numFmtId="3" fontId="48" fillId="0" borderId="87" xfId="102" applyNumberFormat="1" applyFont="1" applyBorder="1" applyAlignment="1">
      <alignment horizontal="center" vertical="center"/>
    </xf>
    <xf numFmtId="3" fontId="48" fillId="0" borderId="90" xfId="102" applyNumberFormat="1" applyFont="1" applyBorder="1" applyAlignment="1">
      <alignment horizontal="center" vertical="center" wrapText="1"/>
    </xf>
    <xf numFmtId="0" fontId="48" fillId="0" borderId="87" xfId="100" applyFont="1" applyBorder="1" applyAlignment="1">
      <alignment horizontal="center" vertical="center"/>
    </xf>
    <xf numFmtId="0" fontId="67" fillId="0" borderId="87" xfId="85" applyFont="1" applyBorder="1" applyAlignment="1">
      <alignment horizontal="center" vertical="center"/>
    </xf>
    <xf numFmtId="0" fontId="46" fillId="0" borderId="0" xfId="85" applyFont="1" applyAlignment="1">
      <alignment horizontal="center" vertical="center"/>
    </xf>
    <xf numFmtId="0" fontId="16" fillId="0" borderId="0" xfId="85" applyAlignment="1">
      <alignment horizontal="center" vertical="center"/>
    </xf>
    <xf numFmtId="0" fontId="67" fillId="33" borderId="87" xfId="85" applyFont="1" applyFill="1" applyBorder="1" applyAlignment="1">
      <alignment horizontal="center" vertical="center" wrapText="1"/>
    </xf>
    <xf numFmtId="0" fontId="67" fillId="33" borderId="87" xfId="85" applyFont="1" applyFill="1" applyBorder="1" applyAlignment="1">
      <alignment horizontal="center" vertical="center"/>
    </xf>
    <xf numFmtId="49" fontId="35" fillId="0" borderId="0" xfId="85" applyNumberFormat="1" applyFont="1" applyAlignment="1">
      <alignment vertical="center"/>
    </xf>
    <xf numFmtId="0" fontId="35" fillId="0" borderId="0" xfId="85" applyFont="1" applyAlignment="1">
      <alignment vertical="center"/>
    </xf>
    <xf numFmtId="3" fontId="67" fillId="0" borderId="87" xfId="103" applyNumberFormat="1" applyFont="1" applyBorder="1" applyAlignment="1">
      <alignment horizontal="center" vertical="center"/>
    </xf>
    <xf numFmtId="0" fontId="80" fillId="0" borderId="0" xfId="92" applyFont="1"/>
    <xf numFmtId="0" fontId="81" fillId="33" borderId="88" xfId="92" applyFont="1" applyFill="1" applyBorder="1" applyAlignment="1">
      <alignment horizontal="center" vertical="center" wrapText="1"/>
    </xf>
    <xf numFmtId="3" fontId="82" fillId="33" borderId="117" xfId="92" applyNumberFormat="1" applyFont="1" applyFill="1" applyBorder="1" applyAlignment="1">
      <alignment horizontal="right" wrapText="1"/>
    </xf>
    <xf numFmtId="0" fontId="82" fillId="33" borderId="87" xfId="92" applyFont="1" applyFill="1" applyBorder="1" applyAlignment="1">
      <alignment horizontal="left"/>
    </xf>
    <xf numFmtId="0" fontId="81" fillId="33" borderId="87" xfId="92" applyFont="1" applyFill="1" applyBorder="1"/>
    <xf numFmtId="3" fontId="82" fillId="33" borderId="87" xfId="92" applyNumberFormat="1" applyFont="1" applyFill="1" applyBorder="1" applyAlignment="1">
      <alignment horizontal="right" vertical="center"/>
    </xf>
    <xf numFmtId="0" fontId="82" fillId="33" borderId="89" xfId="92" applyFont="1" applyFill="1" applyBorder="1"/>
    <xf numFmtId="0" fontId="82" fillId="33" borderId="90" xfId="92" applyFont="1" applyFill="1" applyBorder="1"/>
    <xf numFmtId="0" fontId="81" fillId="0" borderId="89" xfId="92" applyFont="1" applyBorder="1"/>
    <xf numFmtId="0" fontId="82" fillId="0" borderId="87" xfId="92" applyFont="1" applyBorder="1"/>
    <xf numFmtId="3" fontId="82" fillId="0" borderId="87" xfId="92" applyNumberFormat="1" applyFont="1" applyBorder="1" applyAlignment="1">
      <alignment horizontal="right" vertical="center"/>
    </xf>
    <xf numFmtId="0" fontId="81" fillId="0" borderId="87" xfId="92" applyFont="1" applyBorder="1"/>
    <xf numFmtId="3" fontId="81" fillId="0" borderId="87" xfId="92" applyNumberFormat="1" applyFont="1" applyBorder="1" applyAlignment="1">
      <alignment horizontal="right" vertical="center"/>
    </xf>
    <xf numFmtId="0" fontId="82" fillId="0" borderId="89" xfId="92" applyFont="1" applyBorder="1"/>
    <xf numFmtId="3" fontId="81" fillId="0" borderId="87" xfId="92" applyNumberFormat="1" applyFont="1" applyBorder="1"/>
    <xf numFmtId="3" fontId="82" fillId="0" borderId="87" xfId="92" applyNumberFormat="1" applyFont="1" applyBorder="1" applyAlignment="1">
      <alignment horizontal="right"/>
    </xf>
    <xf numFmtId="0" fontId="82" fillId="33" borderId="87" xfId="92" applyFont="1" applyFill="1" applyBorder="1"/>
    <xf numFmtId="3" fontId="81" fillId="33" borderId="87" xfId="92" applyNumberFormat="1" applyFont="1" applyFill="1" applyBorder="1"/>
    <xf numFmtId="0" fontId="82" fillId="0" borderId="87" xfId="92" applyFont="1" applyBorder="1" applyAlignment="1">
      <alignment horizontal="left"/>
    </xf>
    <xf numFmtId="3" fontId="82" fillId="0" borderId="87" xfId="92" applyNumberFormat="1" applyFont="1" applyBorder="1"/>
    <xf numFmtId="3" fontId="82" fillId="33" borderId="87" xfId="92" applyNumberFormat="1" applyFont="1" applyFill="1" applyBorder="1" applyAlignment="1">
      <alignment horizontal="right"/>
    </xf>
    <xf numFmtId="3" fontId="82" fillId="33" borderId="87" xfId="92" applyNumberFormat="1" applyFont="1" applyFill="1" applyBorder="1"/>
    <xf numFmtId="0" fontId="4" fillId="0" borderId="0" xfId="92"/>
    <xf numFmtId="3" fontId="82" fillId="33" borderId="87" xfId="92" applyNumberFormat="1" applyFont="1" applyFill="1" applyBorder="1" applyAlignment="1">
      <alignment horizontal="right" wrapText="1"/>
    </xf>
    <xf numFmtId="0" fontId="81" fillId="0" borderId="0" xfId="92" applyFont="1"/>
    <xf numFmtId="3" fontId="82" fillId="0" borderId="87" xfId="92" applyNumberFormat="1" applyFont="1" applyBorder="1" applyAlignment="1">
      <alignment horizontal="right" wrapText="1"/>
    </xf>
    <xf numFmtId="3" fontId="82" fillId="0" borderId="89" xfId="92" applyNumberFormat="1" applyFont="1" applyBorder="1"/>
    <xf numFmtId="3" fontId="38" fillId="0" borderId="87" xfId="81" applyNumberFormat="1" applyFont="1" applyBorder="1" applyAlignment="1">
      <alignment vertical="center"/>
    </xf>
    <xf numFmtId="3" fontId="38" fillId="0" borderId="87" xfId="81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49" fontId="26" fillId="0" borderId="0" xfId="0" applyNumberFormat="1" applyFont="1"/>
    <xf numFmtId="0" fontId="51" fillId="0" borderId="0" xfId="0" applyFont="1"/>
    <xf numFmtId="49" fontId="25" fillId="0" borderId="0" xfId="0" applyNumberFormat="1" applyFont="1"/>
    <xf numFmtId="0" fontId="25" fillId="0" borderId="0" xfId="0" applyFont="1"/>
    <xf numFmtId="0" fontId="42" fillId="0" borderId="0" xfId="89" applyFont="1" applyAlignment="1">
      <alignment wrapText="1"/>
    </xf>
    <xf numFmtId="0" fontId="36" fillId="0" borderId="0" xfId="89" applyFont="1"/>
    <xf numFmtId="0" fontId="17" fillId="0" borderId="0" xfId="91" applyFont="1"/>
    <xf numFmtId="49" fontId="26" fillId="0" borderId="0" xfId="0" applyNumberFormat="1" applyFont="1" applyAlignment="1">
      <alignment wrapText="1"/>
    </xf>
    <xf numFmtId="0" fontId="28" fillId="0" borderId="0" xfId="0" applyFont="1"/>
    <xf numFmtId="0" fontId="0" fillId="0" borderId="109" xfId="0" applyBorder="1"/>
    <xf numFmtId="0" fontId="42" fillId="0" borderId="87" xfId="0" applyFont="1" applyBorder="1"/>
    <xf numFmtId="0" fontId="42" fillId="0" borderId="109" xfId="0" applyFont="1" applyBorder="1"/>
    <xf numFmtId="0" fontId="42" fillId="0" borderId="0" xfId="0" applyFont="1"/>
    <xf numFmtId="0" fontId="42" fillId="33" borderId="118" xfId="0" applyFont="1" applyFill="1" applyBorder="1"/>
    <xf numFmtId="0" fontId="38" fillId="33" borderId="118" xfId="0" applyFont="1" applyFill="1" applyBorder="1"/>
    <xf numFmtId="0" fontId="38" fillId="33" borderId="0" xfId="0" applyFont="1" applyFill="1"/>
    <xf numFmtId="0" fontId="82" fillId="0" borderId="0" xfId="80" applyFont="1" applyAlignment="1">
      <alignment vertical="center" wrapText="1"/>
    </xf>
    <xf numFmtId="0" fontId="82" fillId="0" borderId="0" xfId="80" applyFont="1" applyAlignment="1">
      <alignment horizontal="left" vertical="center"/>
    </xf>
    <xf numFmtId="0" fontId="38" fillId="33" borderId="87" xfId="0" applyFont="1" applyFill="1" applyBorder="1" applyAlignment="1">
      <alignment horizontal="center"/>
    </xf>
    <xf numFmtId="0" fontId="42" fillId="0" borderId="8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38" fillId="33" borderId="89" xfId="0" applyFont="1" applyFill="1" applyBorder="1" applyAlignment="1">
      <alignment horizontal="center"/>
    </xf>
    <xf numFmtId="0" fontId="4" fillId="0" borderId="0" xfId="92" applyAlignment="1">
      <alignment horizontal="center" wrapText="1"/>
    </xf>
    <xf numFmtId="0" fontId="4" fillId="0" borderId="0" xfId="92" applyAlignment="1">
      <alignment horizontal="center"/>
    </xf>
    <xf numFmtId="0" fontId="81" fillId="0" borderId="0" xfId="92" applyFont="1" applyAlignment="1">
      <alignment horizontal="center" wrapText="1"/>
    </xf>
    <xf numFmtId="0" fontId="81" fillId="0" borderId="87" xfId="92" applyFont="1" applyBorder="1" applyAlignment="1">
      <alignment horizontal="center" vertical="center" wrapText="1"/>
    </xf>
    <xf numFmtId="3" fontId="81" fillId="0" borderId="87" xfId="92" applyNumberFormat="1" applyFont="1" applyBorder="1" applyAlignment="1">
      <alignment horizontal="center"/>
    </xf>
    <xf numFmtId="0" fontId="81" fillId="0" borderId="87" xfId="92" applyFont="1" applyBorder="1" applyAlignment="1">
      <alignment horizontal="left" vertical="center" wrapText="1"/>
    </xf>
    <xf numFmtId="3" fontId="81" fillId="0" borderId="87" xfId="92" applyNumberFormat="1" applyFont="1" applyBorder="1" applyAlignment="1">
      <alignment horizontal="center" vertical="center"/>
    </xf>
    <xf numFmtId="0" fontId="84" fillId="33" borderId="87" xfId="92" applyFont="1" applyFill="1" applyBorder="1" applyAlignment="1">
      <alignment horizontal="center" vertical="center" wrapText="1"/>
    </xf>
    <xf numFmtId="0" fontId="38" fillId="0" borderId="87" xfId="0" applyFont="1" applyBorder="1" applyAlignment="1">
      <alignment horizontal="center"/>
    </xf>
    <xf numFmtId="3" fontId="50" fillId="0" borderId="29" xfId="81" applyNumberFormat="1" applyFont="1" applyBorder="1" applyAlignment="1">
      <alignment horizontal="center" vertical="center" wrapText="1"/>
    </xf>
    <xf numFmtId="3" fontId="50" fillId="0" borderId="15" xfId="81" applyNumberFormat="1" applyFont="1" applyBorder="1" applyAlignment="1">
      <alignment vertical="center" wrapText="1"/>
    </xf>
    <xf numFmtId="3" fontId="50" fillId="0" borderId="15" xfId="81" applyNumberFormat="1" applyFont="1" applyBorder="1" applyAlignment="1">
      <alignment horizontal="center" vertical="center" wrapText="1"/>
    </xf>
    <xf numFmtId="3" fontId="50" fillId="0" borderId="15" xfId="81" applyNumberFormat="1" applyFont="1" applyBorder="1" applyAlignment="1">
      <alignment horizontal="right" vertical="center" wrapText="1"/>
    </xf>
    <xf numFmtId="3" fontId="50" fillId="0" borderId="69" xfId="81" applyNumberFormat="1" applyFont="1" applyBorder="1" applyAlignment="1">
      <alignment vertical="center" wrapText="1"/>
    </xf>
    <xf numFmtId="3" fontId="50" fillId="0" borderId="74" xfId="81" applyNumberFormat="1" applyFont="1" applyBorder="1" applyAlignment="1">
      <alignment vertical="center" wrapText="1"/>
    </xf>
    <xf numFmtId="3" fontId="50" fillId="0" borderId="30" xfId="81" applyNumberFormat="1" applyFont="1" applyBorder="1" applyAlignment="1">
      <alignment vertical="center" wrapText="1"/>
    </xf>
    <xf numFmtId="0" fontId="50" fillId="0" borderId="15" xfId="100" applyFont="1" applyBorder="1" applyAlignment="1">
      <alignment vertical="center" wrapText="1"/>
    </xf>
    <xf numFmtId="0" fontId="50" fillId="0" borderId="29" xfId="81" applyFont="1" applyBorder="1" applyAlignment="1">
      <alignment horizontal="center" vertical="center" wrapText="1"/>
    </xf>
    <xf numFmtId="0" fontId="50" fillId="0" borderId="35" xfId="100" applyFont="1" applyBorder="1" applyAlignment="1">
      <alignment vertical="center" wrapText="1"/>
    </xf>
    <xf numFmtId="3" fontId="50" fillId="0" borderId="35" xfId="81" applyNumberFormat="1" applyFont="1" applyBorder="1" applyAlignment="1">
      <alignment horizontal="center" vertical="center" wrapText="1"/>
    </xf>
    <xf numFmtId="3" fontId="50" fillId="0" borderId="35" xfId="81" applyNumberFormat="1" applyFont="1" applyBorder="1" applyAlignment="1">
      <alignment horizontal="right" vertical="center" wrapText="1"/>
    </xf>
    <xf numFmtId="3" fontId="50" fillId="0" borderId="75" xfId="81" applyNumberFormat="1" applyFont="1" applyBorder="1" applyAlignment="1">
      <alignment vertical="center" wrapText="1"/>
    </xf>
    <xf numFmtId="3" fontId="50" fillId="0" borderId="53" xfId="81" applyNumberFormat="1" applyFont="1" applyBorder="1" applyAlignment="1">
      <alignment vertical="center" wrapText="1"/>
    </xf>
    <xf numFmtId="3" fontId="50" fillId="0" borderId="54" xfId="81" applyNumberFormat="1" applyFont="1" applyBorder="1" applyAlignment="1">
      <alignment vertical="center" wrapText="1"/>
    </xf>
    <xf numFmtId="3" fontId="50" fillId="0" borderId="35" xfId="81" applyNumberFormat="1" applyFont="1" applyBorder="1" applyAlignment="1">
      <alignment vertical="center" wrapText="1"/>
    </xf>
    <xf numFmtId="0" fontId="50" fillId="0" borderId="27" xfId="87" applyFont="1" applyBorder="1" applyAlignment="1">
      <alignment vertical="center" wrapText="1"/>
    </xf>
    <xf numFmtId="3" fontId="50" fillId="0" borderId="51" xfId="81" applyNumberFormat="1" applyFont="1" applyBorder="1" applyAlignment="1">
      <alignment horizontal="center" vertical="center" wrapText="1"/>
    </xf>
    <xf numFmtId="0" fontId="50" fillId="0" borderId="74" xfId="81" applyFont="1" applyBorder="1" applyAlignment="1">
      <alignment horizontal="center" vertical="center" wrapText="1"/>
    </xf>
    <xf numFmtId="3" fontId="50" fillId="0" borderId="51" xfId="81" applyNumberFormat="1" applyFont="1" applyBorder="1" applyAlignment="1">
      <alignment horizontal="right" vertical="center" wrapText="1"/>
    </xf>
    <xf numFmtId="3" fontId="50" fillId="0" borderId="51" xfId="81" applyNumberFormat="1" applyFont="1" applyBorder="1" applyAlignment="1">
      <alignment vertical="center" wrapText="1"/>
    </xf>
    <xf numFmtId="3" fontId="50" fillId="0" borderId="27" xfId="81" applyNumberFormat="1" applyFont="1" applyBorder="1" applyAlignment="1">
      <alignment vertical="center" wrapText="1"/>
    </xf>
    <xf numFmtId="3" fontId="50" fillId="0" borderId="14" xfId="81" applyNumberFormat="1" applyFont="1" applyBorder="1" applyAlignment="1">
      <alignment vertical="center" wrapText="1"/>
    </xf>
    <xf numFmtId="0" fontId="50" fillId="0" borderId="74" xfId="100" applyFont="1" applyBorder="1" applyAlignment="1">
      <alignment vertical="center" wrapText="1"/>
    </xf>
    <xf numFmtId="3" fontId="50" fillId="0" borderId="74" xfId="81" applyNumberFormat="1" applyFont="1" applyBorder="1" applyAlignment="1">
      <alignment horizontal="center" vertical="center" wrapText="1"/>
    </xf>
    <xf numFmtId="3" fontId="50" fillId="0" borderId="74" xfId="81" applyNumberFormat="1" applyFont="1" applyBorder="1" applyAlignment="1">
      <alignment horizontal="right" vertical="center" wrapText="1"/>
    </xf>
    <xf numFmtId="3" fontId="90" fillId="0" borderId="74" xfId="81" applyNumberFormat="1" applyFont="1" applyBorder="1" applyAlignment="1">
      <alignment vertical="center" wrapText="1"/>
    </xf>
    <xf numFmtId="3" fontId="50" fillId="0" borderId="37" xfId="81" applyNumberFormat="1" applyFont="1" applyBorder="1" applyAlignment="1">
      <alignment vertical="center" wrapText="1"/>
    </xf>
    <xf numFmtId="3" fontId="50" fillId="0" borderId="37" xfId="81" applyNumberFormat="1" applyFont="1" applyBorder="1" applyAlignment="1">
      <alignment horizontal="center" vertical="center" wrapText="1"/>
    </xf>
    <xf numFmtId="3" fontId="50" fillId="0" borderId="37" xfId="81" applyNumberFormat="1" applyFont="1" applyBorder="1" applyAlignment="1">
      <alignment horizontal="right" vertical="center" wrapText="1"/>
    </xf>
    <xf numFmtId="3" fontId="90" fillId="0" borderId="37" xfId="81" applyNumberFormat="1" applyFont="1" applyBorder="1" applyAlignment="1">
      <alignment vertical="center" wrapText="1"/>
    </xf>
    <xf numFmtId="3" fontId="50" fillId="0" borderId="34" xfId="81" applyNumberFormat="1" applyFont="1" applyBorder="1" applyAlignment="1">
      <alignment vertical="center" wrapText="1"/>
    </xf>
    <xf numFmtId="3" fontId="50" fillId="0" borderId="16" xfId="81" applyNumberFormat="1" applyFont="1" applyBorder="1" applyAlignment="1">
      <alignment vertical="center" wrapText="1"/>
    </xf>
    <xf numFmtId="3" fontId="30" fillId="0" borderId="24" xfId="81" applyNumberFormat="1" applyFont="1" applyBorder="1" applyAlignment="1">
      <alignment vertical="center" wrapText="1"/>
    </xf>
    <xf numFmtId="3" fontId="41" fillId="0" borderId="24" xfId="81" applyNumberFormat="1" applyFont="1" applyBorder="1" applyAlignment="1">
      <alignment horizontal="center" vertical="center" wrapText="1"/>
    </xf>
    <xf numFmtId="3" fontId="30" fillId="0" borderId="29" xfId="81" applyNumberFormat="1" applyFont="1" applyBorder="1" applyAlignment="1">
      <alignment horizontal="center" vertical="center" wrapText="1"/>
    </xf>
    <xf numFmtId="3" fontId="30" fillId="0" borderId="24" xfId="81" applyNumberFormat="1" applyFont="1" applyBorder="1" applyAlignment="1">
      <alignment horizontal="right" vertical="center" wrapText="1"/>
    </xf>
    <xf numFmtId="3" fontId="30" fillId="0" borderId="73" xfId="81" applyNumberFormat="1" applyFont="1" applyBorder="1" applyAlignment="1">
      <alignment vertical="center" wrapText="1"/>
    </xf>
    <xf numFmtId="3" fontId="30" fillId="0" borderId="49" xfId="81" applyNumberFormat="1" applyFont="1" applyBorder="1" applyAlignment="1">
      <alignment vertical="center" wrapText="1"/>
    </xf>
    <xf numFmtId="3" fontId="30" fillId="0" borderId="26" xfId="81" applyNumberFormat="1" applyFont="1" applyBorder="1" applyAlignment="1">
      <alignment vertical="center" wrapText="1"/>
    </xf>
    <xf numFmtId="0" fontId="38" fillId="0" borderId="0" xfId="0" applyFont="1"/>
    <xf numFmtId="0" fontId="29" fillId="0" borderId="0" xfId="0" applyFont="1" applyAlignment="1">
      <alignment horizontal="center"/>
    </xf>
    <xf numFmtId="0" fontId="38" fillId="0" borderId="13" xfId="0" applyFont="1" applyBorder="1"/>
    <xf numFmtId="0" fontId="38" fillId="0" borderId="72" xfId="0" applyFont="1" applyBorder="1" applyAlignment="1">
      <alignment horizontal="center"/>
    </xf>
    <xf numFmtId="0" fontId="38" fillId="0" borderId="66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42" fillId="0" borderId="15" xfId="0" applyFont="1" applyBorder="1" applyAlignment="1">
      <alignment wrapText="1"/>
    </xf>
    <xf numFmtId="3" fontId="57" fillId="0" borderId="71" xfId="0" applyNumberFormat="1" applyFont="1" applyBorder="1"/>
    <xf numFmtId="3" fontId="57" fillId="0" borderId="74" xfId="0" applyNumberFormat="1" applyFont="1" applyBorder="1"/>
    <xf numFmtId="3" fontId="57" fillId="0" borderId="30" xfId="0" applyNumberFormat="1" applyFont="1" applyBorder="1"/>
    <xf numFmtId="0" fontId="42" fillId="0" borderId="15" xfId="0" applyFont="1" applyBorder="1"/>
    <xf numFmtId="3" fontId="57" fillId="0" borderId="15" xfId="0" applyNumberFormat="1" applyFont="1" applyBorder="1"/>
    <xf numFmtId="3" fontId="57" fillId="0" borderId="0" xfId="0" applyNumberFormat="1" applyFont="1"/>
    <xf numFmtId="0" fontId="42" fillId="0" borderId="24" xfId="0" applyFont="1" applyBorder="1"/>
    <xf numFmtId="3" fontId="57" fillId="0" borderId="48" xfId="0" applyNumberFormat="1" applyFont="1" applyBorder="1"/>
    <xf numFmtId="3" fontId="57" fillId="0" borderId="24" xfId="0" applyNumberFormat="1" applyFont="1" applyBorder="1"/>
    <xf numFmtId="3" fontId="42" fillId="0" borderId="0" xfId="0" applyNumberFormat="1" applyFont="1"/>
    <xf numFmtId="0" fontId="42" fillId="0" borderId="43" xfId="0" applyFont="1" applyBorder="1"/>
    <xf numFmtId="3" fontId="60" fillId="0" borderId="72" xfId="0" applyNumberFormat="1" applyFont="1" applyBorder="1"/>
    <xf numFmtId="3" fontId="60" fillId="0" borderId="13" xfId="0" applyNumberFormat="1" applyFont="1" applyBorder="1"/>
    <xf numFmtId="3" fontId="35" fillId="0" borderId="0" xfId="0" applyNumberFormat="1" applyFont="1"/>
    <xf numFmtId="0" fontId="16" fillId="0" borderId="0" xfId="100"/>
    <xf numFmtId="3" fontId="16" fillId="0" borderId="0" xfId="100" applyNumberFormat="1"/>
    <xf numFmtId="0" fontId="30" fillId="0" borderId="0" xfId="100" applyFont="1" applyAlignment="1">
      <alignment horizontal="center" vertical="center" wrapText="1"/>
    </xf>
    <xf numFmtId="0" fontId="44" fillId="0" borderId="119" xfId="100" applyFont="1" applyBorder="1" applyAlignment="1">
      <alignment horizontal="left" vertical="center" wrapText="1"/>
    </xf>
    <xf numFmtId="166" fontId="44" fillId="0" borderId="74" xfId="100" applyNumberFormat="1" applyFont="1" applyBorder="1" applyAlignment="1">
      <alignment vertical="center"/>
    </xf>
    <xf numFmtId="166" fontId="35" fillId="0" borderId="49" xfId="100" applyNumberFormat="1" applyFont="1" applyBorder="1" applyAlignment="1">
      <alignment horizontal="right" vertical="center" wrapText="1"/>
    </xf>
    <xf numFmtId="166" fontId="35" fillId="0" borderId="49" xfId="100" applyNumberFormat="1" applyFont="1" applyBorder="1" applyAlignment="1">
      <alignment horizontal="center" vertical="center" wrapText="1"/>
    </xf>
    <xf numFmtId="166" fontId="35" fillId="0" borderId="26" xfId="100" applyNumberFormat="1" applyFont="1" applyBorder="1" applyAlignment="1">
      <alignment horizontal="right" vertical="center" wrapText="1"/>
    </xf>
    <xf numFmtId="0" fontId="38" fillId="0" borderId="120" xfId="95" applyFont="1" applyBorder="1" applyAlignment="1">
      <alignment vertical="center" wrapText="1"/>
    </xf>
    <xf numFmtId="166" fontId="35" fillId="0" borderId="74" xfId="100" applyNumberFormat="1" applyFont="1" applyBorder="1" applyAlignment="1">
      <alignment vertical="center"/>
    </xf>
    <xf numFmtId="166" fontId="35" fillId="0" borderId="74" xfId="100" applyNumberFormat="1" applyFont="1" applyBorder="1" applyAlignment="1">
      <alignment horizontal="right" vertical="center" wrapText="1"/>
    </xf>
    <xf numFmtId="166" fontId="35" fillId="0" borderId="30" xfId="100" applyNumberFormat="1" applyFont="1" applyBorder="1" applyAlignment="1">
      <alignment horizontal="right" vertical="center" wrapText="1"/>
    </xf>
    <xf numFmtId="0" fontId="16" fillId="0" borderId="0" xfId="100" applyAlignment="1">
      <alignment vertical="center"/>
    </xf>
    <xf numFmtId="0" fontId="44" fillId="0" borderId="120" xfId="95" applyFont="1" applyBorder="1" applyAlignment="1">
      <alignment vertical="center"/>
    </xf>
    <xf numFmtId="0" fontId="44" fillId="0" borderId="120" xfId="95" applyFont="1" applyBorder="1" applyAlignment="1">
      <alignment vertical="center" wrapText="1"/>
    </xf>
    <xf numFmtId="0" fontId="44" fillId="0" borderId="122" xfId="95" applyFont="1" applyBorder="1" applyAlignment="1">
      <alignment vertical="center" wrapText="1"/>
    </xf>
    <xf numFmtId="0" fontId="44" fillId="0" borderId="123" xfId="95" applyFont="1" applyBorder="1" applyAlignment="1">
      <alignment vertical="center"/>
    </xf>
    <xf numFmtId="0" fontId="44" fillId="0" borderId="124" xfId="95" applyFont="1" applyBorder="1" applyAlignment="1">
      <alignment vertical="center"/>
    </xf>
    <xf numFmtId="0" fontId="44" fillId="0" borderId="125" xfId="95" applyFont="1" applyBorder="1" applyAlignment="1">
      <alignment vertical="center"/>
    </xf>
    <xf numFmtId="166" fontId="44" fillId="0" borderId="37" xfId="100" applyNumberFormat="1" applyFont="1" applyBorder="1" applyAlignment="1">
      <alignment vertical="center"/>
    </xf>
    <xf numFmtId="166" fontId="35" fillId="0" borderId="37" xfId="100" applyNumberFormat="1" applyFont="1" applyBorder="1" applyAlignment="1">
      <alignment vertical="center"/>
    </xf>
    <xf numFmtId="166" fontId="35" fillId="0" borderId="37" xfId="100" applyNumberFormat="1" applyFont="1" applyBorder="1" applyAlignment="1">
      <alignment horizontal="right" vertical="center" wrapText="1"/>
    </xf>
    <xf numFmtId="166" fontId="35" fillId="0" borderId="34" xfId="100" applyNumberFormat="1" applyFont="1" applyBorder="1" applyAlignment="1">
      <alignment horizontal="right" vertical="center" wrapText="1"/>
    </xf>
    <xf numFmtId="0" fontId="44" fillId="0" borderId="0" xfId="100" applyFont="1" applyAlignment="1">
      <alignment vertical="center"/>
    </xf>
    <xf numFmtId="166" fontId="44" fillId="0" borderId="0" xfId="100" applyNumberFormat="1" applyFont="1" applyAlignment="1">
      <alignment vertical="center"/>
    </xf>
    <xf numFmtId="166" fontId="35" fillId="0" borderId="0" xfId="100" applyNumberFormat="1" applyFont="1" applyAlignment="1">
      <alignment vertical="center"/>
    </xf>
    <xf numFmtId="3" fontId="30" fillId="0" borderId="0" xfId="100" applyNumberFormat="1" applyFont="1" applyAlignment="1">
      <alignment horizontal="center" vertical="center" wrapText="1"/>
    </xf>
    <xf numFmtId="166" fontId="35" fillId="0" borderId="0" xfId="100" applyNumberFormat="1" applyFont="1" applyAlignment="1">
      <alignment horizontal="right" vertical="center" wrapText="1"/>
    </xf>
    <xf numFmtId="0" fontId="30" fillId="0" borderId="0" xfId="100" applyFont="1" applyAlignment="1">
      <alignment vertical="center"/>
    </xf>
    <xf numFmtId="3" fontId="30" fillId="0" borderId="0" xfId="100" applyNumberFormat="1" applyFont="1" applyAlignment="1">
      <alignment vertical="center"/>
    </xf>
    <xf numFmtId="166" fontId="30" fillId="0" borderId="0" xfId="100" applyNumberFormat="1" applyFont="1" applyAlignment="1">
      <alignment vertical="center"/>
    </xf>
    <xf numFmtId="167" fontId="30" fillId="0" borderId="0" xfId="100" applyNumberFormat="1" applyFont="1" applyAlignment="1">
      <alignment vertical="center"/>
    </xf>
    <xf numFmtId="0" fontId="35" fillId="0" borderId="0" xfId="100" applyFont="1" applyAlignment="1">
      <alignment vertical="center"/>
    </xf>
    <xf numFmtId="1" fontId="35" fillId="0" borderId="0" xfId="100" applyNumberFormat="1" applyFont="1" applyAlignment="1">
      <alignment vertical="center"/>
    </xf>
    <xf numFmtId="0" fontId="35" fillId="0" borderId="0" xfId="95" applyFont="1" applyAlignment="1">
      <alignment vertical="center"/>
    </xf>
    <xf numFmtId="166" fontId="35" fillId="0" borderId="0" xfId="100" applyNumberFormat="1" applyFont="1"/>
    <xf numFmtId="3" fontId="35" fillId="0" borderId="0" xfId="100" applyNumberFormat="1" applyFont="1" applyAlignment="1">
      <alignment vertical="center"/>
    </xf>
    <xf numFmtId="0" fontId="35" fillId="0" borderId="0" xfId="100" applyFont="1"/>
    <xf numFmtId="3" fontId="35" fillId="0" borderId="0" xfId="100" applyNumberFormat="1" applyFont="1"/>
    <xf numFmtId="3" fontId="40" fillId="0" borderId="0" xfId="88" applyNumberFormat="1" applyFont="1" applyAlignment="1">
      <alignment vertical="center"/>
    </xf>
    <xf numFmtId="0" fontId="40" fillId="0" borderId="0" xfId="88" applyFont="1" applyAlignment="1">
      <alignment vertical="center"/>
    </xf>
    <xf numFmtId="3" fontId="40" fillId="0" borderId="0" xfId="88" applyNumberFormat="1" applyFont="1" applyAlignment="1">
      <alignment vertical="center" wrapText="1"/>
    </xf>
    <xf numFmtId="3" fontId="35" fillId="0" borderId="74" xfId="88" applyNumberFormat="1" applyFont="1" applyBorder="1" applyAlignment="1">
      <alignment vertical="center"/>
    </xf>
    <xf numFmtId="0" fontId="40" fillId="0" borderId="87" xfId="88" applyFont="1" applyBorder="1" applyAlignment="1">
      <alignment vertical="center"/>
    </xf>
    <xf numFmtId="3" fontId="35" fillId="0" borderId="51" xfId="88" applyNumberFormat="1" applyFont="1" applyBorder="1" applyAlignment="1">
      <alignment vertical="center"/>
    </xf>
    <xf numFmtId="0" fontId="41" fillId="0" borderId="0" xfId="88" applyFont="1" applyAlignment="1">
      <alignment vertical="center"/>
    </xf>
    <xf numFmtId="3" fontId="41" fillId="0" borderId="0" xfId="88" applyNumberFormat="1" applyFont="1" applyAlignment="1">
      <alignment vertical="center"/>
    </xf>
    <xf numFmtId="0" fontId="40" fillId="0" borderId="0" xfId="88" applyFont="1" applyAlignment="1">
      <alignment vertical="center" wrapText="1"/>
    </xf>
    <xf numFmtId="0" fontId="92" fillId="0" borderId="0" xfId="93" applyFont="1" applyAlignment="1">
      <alignment horizontal="center"/>
    </xf>
    <xf numFmtId="0" fontId="4" fillId="0" borderId="0" xfId="93"/>
    <xf numFmtId="0" fontId="55" fillId="0" borderId="0" xfId="93" applyFont="1"/>
    <xf numFmtId="0" fontId="4" fillId="0" borderId="0" xfId="93" applyAlignment="1">
      <alignment vertical="center"/>
    </xf>
    <xf numFmtId="0" fontId="55" fillId="0" borderId="87" xfId="93" applyFont="1" applyBorder="1" applyAlignment="1">
      <alignment horizontal="center" vertical="center"/>
    </xf>
    <xf numFmtId="0" fontId="55" fillId="0" borderId="87" xfId="93" applyFont="1" applyBorder="1"/>
    <xf numFmtId="3" fontId="55" fillId="0" borderId="87" xfId="93" applyNumberFormat="1" applyFont="1" applyBorder="1"/>
    <xf numFmtId="0" fontId="55" fillId="0" borderId="87" xfId="93" applyFont="1" applyBorder="1" applyAlignment="1">
      <alignment horizontal="center"/>
    </xf>
    <xf numFmtId="0" fontId="88" fillId="33" borderId="87" xfId="93" applyFont="1" applyFill="1" applyBorder="1" applyAlignment="1">
      <alignment horizontal="center" vertical="center" wrapText="1"/>
    </xf>
    <xf numFmtId="0" fontId="4" fillId="0" borderId="89" xfId="93" applyBorder="1"/>
    <xf numFmtId="0" fontId="4" fillId="0" borderId="118" xfId="93" applyBorder="1"/>
    <xf numFmtId="0" fontId="54" fillId="33" borderId="87" xfId="93" applyFont="1" applyFill="1" applyBorder="1" applyAlignment="1">
      <alignment vertical="center"/>
    </xf>
    <xf numFmtId="0" fontId="55" fillId="0" borderId="0" xfId="93" applyFont="1" applyAlignment="1">
      <alignment horizontal="center"/>
    </xf>
    <xf numFmtId="0" fontId="4" fillId="0" borderId="0" xfId="93" applyAlignment="1">
      <alignment horizontal="center"/>
    </xf>
    <xf numFmtId="3" fontId="54" fillId="33" borderId="87" xfId="93" applyNumberFormat="1" applyFont="1" applyFill="1" applyBorder="1" applyAlignment="1">
      <alignment vertical="center"/>
    </xf>
    <xf numFmtId="0" fontId="87" fillId="33" borderId="87" xfId="93" applyFont="1" applyFill="1" applyBorder="1"/>
    <xf numFmtId="3" fontId="54" fillId="0" borderId="87" xfId="93" applyNumberFormat="1" applyFont="1" applyBorder="1" applyAlignment="1">
      <alignment vertical="center"/>
    </xf>
    <xf numFmtId="0" fontId="55" fillId="0" borderId="87" xfId="93" applyFont="1" applyBorder="1" applyAlignment="1">
      <alignment vertical="center"/>
    </xf>
    <xf numFmtId="0" fontId="42" fillId="0" borderId="127" xfId="88" applyFont="1" applyBorder="1" applyAlignment="1">
      <alignment vertical="center"/>
    </xf>
    <xf numFmtId="3" fontId="41" fillId="39" borderId="129" xfId="88" applyNumberFormat="1" applyFont="1" applyFill="1" applyBorder="1" applyAlignment="1">
      <alignment vertical="center"/>
    </xf>
    <xf numFmtId="3" fontId="53" fillId="33" borderId="74" xfId="88" applyNumberFormat="1" applyFont="1" applyFill="1" applyBorder="1" applyAlignment="1">
      <alignment vertical="center"/>
    </xf>
    <xf numFmtId="3" fontId="35" fillId="33" borderId="74" xfId="88" applyNumberFormat="1" applyFont="1" applyFill="1" applyBorder="1" applyAlignment="1">
      <alignment vertical="center"/>
    </xf>
    <xf numFmtId="3" fontId="44" fillId="33" borderId="51" xfId="88" applyNumberFormat="1" applyFont="1" applyFill="1" applyBorder="1" applyAlignment="1">
      <alignment vertical="center"/>
    </xf>
    <xf numFmtId="0" fontId="58" fillId="0" borderId="66" xfId="80" applyFont="1" applyBorder="1"/>
    <xf numFmtId="0" fontId="58" fillId="0" borderId="66" xfId="80" applyFont="1" applyBorder="1" applyAlignment="1">
      <alignment vertical="center"/>
    </xf>
    <xf numFmtId="0" fontId="58" fillId="0" borderId="57" xfId="80" applyFont="1" applyBorder="1" applyAlignment="1">
      <alignment vertical="center"/>
    </xf>
    <xf numFmtId="0" fontId="58" fillId="0" borderId="57" xfId="80" applyFont="1" applyBorder="1"/>
    <xf numFmtId="0" fontId="30" fillId="33" borderId="132" xfId="100" applyFont="1" applyFill="1" applyBorder="1" applyAlignment="1">
      <alignment horizontal="center" vertical="center" wrapText="1"/>
    </xf>
    <xf numFmtId="0" fontId="30" fillId="33" borderId="133" xfId="100" applyFont="1" applyFill="1" applyBorder="1" applyAlignment="1">
      <alignment horizontal="center" vertical="center" wrapText="1"/>
    </xf>
    <xf numFmtId="3" fontId="30" fillId="33" borderId="133" xfId="100" applyNumberFormat="1" applyFont="1" applyFill="1" applyBorder="1" applyAlignment="1">
      <alignment horizontal="center" vertical="center" wrapText="1"/>
    </xf>
    <xf numFmtId="0" fontId="30" fillId="33" borderId="134" xfId="100" applyFont="1" applyFill="1" applyBorder="1" applyAlignment="1">
      <alignment horizontal="center" vertical="center" wrapText="1"/>
    </xf>
    <xf numFmtId="3" fontId="30" fillId="33" borderId="135" xfId="100" applyNumberFormat="1" applyFont="1" applyFill="1" applyBorder="1" applyAlignment="1">
      <alignment horizontal="center" vertical="center" wrapText="1"/>
    </xf>
    <xf numFmtId="0" fontId="44" fillId="33" borderId="136" xfId="100" applyFont="1" applyFill="1" applyBorder="1" applyAlignment="1">
      <alignment vertical="center"/>
    </xf>
    <xf numFmtId="166" fontId="44" fillId="33" borderId="137" xfId="100" applyNumberFormat="1" applyFont="1" applyFill="1" applyBorder="1" applyAlignment="1">
      <alignment vertical="center"/>
    </xf>
    <xf numFmtId="0" fontId="58" fillId="0" borderId="38" xfId="80" applyFont="1" applyBorder="1"/>
    <xf numFmtId="0" fontId="58" fillId="0" borderId="38" xfId="80" applyFont="1" applyBorder="1" applyAlignment="1">
      <alignment vertical="center"/>
    </xf>
    <xf numFmtId="0" fontId="58" fillId="0" borderId="58" xfId="80" applyFont="1" applyBorder="1" applyAlignment="1">
      <alignment vertical="center"/>
    </xf>
    <xf numFmtId="0" fontId="58" fillId="0" borderId="62" xfId="80" applyFont="1" applyBorder="1"/>
    <xf numFmtId="0" fontId="67" fillId="0" borderId="72" xfId="80" applyFont="1" applyBorder="1" applyAlignment="1">
      <alignment horizontal="center" wrapText="1"/>
    </xf>
    <xf numFmtId="0" fontId="67" fillId="0" borderId="18" xfId="80" applyFont="1" applyBorder="1" applyAlignment="1">
      <alignment horizontal="center" wrapText="1"/>
    </xf>
    <xf numFmtId="3" fontId="67" fillId="0" borderId="66" xfId="80" applyNumberFormat="1" applyFont="1" applyBorder="1" applyAlignment="1">
      <alignment horizontal="right"/>
    </xf>
    <xf numFmtId="0" fontId="67" fillId="0" borderId="72" xfId="80" applyFont="1" applyBorder="1"/>
    <xf numFmtId="0" fontId="67" fillId="0" borderId="18" xfId="80" applyFont="1" applyBorder="1"/>
    <xf numFmtId="0" fontId="67" fillId="0" borderId="0" xfId="0" applyFont="1"/>
    <xf numFmtId="0" fontId="67" fillId="0" borderId="87" xfId="0" applyFont="1" applyBorder="1" applyAlignment="1">
      <alignment horizontal="center"/>
    </xf>
    <xf numFmtId="0" fontId="67" fillId="0" borderId="0" xfId="80" applyFont="1"/>
    <xf numFmtId="0" fontId="38" fillId="0" borderId="0" xfId="80" applyFont="1" applyAlignment="1">
      <alignment horizontal="center" vertical="center" wrapText="1"/>
    </xf>
    <xf numFmtId="0" fontId="41" fillId="0" borderId="0" xfId="80" applyFont="1" applyAlignment="1">
      <alignment horizontal="right" vertical="center"/>
    </xf>
    <xf numFmtId="0" fontId="96" fillId="0" borderId="87" xfId="0" applyFont="1" applyBorder="1" applyAlignment="1">
      <alignment horizontal="center" wrapText="1"/>
    </xf>
    <xf numFmtId="0" fontId="96" fillId="35" borderId="87" xfId="0" applyFont="1" applyFill="1" applyBorder="1" applyAlignment="1">
      <alignment horizontal="center" wrapText="1"/>
    </xf>
    <xf numFmtId="0" fontId="67" fillId="0" borderId="87" xfId="80" applyFont="1" applyBorder="1"/>
    <xf numFmtId="0" fontId="67" fillId="0" borderId="87" xfId="0" applyFont="1" applyBorder="1" applyAlignment="1">
      <alignment horizontal="center" wrapText="1"/>
    </xf>
    <xf numFmtId="0" fontId="59" fillId="0" borderId="0" xfId="80" applyAlignment="1">
      <alignment horizontal="center" wrapText="1"/>
    </xf>
    <xf numFmtId="0" fontId="58" fillId="0" borderId="66" xfId="80" applyFont="1" applyBorder="1" applyAlignment="1">
      <alignment horizontal="center" wrapText="1"/>
    </xf>
    <xf numFmtId="0" fontId="58" fillId="0" borderId="66" xfId="80" applyFont="1" applyBorder="1" applyAlignment="1">
      <alignment horizontal="center" vertical="center" wrapText="1"/>
    </xf>
    <xf numFmtId="0" fontId="58" fillId="0" borderId="57" xfId="80" applyFont="1" applyBorder="1" applyAlignment="1">
      <alignment horizontal="center" wrapText="1"/>
    </xf>
    <xf numFmtId="0" fontId="67" fillId="0" borderId="87" xfId="80" applyFont="1" applyBorder="1" applyAlignment="1">
      <alignment horizontal="center" wrapText="1"/>
    </xf>
    <xf numFmtId="0" fontId="59" fillId="0" borderId="0" xfId="80" applyAlignment="1">
      <alignment horizontal="center"/>
    </xf>
    <xf numFmtId="0" fontId="58" fillId="0" borderId="111" xfId="80" applyFont="1" applyBorder="1" applyAlignment="1">
      <alignment horizontal="center"/>
    </xf>
    <xf numFmtId="0" fontId="58" fillId="0" borderId="65" xfId="80" applyFont="1" applyBorder="1" applyAlignment="1">
      <alignment horizontal="center"/>
    </xf>
    <xf numFmtId="0" fontId="58" fillId="0" borderId="65" xfId="80" applyFont="1" applyBorder="1" applyAlignment="1">
      <alignment horizontal="center" vertical="center"/>
    </xf>
    <xf numFmtId="0" fontId="58" fillId="0" borderId="63" xfId="80" applyFont="1" applyBorder="1" applyAlignment="1">
      <alignment horizontal="center"/>
    </xf>
    <xf numFmtId="0" fontId="58" fillId="0" borderId="66" xfId="80" applyFont="1" applyBorder="1" applyAlignment="1">
      <alignment horizontal="center"/>
    </xf>
    <xf numFmtId="0" fontId="58" fillId="0" borderId="66" xfId="80" applyFont="1" applyBorder="1" applyAlignment="1">
      <alignment horizontal="center" vertical="center"/>
    </xf>
    <xf numFmtId="0" fontId="58" fillId="0" borderId="57" xfId="80" applyFont="1" applyBorder="1" applyAlignment="1">
      <alignment horizontal="center"/>
    </xf>
    <xf numFmtId="4" fontId="67" fillId="0" borderId="87" xfId="0" applyNumberFormat="1" applyFont="1" applyBorder="1" applyAlignment="1">
      <alignment horizontal="center"/>
    </xf>
    <xf numFmtId="4" fontId="67" fillId="37" borderId="87" xfId="0" applyNumberFormat="1" applyFont="1" applyFill="1" applyBorder="1" applyAlignment="1">
      <alignment horizontal="center"/>
    </xf>
    <xf numFmtId="49" fontId="59" fillId="0" borderId="0" xfId="80" applyNumberFormat="1" applyAlignment="1">
      <alignment horizontal="center"/>
    </xf>
    <xf numFmtId="0" fontId="76" fillId="0" borderId="0" xfId="0" applyFont="1"/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49" fontId="67" fillId="0" borderId="0" xfId="0" applyNumberFormat="1" applyFont="1" applyAlignment="1">
      <alignment horizontal="center"/>
    </xf>
    <xf numFmtId="0" fontId="97" fillId="0" borderId="0" xfId="0" applyFont="1" applyAlignment="1">
      <alignment horizontal="center" wrapText="1"/>
    </xf>
    <xf numFmtId="0" fontId="98" fillId="0" borderId="139" xfId="0" applyFont="1" applyBorder="1" applyAlignment="1">
      <alignment horizontal="center" wrapText="1"/>
    </xf>
    <xf numFmtId="0" fontId="98" fillId="0" borderId="143" xfId="0" applyFont="1" applyBorder="1" applyAlignment="1">
      <alignment horizontal="center" wrapText="1"/>
    </xf>
    <xf numFmtId="0" fontId="96" fillId="37" borderId="146" xfId="0" applyFont="1" applyFill="1" applyBorder="1" applyAlignment="1">
      <alignment horizontal="center" wrapText="1"/>
    </xf>
    <xf numFmtId="4" fontId="67" fillId="37" borderId="146" xfId="0" applyNumberFormat="1" applyFont="1" applyFill="1" applyBorder="1" applyAlignment="1">
      <alignment horizontal="center"/>
    </xf>
    <xf numFmtId="0" fontId="67" fillId="37" borderId="146" xfId="0" applyFont="1" applyFill="1" applyBorder="1" applyAlignment="1">
      <alignment horizontal="center"/>
    </xf>
    <xf numFmtId="0" fontId="67" fillId="0" borderId="146" xfId="80" applyFont="1" applyBorder="1" applyAlignment="1">
      <alignment horizontal="center" wrapText="1"/>
    </xf>
    <xf numFmtId="0" fontId="67" fillId="0" borderId="146" xfId="80" applyFont="1" applyBorder="1"/>
    <xf numFmtId="0" fontId="76" fillId="0" borderId="143" xfId="0" applyFont="1" applyBorder="1"/>
    <xf numFmtId="0" fontId="76" fillId="37" borderId="143" xfId="0" applyFont="1" applyFill="1" applyBorder="1"/>
    <xf numFmtId="0" fontId="29" fillId="0" borderId="0" xfId="100" applyFont="1"/>
    <xf numFmtId="0" fontId="99" fillId="0" borderId="0" xfId="100" applyFont="1"/>
    <xf numFmtId="3" fontId="39" fillId="33" borderId="111" xfId="81" applyNumberFormat="1" applyFont="1" applyFill="1" applyBorder="1" applyAlignment="1">
      <alignment horizontal="center" vertical="center" wrapText="1"/>
    </xf>
    <xf numFmtId="0" fontId="89" fillId="33" borderId="112" xfId="81" applyFont="1" applyFill="1" applyBorder="1" applyAlignment="1">
      <alignment horizontal="center" vertical="center" wrapText="1"/>
    </xf>
    <xf numFmtId="3" fontId="41" fillId="33" borderId="112" xfId="81" applyNumberFormat="1" applyFont="1" applyFill="1" applyBorder="1" applyAlignment="1">
      <alignment horizontal="center" vertical="center" wrapText="1"/>
    </xf>
    <xf numFmtId="3" fontId="41" fillId="33" borderId="46" xfId="81" applyNumberFormat="1" applyFont="1" applyFill="1" applyBorder="1" applyAlignment="1">
      <alignment horizontal="center" vertical="center" wrapText="1"/>
    </xf>
    <xf numFmtId="3" fontId="41" fillId="33" borderId="62" xfId="81" applyNumberFormat="1" applyFont="1" applyFill="1" applyBorder="1" applyAlignment="1">
      <alignment horizontal="center" vertical="center" wrapText="1"/>
    </xf>
    <xf numFmtId="3" fontId="30" fillId="33" borderId="17" xfId="81" applyNumberFormat="1" applyFont="1" applyFill="1" applyBorder="1" applyAlignment="1">
      <alignment vertical="center" wrapText="1"/>
    </xf>
    <xf numFmtId="3" fontId="30" fillId="33" borderId="13" xfId="81" applyNumberFormat="1" applyFont="1" applyFill="1" applyBorder="1" applyAlignment="1">
      <alignment vertical="center" wrapText="1"/>
    </xf>
    <xf numFmtId="3" fontId="41" fillId="33" borderId="13" xfId="81" applyNumberFormat="1" applyFont="1" applyFill="1" applyBorder="1" applyAlignment="1">
      <alignment vertical="center" wrapText="1"/>
    </xf>
    <xf numFmtId="3" fontId="30" fillId="33" borderId="72" xfId="81" applyNumberFormat="1" applyFont="1" applyFill="1" applyBorder="1" applyAlignment="1">
      <alignment vertical="center" wrapText="1"/>
    </xf>
    <xf numFmtId="3" fontId="30" fillId="33" borderId="66" xfId="81" applyNumberFormat="1" applyFont="1" applyFill="1" applyBorder="1" applyAlignment="1">
      <alignment vertical="center" wrapText="1"/>
    </xf>
    <xf numFmtId="3" fontId="30" fillId="33" borderId="38" xfId="81" applyNumberFormat="1" applyFont="1" applyFill="1" applyBorder="1" applyAlignment="1">
      <alignment vertical="center" wrapText="1"/>
    </xf>
    <xf numFmtId="3" fontId="42" fillId="33" borderId="87" xfId="0" applyNumberFormat="1" applyFont="1" applyFill="1" applyBorder="1"/>
    <xf numFmtId="3" fontId="42" fillId="0" borderId="87" xfId="0" applyNumberFormat="1" applyFont="1" applyBorder="1"/>
    <xf numFmtId="3" fontId="42" fillId="0" borderId="109" xfId="0" applyNumberFormat="1" applyFont="1" applyBorder="1"/>
    <xf numFmtId="3" fontId="41" fillId="33" borderId="87" xfId="0" applyNumberFormat="1" applyFont="1" applyFill="1" applyBorder="1" applyAlignment="1">
      <alignment vertical="center"/>
    </xf>
    <xf numFmtId="3" fontId="38" fillId="33" borderId="87" xfId="0" applyNumberFormat="1" applyFont="1" applyFill="1" applyBorder="1"/>
    <xf numFmtId="165" fontId="61" fillId="0" borderId="0" xfId="97" applyNumberFormat="1" applyAlignment="1">
      <alignment vertical="center" wrapText="1"/>
    </xf>
    <xf numFmtId="165" fontId="61" fillId="0" borderId="0" xfId="97" applyNumberFormat="1" applyAlignment="1">
      <alignment horizontal="center" vertical="center" wrapText="1"/>
    </xf>
    <xf numFmtId="165" fontId="45" fillId="0" borderId="0" xfId="97" applyNumberFormat="1" applyFont="1" applyAlignment="1">
      <alignment horizontal="center" vertical="center" wrapText="1"/>
    </xf>
    <xf numFmtId="165" fontId="49" fillId="0" borderId="143" xfId="97" applyNumberFormat="1" applyFont="1" applyBorder="1" applyAlignment="1" applyProtection="1">
      <alignment horizontal="left" vertical="center" wrapText="1" indent="1"/>
      <protection locked="0"/>
    </xf>
    <xf numFmtId="165" fontId="49" fillId="0" borderId="87" xfId="97" applyNumberFormat="1" applyFont="1" applyBorder="1" applyAlignment="1" applyProtection="1">
      <alignment vertical="center" wrapText="1"/>
      <protection locked="0"/>
    </xf>
    <xf numFmtId="49" fontId="49" fillId="0" borderId="87" xfId="97" applyNumberFormat="1" applyFont="1" applyBorder="1" applyAlignment="1" applyProtection="1">
      <alignment horizontal="center" vertical="center" wrapText="1"/>
      <protection locked="0"/>
    </xf>
    <xf numFmtId="165" fontId="49" fillId="0" borderId="144" xfId="97" applyNumberFormat="1" applyFont="1" applyBorder="1" applyAlignment="1">
      <alignment vertical="center" wrapText="1"/>
    </xf>
    <xf numFmtId="165" fontId="49" fillId="0" borderId="151" xfId="97" applyNumberFormat="1" applyFont="1" applyBorder="1" applyAlignment="1" applyProtection="1">
      <alignment horizontal="left" vertical="center" wrapText="1" indent="1"/>
      <protection locked="0"/>
    </xf>
    <xf numFmtId="165" fontId="49" fillId="0" borderId="91" xfId="97" applyNumberFormat="1" applyFont="1" applyBorder="1" applyAlignment="1" applyProtection="1">
      <alignment vertical="center" wrapText="1"/>
      <protection locked="0"/>
    </xf>
    <xf numFmtId="49" fontId="49" fillId="0" borderId="91" xfId="97" applyNumberFormat="1" applyFont="1" applyBorder="1" applyAlignment="1" applyProtection="1">
      <alignment horizontal="center" vertical="center" wrapText="1"/>
      <protection locked="0"/>
    </xf>
    <xf numFmtId="165" fontId="49" fillId="0" borderId="152" xfId="97" applyNumberFormat="1" applyFont="1" applyBorder="1" applyAlignment="1">
      <alignment vertical="center" wrapText="1"/>
    </xf>
    <xf numFmtId="165" fontId="45" fillId="0" borderId="0" xfId="97" applyNumberFormat="1" applyFont="1" applyAlignment="1">
      <alignment vertical="center" wrapText="1"/>
    </xf>
    <xf numFmtId="165" fontId="49" fillId="0" borderId="89" xfId="97" applyNumberFormat="1" applyFont="1" applyBorder="1" applyAlignment="1" applyProtection="1">
      <alignment vertical="center" wrapText="1"/>
      <protection locked="0"/>
    </xf>
    <xf numFmtId="165" fontId="49" fillId="0" borderId="153" xfId="97" applyNumberFormat="1" applyFont="1" applyBorder="1" applyAlignment="1" applyProtection="1">
      <alignment vertical="center" wrapText="1"/>
      <protection locked="0"/>
    </xf>
    <xf numFmtId="165" fontId="64" fillId="33" borderId="130" xfId="97" applyNumberFormat="1" applyFont="1" applyFill="1" applyBorder="1" applyAlignment="1">
      <alignment horizontal="center" vertical="center" wrapText="1"/>
    </xf>
    <xf numFmtId="165" fontId="64" fillId="33" borderId="110" xfId="97" applyNumberFormat="1" applyFont="1" applyFill="1" applyBorder="1" applyAlignment="1">
      <alignment horizontal="center" vertical="center" wrapText="1"/>
    </xf>
    <xf numFmtId="165" fontId="64" fillId="33" borderId="154" xfId="97" applyNumberFormat="1" applyFont="1" applyFill="1" applyBorder="1" applyAlignment="1">
      <alignment horizontal="center" vertical="center" wrapText="1"/>
    </xf>
    <xf numFmtId="165" fontId="64" fillId="33" borderId="131" xfId="97" applyNumberFormat="1" applyFont="1" applyFill="1" applyBorder="1" applyAlignment="1">
      <alignment horizontal="center" vertical="center" wrapText="1"/>
    </xf>
    <xf numFmtId="165" fontId="64" fillId="33" borderId="155" xfId="97" applyNumberFormat="1" applyFont="1" applyFill="1" applyBorder="1" applyAlignment="1">
      <alignment horizontal="center" vertical="center" wrapText="1"/>
    </xf>
    <xf numFmtId="165" fontId="64" fillId="33" borderId="156" xfId="97" applyNumberFormat="1" applyFont="1" applyFill="1" applyBorder="1" applyAlignment="1">
      <alignment horizontal="center" vertical="center" wrapText="1"/>
    </xf>
    <xf numFmtId="165" fontId="64" fillId="33" borderId="157" xfId="97" applyNumberFormat="1" applyFont="1" applyFill="1" applyBorder="1" applyAlignment="1">
      <alignment horizontal="center" vertical="center" wrapText="1"/>
    </xf>
    <xf numFmtId="165" fontId="64" fillId="33" borderId="158" xfId="97" applyNumberFormat="1" applyFont="1" applyFill="1" applyBorder="1" applyAlignment="1">
      <alignment horizontal="center" vertical="center" wrapText="1"/>
    </xf>
    <xf numFmtId="165" fontId="49" fillId="0" borderId="159" xfId="97" applyNumberFormat="1" applyFont="1" applyBorder="1" applyAlignment="1" applyProtection="1">
      <alignment horizontal="left" vertical="center" wrapText="1" indent="1"/>
      <protection locked="0"/>
    </xf>
    <xf numFmtId="165" fontId="49" fillId="0" borderId="88" xfId="97" applyNumberFormat="1" applyFont="1" applyBorder="1" applyAlignment="1" applyProtection="1">
      <alignment vertical="center" wrapText="1"/>
      <protection locked="0"/>
    </xf>
    <xf numFmtId="49" fontId="49" fillId="0" borderId="88" xfId="97" applyNumberFormat="1" applyFont="1" applyBorder="1" applyAlignment="1" applyProtection="1">
      <alignment horizontal="center" vertical="center" wrapText="1"/>
      <protection locked="0"/>
    </xf>
    <xf numFmtId="165" fontId="49" fillId="0" borderId="117" xfId="97" applyNumberFormat="1" applyFont="1" applyBorder="1" applyAlignment="1" applyProtection="1">
      <alignment vertical="center" wrapText="1"/>
      <protection locked="0"/>
    </xf>
    <xf numFmtId="165" fontId="49" fillId="0" borderId="160" xfId="97" applyNumberFormat="1" applyFont="1" applyBorder="1" applyAlignment="1">
      <alignment vertical="center" wrapText="1"/>
    </xf>
    <xf numFmtId="165" fontId="79" fillId="0" borderId="139" xfId="97" applyNumberFormat="1" applyFont="1" applyBorder="1" applyAlignment="1">
      <alignment horizontal="center" vertical="center" wrapText="1"/>
    </xf>
    <xf numFmtId="165" fontId="79" fillId="0" borderId="140" xfId="97" applyNumberFormat="1" applyFont="1" applyBorder="1" applyAlignment="1">
      <alignment horizontal="center" vertical="center" wrapText="1"/>
    </xf>
    <xf numFmtId="165" fontId="79" fillId="0" borderId="142" xfId="97" applyNumberFormat="1" applyFont="1" applyBorder="1" applyAlignment="1">
      <alignment horizontal="center" vertical="center" wrapText="1"/>
    </xf>
    <xf numFmtId="165" fontId="49" fillId="0" borderId="161" xfId="97" applyNumberFormat="1" applyFont="1" applyBorder="1" applyAlignment="1" applyProtection="1">
      <alignment vertical="center" wrapText="1"/>
      <protection locked="0"/>
    </xf>
    <xf numFmtId="165" fontId="49" fillId="0" borderId="148" xfId="97" applyNumberFormat="1" applyFont="1" applyBorder="1" applyAlignment="1">
      <alignment vertical="center" wrapText="1"/>
    </xf>
    <xf numFmtId="165" fontId="33" fillId="0" borderId="139" xfId="97" applyNumberFormat="1" applyFont="1" applyBorder="1" applyAlignment="1">
      <alignment horizontal="center" vertical="center" wrapText="1"/>
    </xf>
    <xf numFmtId="165" fontId="33" fillId="0" borderId="140" xfId="97" applyNumberFormat="1" applyFont="1" applyBorder="1" applyAlignment="1">
      <alignment horizontal="center" vertical="center" wrapText="1"/>
    </xf>
    <xf numFmtId="165" fontId="33" fillId="0" borderId="142" xfId="97" applyNumberFormat="1" applyFont="1" applyBorder="1" applyAlignment="1">
      <alignment horizontal="center" vertical="center" wrapText="1"/>
    </xf>
    <xf numFmtId="0" fontId="38" fillId="33" borderId="87" xfId="0" applyFont="1" applyFill="1" applyBorder="1" applyAlignment="1">
      <alignment horizontal="center" vertical="center"/>
    </xf>
    <xf numFmtId="3" fontId="42" fillId="0" borderId="88" xfId="0" applyNumberFormat="1" applyFont="1" applyBorder="1"/>
    <xf numFmtId="3" fontId="41" fillId="0" borderId="87" xfId="0" applyNumberFormat="1" applyFont="1" applyBorder="1" applyAlignment="1">
      <alignment vertical="center"/>
    </xf>
    <xf numFmtId="0" fontId="38" fillId="0" borderId="87" xfId="0" applyFont="1" applyBorder="1" applyAlignment="1">
      <alignment horizontal="center" vertical="center"/>
    </xf>
    <xf numFmtId="3" fontId="42" fillId="0" borderId="91" xfId="0" applyNumberFormat="1" applyFont="1" applyBorder="1"/>
    <xf numFmtId="0" fontId="38" fillId="0" borderId="0" xfId="0" applyFont="1" applyAlignment="1">
      <alignment horizontal="center" vertical="center"/>
    </xf>
    <xf numFmtId="3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82" fillId="0" borderId="118" xfId="80" applyFont="1" applyBorder="1" applyAlignment="1">
      <alignment horizontal="left" vertical="center"/>
    </xf>
    <xf numFmtId="0" fontId="82" fillId="0" borderId="90" xfId="80" applyFont="1" applyBorder="1" applyAlignment="1">
      <alignment horizontal="left" vertical="center"/>
    </xf>
    <xf numFmtId="0" fontId="84" fillId="33" borderId="118" xfId="80" applyFont="1" applyFill="1" applyBorder="1" applyAlignment="1">
      <alignment horizontal="left" vertical="center"/>
    </xf>
    <xf numFmtId="0" fontId="84" fillId="33" borderId="90" xfId="80" applyFont="1" applyFill="1" applyBorder="1" applyAlignment="1">
      <alignment horizontal="left" vertical="center"/>
    </xf>
    <xf numFmtId="3" fontId="41" fillId="33" borderId="87" xfId="0" applyNumberFormat="1" applyFont="1" applyFill="1" applyBorder="1"/>
    <xf numFmtId="0" fontId="38" fillId="33" borderId="90" xfId="0" applyFont="1" applyFill="1" applyBorder="1"/>
    <xf numFmtId="0" fontId="41" fillId="33" borderId="118" xfId="0" applyFont="1" applyFill="1" applyBorder="1"/>
    <xf numFmtId="0" fontId="38" fillId="33" borderId="89" xfId="0" applyFont="1" applyFill="1" applyBorder="1" applyAlignment="1">
      <alignment horizontal="center" vertical="center"/>
    </xf>
    <xf numFmtId="0" fontId="42" fillId="0" borderId="87" xfId="0" applyFont="1" applyBorder="1" applyAlignment="1">
      <alignment horizontal="center" vertical="center"/>
    </xf>
    <xf numFmtId="0" fontId="41" fillId="33" borderId="87" xfId="0" applyFont="1" applyFill="1" applyBorder="1" applyAlignment="1">
      <alignment horizontal="center" vertical="center"/>
    </xf>
    <xf numFmtId="0" fontId="42" fillId="0" borderId="113" xfId="0" applyFont="1" applyBorder="1"/>
    <xf numFmtId="0" fontId="41" fillId="33" borderId="90" xfId="0" applyFont="1" applyFill="1" applyBorder="1"/>
    <xf numFmtId="0" fontId="38" fillId="0" borderId="118" xfId="0" applyFont="1" applyBorder="1"/>
    <xf numFmtId="3" fontId="78" fillId="0" borderId="87" xfId="0" applyNumberFormat="1" applyFont="1" applyBorder="1"/>
    <xf numFmtId="0" fontId="54" fillId="0" borderId="87" xfId="93" applyFont="1" applyBorder="1" applyAlignment="1">
      <alignment horizontal="left" vertical="center"/>
    </xf>
    <xf numFmtId="49" fontId="55" fillId="0" borderId="87" xfId="93" applyNumberFormat="1" applyFont="1" applyBorder="1" applyAlignment="1">
      <alignment horizontal="right" vertical="center"/>
    </xf>
    <xf numFmtId="0" fontId="55" fillId="33" borderId="87" xfId="93" applyFont="1" applyFill="1" applyBorder="1" applyAlignment="1">
      <alignment horizontal="center" vertical="center"/>
    </xf>
    <xf numFmtId="0" fontId="55" fillId="33" borderId="87" xfId="93" applyFont="1" applyFill="1" applyBorder="1"/>
    <xf numFmtId="3" fontId="55" fillId="33" borderId="87" xfId="93" applyNumberFormat="1" applyFont="1" applyFill="1" applyBorder="1"/>
    <xf numFmtId="0" fontId="55" fillId="33" borderId="87" xfId="93" applyFont="1" applyFill="1" applyBorder="1" applyAlignment="1">
      <alignment horizontal="left" vertical="center"/>
    </xf>
    <xf numFmtId="3" fontId="55" fillId="33" borderId="91" xfId="93" applyNumberFormat="1" applyFont="1" applyFill="1" applyBorder="1" applyAlignment="1">
      <alignment vertical="center"/>
    </xf>
    <xf numFmtId="0" fontId="55" fillId="33" borderId="87" xfId="93" applyFont="1" applyFill="1" applyBorder="1" applyAlignment="1">
      <alignment vertical="center"/>
    </xf>
    <xf numFmtId="0" fontId="55" fillId="0" borderId="91" xfId="93" applyFont="1" applyBorder="1" applyAlignment="1">
      <alignment horizontal="center" vertical="center"/>
    </xf>
    <xf numFmtId="0" fontId="55" fillId="0" borderId="91" xfId="93" applyFont="1" applyBorder="1"/>
    <xf numFmtId="0" fontId="4" fillId="0" borderId="138" xfId="93" applyBorder="1"/>
    <xf numFmtId="0" fontId="54" fillId="0" borderId="138" xfId="93" applyFont="1" applyBorder="1"/>
    <xf numFmtId="0" fontId="54" fillId="0" borderId="138" xfId="93" applyFont="1" applyBorder="1" applyAlignment="1">
      <alignment vertical="center"/>
    </xf>
    <xf numFmtId="0" fontId="54" fillId="0" borderId="117" xfId="93" applyFont="1" applyBorder="1"/>
    <xf numFmtId="0" fontId="67" fillId="0" borderId="87" xfId="0" applyFont="1" applyBorder="1" applyAlignment="1">
      <alignment horizontal="center" vertical="center" wrapText="1"/>
    </xf>
    <xf numFmtId="0" fontId="67" fillId="0" borderId="87" xfId="0" applyFont="1" applyBorder="1" applyAlignment="1">
      <alignment horizontal="center" vertical="center"/>
    </xf>
    <xf numFmtId="0" fontId="67" fillId="0" borderId="87" xfId="80" applyFont="1" applyBorder="1" applyAlignment="1">
      <alignment horizontal="center" vertical="center" wrapText="1"/>
    </xf>
    <xf numFmtId="0" fontId="67" fillId="37" borderId="146" xfId="0" applyFont="1" applyFill="1" applyBorder="1" applyAlignment="1">
      <alignment horizontal="center" vertical="center" wrapText="1"/>
    </xf>
    <xf numFmtId="0" fontId="44" fillId="0" borderId="87" xfId="93" applyFont="1" applyBorder="1"/>
    <xf numFmtId="0" fontId="101" fillId="0" borderId="0" xfId="93" applyFont="1"/>
    <xf numFmtId="3" fontId="35" fillId="0" borderId="87" xfId="93" applyNumberFormat="1" applyFont="1" applyBorder="1"/>
    <xf numFmtId="3" fontId="78" fillId="0" borderId="74" xfId="0" applyNumberFormat="1" applyFont="1" applyBorder="1"/>
    <xf numFmtId="3" fontId="42" fillId="38" borderId="74" xfId="0" applyNumberFormat="1" applyFont="1" applyFill="1" applyBorder="1"/>
    <xf numFmtId="3" fontId="42" fillId="0" borderId="74" xfId="0" applyNumberFormat="1" applyFont="1" applyBorder="1"/>
    <xf numFmtId="3" fontId="41" fillId="0" borderId="74" xfId="0" applyNumberFormat="1" applyFont="1" applyBorder="1"/>
    <xf numFmtId="3" fontId="38" fillId="0" borderId="74" xfId="0" applyNumberFormat="1" applyFont="1" applyBorder="1"/>
    <xf numFmtId="3" fontId="41" fillId="41" borderId="74" xfId="0" applyNumberFormat="1" applyFont="1" applyFill="1" applyBorder="1"/>
    <xf numFmtId="3" fontId="38" fillId="41" borderId="74" xfId="0" applyNumberFormat="1" applyFont="1" applyFill="1" applyBorder="1"/>
    <xf numFmtId="0" fontId="42" fillId="0" borderId="71" xfId="0" applyFont="1" applyBorder="1" applyAlignment="1">
      <alignment vertical="top" wrapText="1"/>
    </xf>
    <xf numFmtId="0" fontId="38" fillId="0" borderId="71" xfId="0" applyFont="1" applyBorder="1" applyAlignment="1">
      <alignment vertical="top" wrapText="1"/>
    </xf>
    <xf numFmtId="0" fontId="38" fillId="41" borderId="71" xfId="0" applyFont="1" applyFill="1" applyBorder="1" applyAlignment="1">
      <alignment vertical="top" wrapText="1"/>
    </xf>
    <xf numFmtId="0" fontId="42" fillId="38" borderId="71" xfId="0" applyFont="1" applyFill="1" applyBorder="1"/>
    <xf numFmtId="0" fontId="38" fillId="0" borderId="71" xfId="0" applyFont="1" applyBorder="1"/>
    <xf numFmtId="49" fontId="38" fillId="0" borderId="109" xfId="0" applyNumberFormat="1" applyFont="1" applyBorder="1" applyAlignment="1">
      <alignment horizontal="right" vertical="center"/>
    </xf>
    <xf numFmtId="0" fontId="38" fillId="0" borderId="109" xfId="0" applyFont="1" applyBorder="1" applyAlignment="1">
      <alignment horizontal="center" vertical="top" wrapText="1"/>
    </xf>
    <xf numFmtId="0" fontId="38" fillId="41" borderId="109" xfId="0" applyFont="1" applyFill="1" applyBorder="1" applyAlignment="1">
      <alignment horizontal="center" vertical="top" wrapText="1"/>
    </xf>
    <xf numFmtId="0" fontId="38" fillId="38" borderId="36" xfId="0" applyFont="1" applyFill="1" applyBorder="1"/>
    <xf numFmtId="3" fontId="42" fillId="38" borderId="37" xfId="0" applyNumberFormat="1" applyFont="1" applyFill="1" applyBorder="1"/>
    <xf numFmtId="0" fontId="42" fillId="0" borderId="138" xfId="0" applyFont="1" applyBorder="1"/>
    <xf numFmtId="0" fontId="38" fillId="0" borderId="169" xfId="0" applyFont="1" applyBorder="1"/>
    <xf numFmtId="3" fontId="38" fillId="0" borderId="170" xfId="0" applyNumberFormat="1" applyFont="1" applyBorder="1"/>
    <xf numFmtId="3" fontId="42" fillId="0" borderId="171" xfId="0" applyNumberFormat="1" applyFont="1" applyBorder="1"/>
    <xf numFmtId="0" fontId="80" fillId="0" borderId="87" xfId="92" applyFont="1" applyBorder="1"/>
    <xf numFmtId="3" fontId="102" fillId="0" borderId="74" xfId="0" applyNumberFormat="1" applyFont="1" applyBorder="1"/>
    <xf numFmtId="3" fontId="103" fillId="0" borderId="74" xfId="0" applyNumberFormat="1" applyFont="1" applyBorder="1"/>
    <xf numFmtId="0" fontId="102" fillId="0" borderId="74" xfId="0" applyFont="1" applyBorder="1"/>
    <xf numFmtId="3" fontId="103" fillId="41" borderId="74" xfId="0" applyNumberFormat="1" applyFont="1" applyFill="1" applyBorder="1"/>
    <xf numFmtId="3" fontId="102" fillId="0" borderId="51" xfId="0" applyNumberFormat="1" applyFont="1" applyBorder="1"/>
    <xf numFmtId="3" fontId="27" fillId="0" borderId="51" xfId="0" applyNumberFormat="1" applyFont="1" applyBorder="1"/>
    <xf numFmtId="0" fontId="42" fillId="0" borderId="74" xfId="0" applyFont="1" applyBorder="1"/>
    <xf numFmtId="3" fontId="38" fillId="0" borderId="37" xfId="0" applyNumberFormat="1" applyFont="1" applyBorder="1"/>
    <xf numFmtId="0" fontId="38" fillId="0" borderId="50" xfId="0" applyFont="1" applyBorder="1" applyAlignment="1">
      <alignment vertical="top" wrapText="1"/>
    </xf>
    <xf numFmtId="0" fontId="42" fillId="0" borderId="36" xfId="0" applyFont="1" applyBorder="1"/>
    <xf numFmtId="49" fontId="38" fillId="0" borderId="91" xfId="0" applyNumberFormat="1" applyFont="1" applyBorder="1" applyAlignment="1">
      <alignment horizontal="right" vertical="center"/>
    </xf>
    <xf numFmtId="0" fontId="0" fillId="0" borderId="88" xfId="0" applyBorder="1"/>
    <xf numFmtId="3" fontId="42" fillId="0" borderId="37" xfId="0" applyNumberFormat="1" applyFont="1" applyBorder="1"/>
    <xf numFmtId="3" fontId="82" fillId="40" borderId="87" xfId="92" applyNumberFormat="1" applyFont="1" applyFill="1" applyBorder="1"/>
    <xf numFmtId="165" fontId="100" fillId="0" borderId="0" xfId="97" applyNumberFormat="1" applyFont="1" applyAlignment="1">
      <alignment horizontal="center" vertical="center" wrapText="1"/>
    </xf>
    <xf numFmtId="3" fontId="67" fillId="0" borderId="38" xfId="80" applyNumberFormat="1" applyFont="1" applyBorder="1" applyAlignment="1">
      <alignment horizontal="right"/>
    </xf>
    <xf numFmtId="0" fontId="54" fillId="33" borderId="118" xfId="93" applyFont="1" applyFill="1" applyBorder="1"/>
    <xf numFmtId="49" fontId="37" fillId="38" borderId="91" xfId="0" applyNumberFormat="1" applyFont="1" applyFill="1" applyBorder="1" applyAlignment="1">
      <alignment horizontal="right" vertical="center"/>
    </xf>
    <xf numFmtId="3" fontId="37" fillId="38" borderId="164" xfId="0" applyNumberFormat="1" applyFont="1" applyFill="1" applyBorder="1" applyAlignment="1">
      <alignment vertical="center" wrapText="1"/>
    </xf>
    <xf numFmtId="3" fontId="36" fillId="38" borderId="164" xfId="0" applyNumberFormat="1" applyFont="1" applyFill="1" applyBorder="1"/>
    <xf numFmtId="3" fontId="36" fillId="38" borderId="163" xfId="0" applyNumberFormat="1" applyFont="1" applyFill="1" applyBorder="1"/>
    <xf numFmtId="0" fontId="104" fillId="0" borderId="0" xfId="92" applyFont="1"/>
    <xf numFmtId="0" fontId="37" fillId="38" borderId="109" xfId="0" applyFont="1" applyFill="1" applyBorder="1" applyAlignment="1">
      <alignment horizontal="center" vertical="top" wrapText="1"/>
    </xf>
    <xf numFmtId="0" fontId="36" fillId="38" borderId="71" xfId="0" applyFont="1" applyFill="1" applyBorder="1" applyAlignment="1">
      <alignment vertical="top" wrapText="1"/>
    </xf>
    <xf numFmtId="3" fontId="36" fillId="38" borderId="74" xfId="0" applyNumberFormat="1" applyFont="1" applyFill="1" applyBorder="1"/>
    <xf numFmtId="3" fontId="36" fillId="38" borderId="172" xfId="0" applyNumberFormat="1" applyFont="1" applyFill="1" applyBorder="1"/>
    <xf numFmtId="168" fontId="37" fillId="38" borderId="109" xfId="0" applyNumberFormat="1" applyFont="1" applyFill="1" applyBorder="1" applyAlignment="1">
      <alignment horizontal="center" vertical="top" wrapText="1"/>
    </xf>
    <xf numFmtId="0" fontId="36" fillId="0" borderId="71" xfId="0" applyFont="1" applyBorder="1" applyAlignment="1">
      <alignment vertical="top" wrapText="1"/>
    </xf>
    <xf numFmtId="0" fontId="37" fillId="38" borderId="71" xfId="0" applyFont="1" applyFill="1" applyBorder="1" applyAlignment="1">
      <alignment vertical="top" wrapText="1"/>
    </xf>
    <xf numFmtId="3" fontId="37" fillId="38" borderId="74" xfId="0" applyNumberFormat="1" applyFont="1" applyFill="1" applyBorder="1"/>
    <xf numFmtId="3" fontId="37" fillId="38" borderId="172" xfId="0" applyNumberFormat="1" applyFont="1" applyFill="1" applyBorder="1"/>
    <xf numFmtId="49" fontId="37" fillId="38" borderId="109" xfId="0" applyNumberFormat="1" applyFont="1" applyFill="1" applyBorder="1" applyAlignment="1">
      <alignment horizontal="right" vertical="center"/>
    </xf>
    <xf numFmtId="0" fontId="37" fillId="38" borderId="0" xfId="0" applyFont="1" applyFill="1" applyAlignment="1">
      <alignment vertical="top" wrapText="1"/>
    </xf>
    <xf numFmtId="3" fontId="37" fillId="38" borderId="0" xfId="0" applyNumberFormat="1" applyFont="1" applyFill="1"/>
    <xf numFmtId="3" fontId="37" fillId="38" borderId="113" xfId="0" applyNumberFormat="1" applyFont="1" applyFill="1" applyBorder="1"/>
    <xf numFmtId="0" fontId="36" fillId="38" borderId="36" xfId="0" applyFont="1" applyFill="1" applyBorder="1" applyAlignment="1">
      <alignment vertical="top" wrapText="1"/>
    </xf>
    <xf numFmtId="0" fontId="37" fillId="38" borderId="87" xfId="0" applyFont="1" applyFill="1" applyBorder="1" applyAlignment="1">
      <alignment vertical="top" wrapText="1"/>
    </xf>
    <xf numFmtId="0" fontId="37" fillId="43" borderId="109" xfId="0" applyFont="1" applyFill="1" applyBorder="1" applyAlignment="1">
      <alignment horizontal="center" vertical="top" wrapText="1"/>
    </xf>
    <xf numFmtId="0" fontId="36" fillId="38" borderId="109" xfId="0" applyFont="1" applyFill="1" applyBorder="1"/>
    <xf numFmtId="0" fontId="36" fillId="38" borderId="71" xfId="0" applyFont="1" applyFill="1" applyBorder="1"/>
    <xf numFmtId="0" fontId="36" fillId="0" borderId="109" xfId="0" applyFont="1" applyBorder="1"/>
    <xf numFmtId="0" fontId="36" fillId="0" borderId="36" xfId="0" applyFont="1" applyBorder="1"/>
    <xf numFmtId="3" fontId="37" fillId="0" borderId="37" xfId="0" applyNumberFormat="1" applyFont="1" applyBorder="1"/>
    <xf numFmtId="3" fontId="36" fillId="0" borderId="173" xfId="0" applyNumberFormat="1" applyFont="1" applyBorder="1"/>
    <xf numFmtId="0" fontId="104" fillId="0" borderId="87" xfId="92" applyFont="1" applyBorder="1"/>
    <xf numFmtId="0" fontId="104" fillId="0" borderId="90" xfId="92" applyFont="1" applyBorder="1"/>
    <xf numFmtId="3" fontId="104" fillId="0" borderId="87" xfId="92" applyNumberFormat="1" applyFont="1" applyBorder="1"/>
    <xf numFmtId="0" fontId="37" fillId="38" borderId="36" xfId="0" applyFont="1" applyFill="1" applyBorder="1" applyAlignment="1">
      <alignment vertical="top" wrapText="1"/>
    </xf>
    <xf numFmtId="3" fontId="37" fillId="38" borderId="37" xfId="0" applyNumberFormat="1" applyFont="1" applyFill="1" applyBorder="1"/>
    <xf numFmtId="3" fontId="37" fillId="38" borderId="173" xfId="0" applyNumberFormat="1" applyFont="1" applyFill="1" applyBorder="1"/>
    <xf numFmtId="0" fontId="37" fillId="38" borderId="164" xfId="0" applyFont="1" applyFill="1" applyBorder="1" applyAlignment="1">
      <alignment vertical="top" wrapText="1"/>
    </xf>
    <xf numFmtId="3" fontId="37" fillId="38" borderId="164" xfId="0" applyNumberFormat="1" applyFont="1" applyFill="1" applyBorder="1"/>
    <xf numFmtId="3" fontId="37" fillId="38" borderId="163" xfId="0" applyNumberFormat="1" applyFont="1" applyFill="1" applyBorder="1"/>
    <xf numFmtId="0" fontId="37" fillId="38" borderId="88" xfId="0" applyFont="1" applyFill="1" applyBorder="1" applyAlignment="1">
      <alignment horizontal="center" vertical="top" wrapText="1"/>
    </xf>
    <xf numFmtId="3" fontId="37" fillId="38" borderId="183" xfId="0" applyNumberFormat="1" applyFont="1" applyFill="1" applyBorder="1"/>
    <xf numFmtId="3" fontId="37" fillId="38" borderId="184" xfId="0" applyNumberFormat="1" applyFont="1" applyFill="1" applyBorder="1"/>
    <xf numFmtId="0" fontId="37" fillId="38" borderId="91" xfId="0" applyFont="1" applyFill="1" applyBorder="1" applyAlignment="1">
      <alignment vertical="top" wrapText="1"/>
    </xf>
    <xf numFmtId="3" fontId="37" fillId="38" borderId="36" xfId="0" applyNumberFormat="1" applyFont="1" applyFill="1" applyBorder="1"/>
    <xf numFmtId="0" fontId="37" fillId="43" borderId="50" xfId="0" applyFont="1" applyFill="1" applyBorder="1" applyAlignment="1">
      <alignment vertical="top" wrapText="1"/>
    </xf>
    <xf numFmtId="3" fontId="37" fillId="43" borderId="51" xfId="0" applyNumberFormat="1" applyFont="1" applyFill="1" applyBorder="1"/>
    <xf numFmtId="3" fontId="37" fillId="43" borderId="185" xfId="0" applyNumberFormat="1" applyFont="1" applyFill="1" applyBorder="1"/>
    <xf numFmtId="0" fontId="37" fillId="38" borderId="162" xfId="0" applyFont="1" applyFill="1" applyBorder="1" applyAlignment="1">
      <alignment vertical="top" wrapText="1"/>
    </xf>
    <xf numFmtId="3" fontId="37" fillId="38" borderId="186" xfId="0" applyNumberFormat="1" applyFont="1" applyFill="1" applyBorder="1"/>
    <xf numFmtId="49" fontId="37" fillId="0" borderId="109" xfId="0" applyNumberFormat="1" applyFont="1" applyBorder="1" applyAlignment="1">
      <alignment horizontal="right" vertical="center"/>
    </xf>
    <xf numFmtId="0" fontId="37" fillId="0" borderId="71" xfId="0" applyFont="1" applyBorder="1" applyAlignment="1">
      <alignment vertical="top" wrapText="1"/>
    </xf>
    <xf numFmtId="3" fontId="51" fillId="0" borderId="74" xfId="0" applyNumberFormat="1" applyFont="1" applyBorder="1"/>
    <xf numFmtId="0" fontId="37" fillId="0" borderId="109" xfId="0" applyFont="1" applyBorder="1" applyAlignment="1">
      <alignment horizontal="center" vertical="top" wrapText="1"/>
    </xf>
    <xf numFmtId="3" fontId="52" fillId="0" borderId="74" xfId="0" applyNumberFormat="1" applyFont="1" applyBorder="1"/>
    <xf numFmtId="3" fontId="36" fillId="0" borderId="74" xfId="0" applyNumberFormat="1" applyFont="1" applyBorder="1"/>
    <xf numFmtId="167" fontId="36" fillId="0" borderId="74" xfId="0" applyNumberFormat="1" applyFont="1" applyBorder="1"/>
    <xf numFmtId="0" fontId="37" fillId="0" borderId="36" xfId="0" applyFont="1" applyBorder="1" applyAlignment="1">
      <alignment vertical="top" wrapText="1"/>
    </xf>
    <xf numFmtId="3" fontId="39" fillId="0" borderId="37" xfId="0" applyNumberFormat="1" applyFont="1" applyBorder="1"/>
    <xf numFmtId="49" fontId="37" fillId="0" borderId="91" xfId="0" applyNumberFormat="1" applyFont="1" applyBorder="1" applyAlignment="1">
      <alignment horizontal="right" vertical="center"/>
    </xf>
    <xf numFmtId="0" fontId="37" fillId="0" borderId="187" xfId="0" applyFont="1" applyBorder="1" applyAlignment="1">
      <alignment vertical="top" wrapText="1"/>
    </xf>
    <xf numFmtId="3" fontId="52" fillId="0" borderId="188" xfId="0" applyNumberFormat="1" applyFont="1" applyBorder="1"/>
    <xf numFmtId="3" fontId="36" fillId="0" borderId="168" xfId="0" applyNumberFormat="1" applyFont="1" applyBorder="1"/>
    <xf numFmtId="3" fontId="36" fillId="0" borderId="172" xfId="0" applyNumberFormat="1" applyFont="1" applyBorder="1"/>
    <xf numFmtId="0" fontId="37" fillId="0" borderId="88" xfId="0" applyFont="1" applyBorder="1" applyAlignment="1">
      <alignment horizontal="center" vertical="top" wrapText="1"/>
    </xf>
    <xf numFmtId="0" fontId="37" fillId="0" borderId="183" xfId="0" applyFont="1" applyBorder="1" applyAlignment="1">
      <alignment vertical="top" wrapText="1"/>
    </xf>
    <xf numFmtId="3" fontId="39" fillId="0" borderId="186" xfId="0" applyNumberFormat="1" applyFont="1" applyBorder="1"/>
    <xf numFmtId="3" fontId="37" fillId="0" borderId="184" xfId="0" applyNumberFormat="1" applyFont="1" applyBorder="1"/>
    <xf numFmtId="167" fontId="36" fillId="0" borderId="172" xfId="0" applyNumberFormat="1" applyFont="1" applyBorder="1"/>
    <xf numFmtId="0" fontId="37" fillId="41" borderId="109" xfId="0" applyFont="1" applyFill="1" applyBorder="1" applyAlignment="1">
      <alignment horizontal="center" vertical="top" wrapText="1"/>
    </xf>
    <xf numFmtId="0" fontId="37" fillId="41" borderId="50" xfId="0" applyFont="1" applyFill="1" applyBorder="1" applyAlignment="1">
      <alignment vertical="top" wrapText="1"/>
    </xf>
    <xf numFmtId="3" fontId="39" fillId="41" borderId="51" xfId="0" applyNumberFormat="1" applyFont="1" applyFill="1" applyBorder="1"/>
    <xf numFmtId="3" fontId="37" fillId="41" borderId="51" xfId="0" applyNumberFormat="1" applyFont="1" applyFill="1" applyBorder="1"/>
    <xf numFmtId="0" fontId="26" fillId="0" borderId="109" xfId="0" applyFont="1" applyBorder="1"/>
    <xf numFmtId="3" fontId="36" fillId="0" borderId="37" xfId="0" applyNumberFormat="1" applyFont="1" applyBorder="1"/>
    <xf numFmtId="0" fontId="104" fillId="0" borderId="118" xfId="92" applyFont="1" applyBorder="1"/>
    <xf numFmtId="167" fontId="104" fillId="0" borderId="90" xfId="92" applyNumberFormat="1" applyFont="1" applyBorder="1"/>
    <xf numFmtId="3" fontId="81" fillId="0" borderId="0" xfId="92" applyNumberFormat="1" applyFont="1"/>
    <xf numFmtId="3" fontId="82" fillId="0" borderId="0" xfId="92" applyNumberFormat="1" applyFont="1"/>
    <xf numFmtId="0" fontId="68" fillId="33" borderId="87" xfId="90" applyFont="1" applyFill="1" applyBorder="1" applyAlignment="1">
      <alignment horizontal="center" vertical="center"/>
    </xf>
    <xf numFmtId="0" fontId="68" fillId="33" borderId="87" xfId="90" applyFont="1" applyFill="1" applyBorder="1" applyAlignment="1">
      <alignment horizontal="center" vertical="center" wrapText="1"/>
    </xf>
    <xf numFmtId="3" fontId="35" fillId="40" borderId="74" xfId="88" applyNumberFormat="1" applyFont="1" applyFill="1" applyBorder="1" applyAlignment="1">
      <alignment horizontal="right" vertical="center"/>
    </xf>
    <xf numFmtId="0" fontId="87" fillId="0" borderId="0" xfId="92" applyFont="1" applyAlignment="1">
      <alignment horizontal="right"/>
    </xf>
    <xf numFmtId="0" fontId="78" fillId="0" borderId="0" xfId="86" applyFont="1" applyAlignment="1">
      <alignment vertical="center"/>
    </xf>
    <xf numFmtId="0" fontId="38" fillId="40" borderId="109" xfId="0" applyFont="1" applyFill="1" applyBorder="1" applyAlignment="1">
      <alignment vertical="center"/>
    </xf>
    <xf numFmtId="0" fontId="41" fillId="42" borderId="78" xfId="0" applyFont="1" applyFill="1" applyBorder="1" applyAlignment="1">
      <alignment horizontal="center" vertical="center"/>
    </xf>
    <xf numFmtId="3" fontId="82" fillId="42" borderId="79" xfId="0" applyNumberFormat="1" applyFont="1" applyFill="1" applyBorder="1" applyAlignment="1">
      <alignment horizontal="center" vertical="center" wrapText="1"/>
    </xf>
    <xf numFmtId="0" fontId="84" fillId="40" borderId="189" xfId="92" applyFont="1" applyFill="1" applyBorder="1" applyAlignment="1">
      <alignment horizontal="center" vertical="center" wrapText="1"/>
    </xf>
    <xf numFmtId="0" fontId="80" fillId="40" borderId="89" xfId="92" applyFont="1" applyFill="1" applyBorder="1"/>
    <xf numFmtId="0" fontId="38" fillId="40" borderId="88" xfId="0" applyFont="1" applyFill="1" applyBorder="1" applyAlignment="1">
      <alignment vertical="center"/>
    </xf>
    <xf numFmtId="0" fontId="91" fillId="42" borderId="50" xfId="0" applyFont="1" applyFill="1" applyBorder="1" applyAlignment="1">
      <alignment horizontal="center" vertical="center"/>
    </xf>
    <xf numFmtId="0" fontId="86" fillId="40" borderId="89" xfId="92" applyFont="1" applyFill="1" applyBorder="1"/>
    <xf numFmtId="3" fontId="67" fillId="0" borderId="89" xfId="103" applyNumberFormat="1" applyFont="1" applyBorder="1" applyAlignment="1">
      <alignment horizontal="center" vertical="center" wrapText="1"/>
    </xf>
    <xf numFmtId="3" fontId="107" fillId="33" borderId="87" xfId="103" applyNumberFormat="1" applyFont="1" applyFill="1" applyBorder="1" applyAlignment="1">
      <alignment horizontal="center" vertical="center" wrapText="1"/>
    </xf>
    <xf numFmtId="49" fontId="108" fillId="0" borderId="93" xfId="102" applyNumberFormat="1" applyFont="1" applyBorder="1" applyAlignment="1">
      <alignment horizontal="center" vertical="center" wrapText="1"/>
    </xf>
    <xf numFmtId="3" fontId="108" fillId="0" borderId="114" xfId="102" applyNumberFormat="1" applyFont="1" applyBorder="1" applyAlignment="1">
      <alignment vertical="center"/>
    </xf>
    <xf numFmtId="3" fontId="108" fillId="0" borderId="87" xfId="102" applyNumberFormat="1" applyFont="1" applyBorder="1" applyAlignment="1">
      <alignment vertical="center"/>
    </xf>
    <xf numFmtId="3" fontId="108" fillId="0" borderId="90" xfId="103" applyNumberFormat="1" applyFont="1" applyBorder="1" applyAlignment="1">
      <alignment horizontal="center" vertical="center" wrapText="1"/>
    </xf>
    <xf numFmtId="3" fontId="108" fillId="0" borderId="87" xfId="103" applyNumberFormat="1" applyFont="1" applyBorder="1" applyAlignment="1">
      <alignment horizontal="center" vertical="center" wrapText="1"/>
    </xf>
    <xf numFmtId="3" fontId="108" fillId="0" borderId="87" xfId="103" applyNumberFormat="1" applyFont="1" applyBorder="1" applyAlignment="1">
      <alignment horizontal="right" vertical="center"/>
    </xf>
    <xf numFmtId="49" fontId="108" fillId="0" borderId="94" xfId="102" applyNumberFormat="1" applyFont="1" applyBorder="1" applyAlignment="1">
      <alignment horizontal="center" vertical="center" wrapText="1"/>
    </xf>
    <xf numFmtId="3" fontId="108" fillId="0" borderId="92" xfId="102" applyNumberFormat="1" applyFont="1" applyBorder="1" applyAlignment="1">
      <alignment horizontal="left" vertical="center" wrapText="1"/>
    </xf>
    <xf numFmtId="3" fontId="108" fillId="0" borderId="87" xfId="102" applyNumberFormat="1" applyFont="1" applyBorder="1" applyAlignment="1">
      <alignment horizontal="left" vertical="center" wrapText="1"/>
    </xf>
    <xf numFmtId="3" fontId="108" fillId="0" borderId="90" xfId="103" applyNumberFormat="1" applyFont="1" applyBorder="1" applyAlignment="1">
      <alignment horizontal="center" vertical="center"/>
    </xf>
    <xf numFmtId="3" fontId="108" fillId="0" borderId="87" xfId="103" applyNumberFormat="1" applyFont="1" applyBorder="1" applyAlignment="1">
      <alignment horizontal="center" vertical="center"/>
    </xf>
    <xf numFmtId="3" fontId="108" fillId="0" borderId="92" xfId="102" applyNumberFormat="1" applyFont="1" applyBorder="1" applyAlignment="1">
      <alignment horizontal="left" vertical="center"/>
    </xf>
    <xf numFmtId="3" fontId="108" fillId="0" borderId="87" xfId="102" applyNumberFormat="1" applyFont="1" applyBorder="1" applyAlignment="1">
      <alignment horizontal="left" vertical="center"/>
    </xf>
    <xf numFmtId="3" fontId="108" fillId="0" borderId="92" xfId="102" applyNumberFormat="1" applyFont="1" applyBorder="1" applyAlignment="1">
      <alignment vertical="center"/>
    </xf>
    <xf numFmtId="49" fontId="108" fillId="0" borderId="94" xfId="102" applyNumberFormat="1" applyFont="1" applyBorder="1" applyAlignment="1">
      <alignment horizontal="center" vertical="center"/>
    </xf>
    <xf numFmtId="3" fontId="108" fillId="0" borderId="115" xfId="102" applyNumberFormat="1" applyFont="1" applyBorder="1" applyAlignment="1">
      <alignment vertical="center"/>
    </xf>
    <xf numFmtId="49" fontId="108" fillId="0" borderId="96" xfId="102" applyNumberFormat="1" applyFont="1" applyBorder="1" applyAlignment="1">
      <alignment horizontal="center" vertical="center" wrapText="1"/>
    </xf>
    <xf numFmtId="3" fontId="108" fillId="0" borderId="97" xfId="102" applyNumberFormat="1" applyFont="1" applyBorder="1" applyAlignment="1">
      <alignment vertical="center"/>
    </xf>
    <xf numFmtId="49" fontId="108" fillId="0" borderId="93" xfId="102" applyNumberFormat="1" applyFont="1" applyBorder="1" applyAlignment="1">
      <alignment horizontal="center" vertical="center"/>
    </xf>
    <xf numFmtId="3" fontId="108" fillId="0" borderId="114" xfId="102" applyNumberFormat="1" applyFont="1" applyBorder="1" applyAlignment="1">
      <alignment horizontal="left" vertical="center"/>
    </xf>
    <xf numFmtId="0" fontId="108" fillId="0" borderId="87" xfId="85" applyFont="1" applyBorder="1" applyAlignment="1">
      <alignment vertical="center"/>
    </xf>
    <xf numFmtId="0" fontId="108" fillId="0" borderId="92" xfId="85" applyFont="1" applyBorder="1" applyAlignment="1">
      <alignment vertical="center"/>
    </xf>
    <xf numFmtId="49" fontId="108" fillId="0" borderId="95" xfId="102" applyNumberFormat="1" applyFont="1" applyBorder="1" applyAlignment="1">
      <alignment horizontal="center" vertical="center"/>
    </xf>
    <xf numFmtId="3" fontId="108" fillId="0" borderId="116" xfId="102" applyNumberFormat="1" applyFont="1" applyBorder="1" applyAlignment="1">
      <alignment horizontal="left" vertical="center" wrapText="1"/>
    </xf>
    <xf numFmtId="49" fontId="108" fillId="0" borderId="96" xfId="102" applyNumberFormat="1" applyFont="1" applyBorder="1" applyAlignment="1">
      <alignment horizontal="center" vertical="center"/>
    </xf>
    <xf numFmtId="3" fontId="108" fillId="0" borderId="97" xfId="102" applyNumberFormat="1" applyFont="1" applyBorder="1" applyAlignment="1">
      <alignment horizontal="left" vertical="center"/>
    </xf>
    <xf numFmtId="49" fontId="108" fillId="33" borderId="87" xfId="103" applyNumberFormat="1" applyFont="1" applyFill="1" applyBorder="1" applyAlignment="1">
      <alignment horizontal="center" vertical="center"/>
    </xf>
    <xf numFmtId="0" fontId="107" fillId="33" borderId="87" xfId="85" applyFont="1" applyFill="1" applyBorder="1" applyAlignment="1">
      <alignment vertical="center" wrapText="1"/>
    </xf>
    <xf numFmtId="3" fontId="107" fillId="33" borderId="87" xfId="103" applyNumberFormat="1" applyFont="1" applyFill="1" applyBorder="1" applyAlignment="1">
      <alignment horizontal="right" vertical="center"/>
    </xf>
    <xf numFmtId="49" fontId="107" fillId="0" borderId="87" xfId="103" applyNumberFormat="1" applyFont="1" applyBorder="1" applyAlignment="1">
      <alignment horizontal="center" vertical="center"/>
    </xf>
    <xf numFmtId="3" fontId="108" fillId="0" borderId="87" xfId="103" applyNumberFormat="1" applyFont="1" applyBorder="1" applyAlignment="1">
      <alignment vertical="center"/>
    </xf>
    <xf numFmtId="3" fontId="107" fillId="33" borderId="87" xfId="103" applyNumberFormat="1" applyFont="1" applyFill="1" applyBorder="1" applyAlignment="1">
      <alignment vertical="center"/>
    </xf>
    <xf numFmtId="3" fontId="48" fillId="0" borderId="92" xfId="90" applyNumberFormat="1" applyFont="1" applyBorder="1" applyAlignment="1">
      <alignment vertical="center"/>
    </xf>
    <xf numFmtId="49" fontId="107" fillId="33" borderId="87" xfId="103" applyNumberFormat="1" applyFont="1" applyFill="1" applyBorder="1" applyAlignment="1">
      <alignment horizontal="center" vertical="center" wrapText="1"/>
    </xf>
    <xf numFmtId="0" fontId="107" fillId="33" borderId="87" xfId="90" applyFont="1" applyFill="1" applyBorder="1" applyAlignment="1">
      <alignment horizontal="center"/>
    </xf>
    <xf numFmtId="0" fontId="110" fillId="0" borderId="91" xfId="85" applyFont="1" applyBorder="1" applyAlignment="1">
      <alignment vertical="center"/>
    </xf>
    <xf numFmtId="0" fontId="107" fillId="33" borderId="87" xfId="85" applyFont="1" applyFill="1" applyBorder="1" applyAlignment="1">
      <alignment horizontal="left" vertical="center" wrapText="1"/>
    </xf>
    <xf numFmtId="3" fontId="38" fillId="0" borderId="87" xfId="0" applyNumberFormat="1" applyFont="1" applyBorder="1"/>
    <xf numFmtId="3" fontId="42" fillId="0" borderId="87" xfId="0" applyNumberFormat="1" applyFont="1" applyBorder="1" applyAlignment="1">
      <alignment horizontal="right"/>
    </xf>
    <xf numFmtId="165" fontId="79" fillId="0" borderId="159" xfId="97" applyNumberFormat="1" applyFont="1" applyBorder="1" applyAlignment="1">
      <alignment horizontal="center" vertical="center" wrapText="1"/>
    </xf>
    <xf numFmtId="165" fontId="79" fillId="0" borderId="88" xfId="97" applyNumberFormat="1" applyFont="1" applyBorder="1" applyAlignment="1">
      <alignment horizontal="center" vertical="center" wrapText="1"/>
    </xf>
    <xf numFmtId="165" fontId="79" fillId="0" borderId="160" xfId="97" applyNumberFormat="1" applyFont="1" applyBorder="1" applyAlignment="1">
      <alignment horizontal="center" vertical="center" wrapText="1"/>
    </xf>
    <xf numFmtId="3" fontId="67" fillId="0" borderId="87" xfId="80" applyNumberFormat="1" applyFont="1" applyBorder="1" applyAlignment="1">
      <alignment horizontal="center"/>
    </xf>
    <xf numFmtId="3" fontId="97" fillId="0" borderId="140" xfId="0" applyNumberFormat="1" applyFont="1" applyBorder="1" applyAlignment="1">
      <alignment horizontal="center" wrapText="1"/>
    </xf>
    <xf numFmtId="3" fontId="67" fillId="0" borderId="140" xfId="0" applyNumberFormat="1" applyFont="1" applyBorder="1"/>
    <xf numFmtId="3" fontId="67" fillId="0" borderId="141" xfId="0" applyNumberFormat="1" applyFont="1" applyBorder="1"/>
    <xf numFmtId="3" fontId="67" fillId="0" borderId="87" xfId="0" applyNumberFormat="1" applyFont="1" applyBorder="1" applyAlignment="1">
      <alignment horizontal="center"/>
    </xf>
    <xf numFmtId="3" fontId="97" fillId="0" borderId="87" xfId="0" applyNumberFormat="1" applyFont="1" applyBorder="1" applyAlignment="1">
      <alignment horizontal="center" wrapText="1"/>
    </xf>
    <xf numFmtId="3" fontId="67" fillId="0" borderId="87" xfId="0" applyNumberFormat="1" applyFont="1" applyBorder="1"/>
    <xf numFmtId="3" fontId="67" fillId="0" borderId="118" xfId="0" applyNumberFormat="1" applyFont="1" applyBorder="1"/>
    <xf numFmtId="3" fontId="67" fillId="0" borderId="90" xfId="0" applyNumberFormat="1" applyFont="1" applyBorder="1"/>
    <xf numFmtId="3" fontId="97" fillId="0" borderId="89" xfId="0" applyNumberFormat="1" applyFont="1" applyBorder="1" applyAlignment="1">
      <alignment horizontal="center" wrapText="1"/>
    </xf>
    <xf numFmtId="0" fontId="67" fillId="37" borderId="140" xfId="0" applyFont="1" applyFill="1" applyBorder="1" applyAlignment="1">
      <alignment horizontal="center" wrapText="1"/>
    </xf>
    <xf numFmtId="0" fontId="67" fillId="0" borderId="149" xfId="80" applyFont="1" applyBorder="1"/>
    <xf numFmtId="0" fontId="67" fillId="0" borderId="150" xfId="80" applyFont="1" applyBorder="1"/>
    <xf numFmtId="3" fontId="67" fillId="37" borderId="140" xfId="0" applyNumberFormat="1" applyFont="1" applyFill="1" applyBorder="1" applyAlignment="1">
      <alignment horizontal="center"/>
    </xf>
    <xf numFmtId="3" fontId="67" fillId="0" borderId="140" xfId="0" applyNumberFormat="1" applyFont="1" applyBorder="1" applyAlignment="1">
      <alignment horizontal="center" wrapText="1"/>
    </xf>
    <xf numFmtId="3" fontId="67" fillId="0" borderId="133" xfId="80" applyNumberFormat="1" applyFont="1" applyBorder="1"/>
    <xf numFmtId="3" fontId="67" fillId="0" borderId="134" xfId="80" applyNumberFormat="1" applyFont="1" applyBorder="1"/>
    <xf numFmtId="3" fontId="67" fillId="0" borderId="140" xfId="80" applyNumberFormat="1" applyFont="1" applyBorder="1" applyAlignment="1">
      <alignment horizontal="center"/>
    </xf>
    <xf numFmtId="0" fontId="76" fillId="0" borderId="151" xfId="0" applyFont="1" applyBorder="1"/>
    <xf numFmtId="0" fontId="81" fillId="0" borderId="87" xfId="92" applyFont="1" applyBorder="1" applyAlignment="1">
      <alignment horizontal="center"/>
    </xf>
    <xf numFmtId="3" fontId="77" fillId="0" borderId="13" xfId="98" applyNumberFormat="1" applyFont="1" applyBorder="1" applyAlignment="1">
      <alignment horizontal="right" vertical="center" wrapText="1" indent="1"/>
    </xf>
    <xf numFmtId="165" fontId="79" fillId="0" borderId="143" xfId="97" applyNumberFormat="1" applyFont="1" applyBorder="1" applyAlignment="1" applyProtection="1">
      <alignment horizontal="left" vertical="center" wrapText="1" indent="1"/>
      <protection locked="0"/>
    </xf>
    <xf numFmtId="165" fontId="79" fillId="0" borderId="87" xfId="97" applyNumberFormat="1" applyFont="1" applyBorder="1" applyAlignment="1" applyProtection="1">
      <alignment vertical="center" wrapText="1"/>
      <protection locked="0"/>
    </xf>
    <xf numFmtId="49" fontId="79" fillId="0" borderId="87" xfId="97" applyNumberFormat="1" applyFont="1" applyBorder="1" applyAlignment="1" applyProtection="1">
      <alignment horizontal="center" vertical="center" wrapText="1"/>
      <protection locked="0"/>
    </xf>
    <xf numFmtId="165" fontId="79" fillId="0" borderId="145" xfId="97" applyNumberFormat="1" applyFont="1" applyBorder="1" applyAlignment="1" applyProtection="1">
      <alignment horizontal="left" vertical="center" wrapText="1" indent="1"/>
      <protection locked="0"/>
    </xf>
    <xf numFmtId="165" fontId="79" fillId="0" borderId="146" xfId="97" applyNumberFormat="1" applyFont="1" applyBorder="1" applyAlignment="1" applyProtection="1">
      <alignment vertical="center" wrapText="1"/>
      <protection locked="0"/>
    </xf>
    <xf numFmtId="49" fontId="79" fillId="0" borderId="146" xfId="97" applyNumberFormat="1" applyFont="1" applyBorder="1" applyAlignment="1" applyProtection="1">
      <alignment horizontal="center" vertical="center" wrapText="1"/>
      <protection locked="0"/>
    </xf>
    <xf numFmtId="165" fontId="34" fillId="0" borderId="159" xfId="97" applyNumberFormat="1" applyFont="1" applyBorder="1" applyAlignment="1" applyProtection="1">
      <alignment horizontal="left" vertical="center" wrapText="1" indent="1"/>
      <protection locked="0"/>
    </xf>
    <xf numFmtId="165" fontId="34" fillId="0" borderId="88" xfId="97" applyNumberFormat="1" applyFont="1" applyBorder="1" applyAlignment="1" applyProtection="1">
      <alignment vertical="center" wrapText="1"/>
      <protection locked="0"/>
    </xf>
    <xf numFmtId="49" fontId="34" fillId="0" borderId="88" xfId="97" applyNumberFormat="1" applyFont="1" applyBorder="1" applyAlignment="1" applyProtection="1">
      <alignment horizontal="center" vertical="center" wrapText="1"/>
      <protection locked="0"/>
    </xf>
    <xf numFmtId="165" fontId="34" fillId="0" borderId="143" xfId="97" applyNumberFormat="1" applyFont="1" applyBorder="1" applyAlignment="1" applyProtection="1">
      <alignment horizontal="left" vertical="center" wrapText="1" indent="1"/>
      <protection locked="0"/>
    </xf>
    <xf numFmtId="165" fontId="34" fillId="0" borderId="87" xfId="97" applyNumberFormat="1" applyFont="1" applyBorder="1" applyAlignment="1" applyProtection="1">
      <alignment vertical="center" wrapText="1"/>
      <protection locked="0"/>
    </xf>
    <xf numFmtId="49" fontId="34" fillId="0" borderId="87" xfId="97" applyNumberFormat="1" applyFont="1" applyBorder="1" applyAlignment="1" applyProtection="1">
      <alignment horizontal="center" vertical="center" wrapText="1"/>
      <protection locked="0"/>
    </xf>
    <xf numFmtId="165" fontId="79" fillId="0" borderId="88" xfId="97" applyNumberFormat="1" applyFont="1" applyBorder="1" applyAlignment="1">
      <alignment horizontal="right" vertical="center" wrapText="1"/>
    </xf>
    <xf numFmtId="165" fontId="79" fillId="0" borderId="87" xfId="97" applyNumberFormat="1" applyFont="1" applyBorder="1" applyAlignment="1" applyProtection="1">
      <alignment horizontal="right" vertical="center" wrapText="1"/>
      <protection locked="0"/>
    </xf>
    <xf numFmtId="165" fontId="79" fillId="0" borderId="143" xfId="97" applyNumberFormat="1" applyFont="1" applyBorder="1" applyAlignment="1" applyProtection="1">
      <alignment horizontal="center" vertical="center" wrapText="1"/>
      <protection locked="0"/>
    </xf>
    <xf numFmtId="3" fontId="82" fillId="0" borderId="87" xfId="92" applyNumberFormat="1" applyFont="1" applyBorder="1" applyAlignment="1">
      <alignment horizontal="center"/>
    </xf>
    <xf numFmtId="0" fontId="81" fillId="0" borderId="0" xfId="92" applyFont="1" applyAlignment="1">
      <alignment horizontal="left" wrapText="1"/>
    </xf>
    <xf numFmtId="0" fontId="0" fillId="0" borderId="0" xfId="0" applyAlignment="1">
      <alignment wrapText="1"/>
    </xf>
    <xf numFmtId="0" fontId="42" fillId="0" borderId="0" xfId="0" applyFont="1" applyAlignment="1">
      <alignment horizontal="left" wrapText="1"/>
    </xf>
    <xf numFmtId="0" fontId="44" fillId="0" borderId="180" xfId="95" applyFont="1" applyBorder="1" applyAlignment="1">
      <alignment vertical="center"/>
    </xf>
    <xf numFmtId="0" fontId="2" fillId="0" borderId="0" xfId="116"/>
    <xf numFmtId="0" fontId="99" fillId="40" borderId="87" xfId="116" applyFont="1" applyFill="1" applyBorder="1" applyAlignment="1">
      <alignment horizontal="center"/>
    </xf>
    <xf numFmtId="0" fontId="111" fillId="0" borderId="87" xfId="116" applyFont="1" applyBorder="1"/>
    <xf numFmtId="169" fontId="111" fillId="0" borderId="87" xfId="116" applyNumberFormat="1" applyFont="1" applyBorder="1"/>
    <xf numFmtId="169" fontId="111" fillId="0" borderId="87" xfId="116" applyNumberFormat="1" applyFont="1" applyBorder="1" applyAlignment="1">
      <alignment horizontal="right"/>
    </xf>
    <xf numFmtId="170" fontId="111" fillId="0" borderId="87" xfId="116" applyNumberFormat="1" applyFont="1" applyBorder="1"/>
    <xf numFmtId="0" fontId="66" fillId="33" borderId="57" xfId="80" applyFont="1" applyFill="1" applyBorder="1" applyAlignment="1">
      <alignment horizontal="center" vertical="center" wrapText="1"/>
    </xf>
    <xf numFmtId="0" fontId="66" fillId="33" borderId="58" xfId="80" applyFont="1" applyFill="1" applyBorder="1" applyAlignment="1">
      <alignment horizontal="center" vertical="center" wrapText="1"/>
    </xf>
    <xf numFmtId="0" fontId="66" fillId="33" borderId="49" xfId="80" applyFont="1" applyFill="1" applyBorder="1" applyAlignment="1">
      <alignment horizontal="center" vertical="center" wrapText="1"/>
    </xf>
    <xf numFmtId="0" fontId="66" fillId="33" borderId="26" xfId="80" applyFont="1" applyFill="1" applyBorder="1" applyAlignment="1">
      <alignment horizontal="center" vertical="center" wrapText="1"/>
    </xf>
    <xf numFmtId="0" fontId="66" fillId="33" borderId="175" xfId="80" applyFont="1" applyFill="1" applyBorder="1" applyAlignment="1">
      <alignment horizontal="center" vertical="center" wrapText="1"/>
    </xf>
    <xf numFmtId="0" fontId="66" fillId="33" borderId="176" xfId="80" applyFont="1" applyFill="1" applyBorder="1" applyAlignment="1">
      <alignment horizontal="center" vertical="center" wrapText="1"/>
    </xf>
    <xf numFmtId="0" fontId="66" fillId="33" borderId="178" xfId="80" applyFont="1" applyFill="1" applyBorder="1" applyAlignment="1">
      <alignment horizontal="center" vertical="center" wrapText="1"/>
    </xf>
    <xf numFmtId="0" fontId="66" fillId="33" borderId="179" xfId="80" applyFont="1" applyFill="1" applyBorder="1" applyAlignment="1">
      <alignment horizontal="center" vertical="center" wrapText="1"/>
    </xf>
    <xf numFmtId="0" fontId="66" fillId="33" borderId="181" xfId="80" applyFont="1" applyFill="1" applyBorder="1" applyAlignment="1">
      <alignment horizontal="center" vertical="center" wrapText="1"/>
    </xf>
    <xf numFmtId="0" fontId="67" fillId="0" borderId="87" xfId="80" applyFont="1" applyBorder="1" applyAlignment="1">
      <alignment horizontal="center"/>
    </xf>
    <xf numFmtId="0" fontId="67" fillId="0" borderId="146" xfId="80" applyFont="1" applyBorder="1" applyAlignment="1">
      <alignment horizontal="center"/>
    </xf>
    <xf numFmtId="0" fontId="0" fillId="0" borderId="0" xfId="80" applyFont="1" applyAlignment="1">
      <alignment horizontal="center"/>
    </xf>
    <xf numFmtId="9" fontId="67" fillId="0" borderId="0" xfId="0" applyNumberFormat="1" applyFont="1" applyAlignment="1">
      <alignment horizontal="center" wrapText="1"/>
    </xf>
    <xf numFmtId="0" fontId="67" fillId="0" borderId="143" xfId="0" applyFont="1" applyBorder="1"/>
    <xf numFmtId="0" fontId="76" fillId="0" borderId="87" xfId="0" applyFont="1" applyBorder="1" applyAlignment="1">
      <alignment horizontal="center" wrapText="1"/>
    </xf>
    <xf numFmtId="0" fontId="76" fillId="0" borderId="87" xfId="0" applyFont="1" applyBorder="1" applyAlignment="1">
      <alignment horizontal="center"/>
    </xf>
    <xf numFmtId="3" fontId="76" fillId="0" borderId="87" xfId="0" applyNumberFormat="1" applyFont="1" applyBorder="1" applyAlignment="1">
      <alignment horizontal="center"/>
    </xf>
    <xf numFmtId="3" fontId="98" fillId="0" borderId="87" xfId="0" applyNumberFormat="1" applyFont="1" applyBorder="1" applyAlignment="1">
      <alignment horizontal="center" wrapText="1"/>
    </xf>
    <xf numFmtId="3" fontId="76" fillId="0" borderId="87" xfId="0" applyNumberFormat="1" applyFont="1" applyBorder="1"/>
    <xf numFmtId="3" fontId="76" fillId="0" borderId="87" xfId="80" applyNumberFormat="1" applyFont="1" applyBorder="1" applyAlignment="1">
      <alignment horizontal="center"/>
    </xf>
    <xf numFmtId="0" fontId="76" fillId="0" borderId="87" xfId="80" applyFont="1" applyBorder="1"/>
    <xf numFmtId="0" fontId="76" fillId="37" borderId="87" xfId="0" applyFont="1" applyFill="1" applyBorder="1" applyAlignment="1">
      <alignment horizontal="center" wrapText="1"/>
    </xf>
    <xf numFmtId="3" fontId="76" fillId="37" borderId="87" xfId="0" applyNumberFormat="1" applyFont="1" applyFill="1" applyBorder="1" applyAlignment="1">
      <alignment horizontal="center"/>
    </xf>
    <xf numFmtId="0" fontId="76" fillId="0" borderId="72" xfId="80" applyFont="1" applyBorder="1" applyAlignment="1">
      <alignment horizontal="center" wrapText="1"/>
    </xf>
    <xf numFmtId="0" fontId="76" fillId="0" borderId="18" xfId="80" applyFont="1" applyBorder="1" applyAlignment="1">
      <alignment horizontal="center" wrapText="1"/>
    </xf>
    <xf numFmtId="3" fontId="76" fillId="0" borderId="66" xfId="80" applyNumberFormat="1" applyFont="1" applyBorder="1" applyAlignment="1">
      <alignment horizontal="right"/>
    </xf>
    <xf numFmtId="3" fontId="76" fillId="0" borderId="38" xfId="80" applyNumberFormat="1" applyFont="1" applyBorder="1" applyAlignment="1">
      <alignment horizontal="right"/>
    </xf>
    <xf numFmtId="3" fontId="98" fillId="0" borderId="89" xfId="0" applyNumberFormat="1" applyFont="1" applyBorder="1" applyAlignment="1">
      <alignment horizontal="center" wrapText="1"/>
    </xf>
    <xf numFmtId="3" fontId="98" fillId="0" borderId="146" xfId="0" applyNumberFormat="1" applyFont="1" applyBorder="1" applyAlignment="1">
      <alignment horizontal="center" wrapText="1"/>
    </xf>
    <xf numFmtId="0" fontId="76" fillId="0" borderId="91" xfId="0" applyFont="1" applyBorder="1" applyAlignment="1">
      <alignment horizontal="center" wrapText="1"/>
    </xf>
    <xf numFmtId="3" fontId="76" fillId="0" borderId="91" xfId="0" applyNumberFormat="1" applyFont="1" applyBorder="1" applyAlignment="1">
      <alignment horizontal="center"/>
    </xf>
    <xf numFmtId="3" fontId="76" fillId="0" borderId="91" xfId="80" applyNumberFormat="1" applyFont="1" applyBorder="1" applyAlignment="1">
      <alignment horizontal="center"/>
    </xf>
    <xf numFmtId="0" fontId="67" fillId="37" borderId="139" xfId="0" applyFont="1" applyFill="1" applyBorder="1"/>
    <xf numFmtId="0" fontId="76" fillId="0" borderId="140" xfId="80" applyFont="1" applyBorder="1" applyAlignment="1">
      <alignment horizontal="center" vertical="center" wrapText="1"/>
    </xf>
    <xf numFmtId="0" fontId="113" fillId="0" borderId="140" xfId="0" applyFont="1" applyBorder="1" applyAlignment="1">
      <alignment horizontal="center" wrapText="1"/>
    </xf>
    <xf numFmtId="0" fontId="76" fillId="0" borderId="140" xfId="80" applyFont="1" applyBorder="1"/>
    <xf numFmtId="4" fontId="76" fillId="0" borderId="140" xfId="0" applyNumberFormat="1" applyFont="1" applyBorder="1" applyAlignment="1">
      <alignment horizontal="center"/>
    </xf>
    <xf numFmtId="0" fontId="76" fillId="0" borderId="140" xfId="0" applyFont="1" applyBorder="1" applyAlignment="1">
      <alignment horizontal="center"/>
    </xf>
    <xf numFmtId="0" fontId="76" fillId="0" borderId="140" xfId="80" applyFont="1" applyBorder="1" applyAlignment="1">
      <alignment horizontal="center" wrapText="1"/>
    </xf>
    <xf numFmtId="0" fontId="76" fillId="0" borderId="140" xfId="80" applyFont="1" applyBorder="1" applyAlignment="1">
      <alignment horizontal="center"/>
    </xf>
    <xf numFmtId="0" fontId="76" fillId="0" borderId="87" xfId="0" applyFont="1" applyBorder="1" applyAlignment="1">
      <alignment horizontal="center" vertical="center" wrapText="1"/>
    </xf>
    <xf numFmtId="0" fontId="113" fillId="0" borderId="87" xfId="0" applyFont="1" applyBorder="1" applyAlignment="1">
      <alignment horizontal="center" wrapText="1"/>
    </xf>
    <xf numFmtId="4" fontId="76" fillId="0" borderId="87" xfId="0" applyNumberFormat="1" applyFont="1" applyBorder="1" applyAlignment="1">
      <alignment horizontal="center"/>
    </xf>
    <xf numFmtId="0" fontId="76" fillId="0" borderId="87" xfId="80" applyFont="1" applyBorder="1" applyAlignment="1">
      <alignment horizontal="center" wrapText="1"/>
    </xf>
    <xf numFmtId="0" fontId="76" fillId="0" borderId="87" xfId="80" applyFont="1" applyBorder="1" applyAlignment="1">
      <alignment horizontal="center"/>
    </xf>
    <xf numFmtId="0" fontId="76" fillId="0" borderId="87" xfId="80" applyFont="1" applyBorder="1" applyAlignment="1">
      <alignment horizontal="center" vertical="center" wrapText="1"/>
    </xf>
    <xf numFmtId="0" fontId="113" fillId="35" borderId="87" xfId="0" applyFont="1" applyFill="1" applyBorder="1" applyAlignment="1">
      <alignment horizontal="center" wrapText="1"/>
    </xf>
    <xf numFmtId="4" fontId="76" fillId="37" borderId="87" xfId="0" applyNumberFormat="1" applyFont="1" applyFill="1" applyBorder="1" applyAlignment="1">
      <alignment horizontal="center"/>
    </xf>
    <xf numFmtId="0" fontId="97" fillId="0" borderId="143" xfId="0" applyFont="1" applyBorder="1" applyAlignment="1">
      <alignment horizontal="center" wrapText="1"/>
    </xf>
    <xf numFmtId="0" fontId="97" fillId="0" borderId="145" xfId="0" applyFont="1" applyBorder="1" applyAlignment="1">
      <alignment horizontal="center" wrapText="1"/>
    </xf>
    <xf numFmtId="0" fontId="38" fillId="0" borderId="50" xfId="0" applyFont="1" applyBorder="1" applyAlignment="1">
      <alignment vertical="center" wrapText="1"/>
    </xf>
    <xf numFmtId="3" fontId="82" fillId="38" borderId="51" xfId="0" applyNumberFormat="1" applyFont="1" applyFill="1" applyBorder="1" applyAlignment="1">
      <alignment horizontal="center" vertical="center" wrapText="1"/>
    </xf>
    <xf numFmtId="0" fontId="91" fillId="42" borderId="195" xfId="0" applyFont="1" applyFill="1" applyBorder="1" applyAlignment="1">
      <alignment horizontal="center" vertical="center"/>
    </xf>
    <xf numFmtId="3" fontId="82" fillId="42" borderId="196" xfId="0" applyNumberFormat="1" applyFont="1" applyFill="1" applyBorder="1" applyAlignment="1">
      <alignment horizontal="center" vertical="center" wrapText="1"/>
    </xf>
    <xf numFmtId="0" fontId="84" fillId="40" borderId="197" xfId="92" applyFont="1" applyFill="1" applyBorder="1" applyAlignment="1">
      <alignment horizontal="center" vertical="center" wrapText="1"/>
    </xf>
    <xf numFmtId="3" fontId="82" fillId="42" borderId="27" xfId="0" applyNumberFormat="1" applyFont="1" applyFill="1" applyBorder="1" applyAlignment="1">
      <alignment horizontal="center" vertical="center" wrapText="1"/>
    </xf>
    <xf numFmtId="3" fontId="26" fillId="0" borderId="51" xfId="0" applyNumberFormat="1" applyFont="1" applyBorder="1"/>
    <xf numFmtId="0" fontId="84" fillId="40" borderId="87" xfId="92" applyFont="1" applyFill="1" applyBorder="1" applyAlignment="1">
      <alignment horizontal="center" vertical="center" wrapText="1"/>
    </xf>
    <xf numFmtId="3" fontId="30" fillId="33" borderId="198" xfId="88" applyNumberFormat="1" applyFont="1" applyFill="1" applyBorder="1" applyAlignment="1">
      <alignment vertical="center"/>
    </xf>
    <xf numFmtId="3" fontId="35" fillId="0" borderId="199" xfId="88" applyNumberFormat="1" applyFont="1" applyBorder="1" applyAlignment="1">
      <alignment vertical="center"/>
    </xf>
    <xf numFmtId="3" fontId="30" fillId="33" borderId="199" xfId="88" applyNumberFormat="1" applyFont="1" applyFill="1" applyBorder="1" applyAlignment="1">
      <alignment vertical="center"/>
    </xf>
    <xf numFmtId="0" fontId="40" fillId="0" borderId="144" xfId="88" applyFont="1" applyBorder="1" applyAlignment="1">
      <alignment vertical="center"/>
    </xf>
    <xf numFmtId="3" fontId="35" fillId="0" borderId="201" xfId="88" applyNumberFormat="1" applyFont="1" applyBorder="1" applyAlignment="1">
      <alignment vertical="center"/>
    </xf>
    <xf numFmtId="3" fontId="30" fillId="40" borderId="199" xfId="88" applyNumberFormat="1" applyFont="1" applyFill="1" applyBorder="1" applyAlignment="1">
      <alignment vertical="center"/>
    </xf>
    <xf numFmtId="3" fontId="35" fillId="0" borderId="202" xfId="88" applyNumberFormat="1" applyFont="1" applyBorder="1" applyAlignment="1">
      <alignment vertical="center"/>
    </xf>
    <xf numFmtId="3" fontId="35" fillId="44" borderId="34" xfId="88" applyNumberFormat="1" applyFont="1" applyFill="1" applyBorder="1" applyAlignment="1">
      <alignment horizontal="right" vertical="center"/>
    </xf>
    <xf numFmtId="3" fontId="35" fillId="44" borderId="33" xfId="88" applyNumberFormat="1" applyFont="1" applyFill="1" applyBorder="1" applyAlignment="1">
      <alignment horizontal="right" vertical="center"/>
    </xf>
    <xf numFmtId="3" fontId="35" fillId="44" borderId="200" xfId="88" applyNumberFormat="1" applyFont="1" applyFill="1" applyBorder="1" applyAlignment="1">
      <alignment vertical="center"/>
    </xf>
    <xf numFmtId="3" fontId="30" fillId="40" borderId="33" xfId="88" applyNumberFormat="1" applyFont="1" applyFill="1" applyBorder="1" applyAlignment="1">
      <alignment horizontal="right" vertical="center"/>
    </xf>
    <xf numFmtId="3" fontId="30" fillId="40" borderId="200" xfId="88" applyNumberFormat="1" applyFont="1" applyFill="1" applyBorder="1" applyAlignment="1">
      <alignment vertical="center"/>
    </xf>
    <xf numFmtId="49" fontId="34" fillId="0" borderId="87" xfId="98" applyNumberFormat="1" applyFont="1" applyBorder="1" applyAlignment="1">
      <alignment horizontal="left" vertical="center" wrapText="1" indent="1"/>
    </xf>
    <xf numFmtId="49" fontId="34" fillId="0" borderId="203" xfId="98" applyNumberFormat="1" applyFont="1" applyBorder="1" applyAlignment="1">
      <alignment horizontal="right" vertical="center" wrapText="1"/>
    </xf>
    <xf numFmtId="165" fontId="77" fillId="34" borderId="107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0" borderId="107" xfId="98" applyNumberFormat="1" applyFont="1" applyBorder="1" applyAlignment="1">
      <alignment horizontal="right" vertical="center" wrapText="1" indent="1"/>
    </xf>
    <xf numFmtId="0" fontId="81" fillId="0" borderId="89" xfId="80" applyFont="1" applyBorder="1" applyAlignment="1">
      <alignment horizontal="left" vertical="center" wrapText="1"/>
    </xf>
    <xf numFmtId="0" fontId="81" fillId="0" borderId="87" xfId="80" applyFont="1" applyBorder="1" applyAlignment="1">
      <alignment horizontal="left" vertical="center" wrapText="1"/>
    </xf>
    <xf numFmtId="0" fontId="84" fillId="33" borderId="87" xfId="80" applyFont="1" applyFill="1" applyBorder="1" applyAlignment="1">
      <alignment horizontal="center" vertical="center" wrapText="1"/>
    </xf>
    <xf numFmtId="0" fontId="42" fillId="0" borderId="118" xfId="0" applyFont="1" applyBorder="1"/>
    <xf numFmtId="0" fontId="42" fillId="0" borderId="90" xfId="0" applyFont="1" applyBorder="1"/>
    <xf numFmtId="0" fontId="81" fillId="0" borderId="118" xfId="80" applyFont="1" applyBorder="1" applyAlignment="1">
      <alignment horizontal="left" vertical="center"/>
    </xf>
    <xf numFmtId="0" fontId="38" fillId="0" borderId="0" xfId="0" applyFont="1" applyAlignment="1">
      <alignment horizontal="center"/>
    </xf>
    <xf numFmtId="0" fontId="42" fillId="0" borderId="89" xfId="80" applyFont="1" applyBorder="1" applyAlignment="1">
      <alignment horizontal="left" vertical="center" wrapText="1"/>
    </xf>
    <xf numFmtId="0" fontId="81" fillId="0" borderId="87" xfId="80" applyFont="1" applyBorder="1" applyAlignment="1">
      <alignment horizontal="left" vertical="center"/>
    </xf>
    <xf numFmtId="0" fontId="81" fillId="0" borderId="89" xfId="80" applyFont="1" applyBorder="1" applyAlignment="1">
      <alignment horizontal="right" vertical="center" wrapText="1"/>
    </xf>
    <xf numFmtId="0" fontId="81" fillId="0" borderId="118" xfId="80" applyFont="1" applyBorder="1" applyAlignment="1">
      <alignment horizontal="right" vertical="center" wrapText="1"/>
    </xf>
    <xf numFmtId="0" fontId="81" fillId="0" borderId="90" xfId="80" applyFont="1" applyBorder="1" applyAlignment="1">
      <alignment horizontal="right" vertical="center" wrapText="1"/>
    </xf>
    <xf numFmtId="0" fontId="118" fillId="0" borderId="0" xfId="0" applyFont="1"/>
    <xf numFmtId="3" fontId="119" fillId="0" borderId="17" xfId="81" applyNumberFormat="1" applyFont="1" applyBorder="1" applyAlignment="1">
      <alignment horizontal="center" vertical="center" wrapText="1"/>
    </xf>
    <xf numFmtId="3" fontId="120" fillId="0" borderId="13" xfId="81" applyNumberFormat="1" applyFont="1" applyBorder="1" applyAlignment="1">
      <alignment horizontal="center" vertical="center" wrapText="1"/>
    </xf>
    <xf numFmtId="3" fontId="120" fillId="0" borderId="19" xfId="81" applyNumberFormat="1" applyFont="1" applyBorder="1" applyAlignment="1">
      <alignment horizontal="center" vertical="center" wrapText="1"/>
    </xf>
    <xf numFmtId="3" fontId="119" fillId="0" borderId="13" xfId="81" applyNumberFormat="1" applyFont="1" applyBorder="1" applyAlignment="1">
      <alignment horizontal="center" vertical="center" wrapText="1"/>
    </xf>
    <xf numFmtId="3" fontId="119" fillId="0" borderId="0" xfId="81" applyNumberFormat="1" applyFont="1" applyAlignment="1">
      <alignment vertical="center" wrapText="1"/>
    </xf>
    <xf numFmtId="3" fontId="121" fillId="0" borderId="13" xfId="81" applyNumberFormat="1" applyFont="1" applyBorder="1" applyAlignment="1">
      <alignment horizontal="center" vertical="center" wrapText="1"/>
    </xf>
    <xf numFmtId="3" fontId="122" fillId="0" borderId="13" xfId="81" applyNumberFormat="1" applyFont="1" applyBorder="1" applyAlignment="1">
      <alignment vertical="center" wrapText="1"/>
    </xf>
    <xf numFmtId="3" fontId="122" fillId="0" borderId="17" xfId="81" applyNumberFormat="1" applyFont="1" applyBorder="1" applyAlignment="1">
      <alignment vertical="center" wrapText="1"/>
    </xf>
    <xf numFmtId="3" fontId="122" fillId="0" borderId="13" xfId="81" applyNumberFormat="1" applyFont="1" applyBorder="1" applyAlignment="1">
      <alignment vertical="center"/>
    </xf>
    <xf numFmtId="3" fontId="122" fillId="0" borderId="0" xfId="81" applyNumberFormat="1" applyFont="1" applyAlignment="1">
      <alignment vertical="center"/>
    </xf>
    <xf numFmtId="3" fontId="122" fillId="0" borderId="21" xfId="81" applyNumberFormat="1" applyFont="1" applyBorder="1" applyAlignment="1">
      <alignment vertical="center" wrapText="1"/>
    </xf>
    <xf numFmtId="3" fontId="122" fillId="0" borderId="55" xfId="81" applyNumberFormat="1" applyFont="1" applyBorder="1" applyAlignment="1">
      <alignment vertical="center" wrapText="1"/>
    </xf>
    <xf numFmtId="3" fontId="122" fillId="0" borderId="18" xfId="81" applyNumberFormat="1" applyFont="1" applyBorder="1" applyAlignment="1">
      <alignment vertical="center" wrapText="1"/>
    </xf>
    <xf numFmtId="3" fontId="123" fillId="0" borderId="13" xfId="81" applyNumberFormat="1" applyFont="1" applyBorder="1" applyAlignment="1">
      <alignment vertical="center"/>
    </xf>
    <xf numFmtId="3" fontId="124" fillId="0" borderId="31" xfId="81" applyNumberFormat="1" applyFont="1" applyBorder="1" applyAlignment="1">
      <alignment vertical="center" wrapText="1"/>
    </xf>
    <xf numFmtId="3" fontId="124" fillId="0" borderId="14" xfId="81" applyNumberFormat="1" applyFont="1" applyBorder="1" applyAlignment="1">
      <alignment vertical="center" wrapText="1"/>
    </xf>
    <xf numFmtId="3" fontId="124" fillId="0" borderId="15" xfId="81" applyNumberFormat="1" applyFont="1" applyBorder="1" applyAlignment="1">
      <alignment vertical="center"/>
    </xf>
    <xf numFmtId="3" fontId="124" fillId="0" borderId="14" xfId="81" applyNumberFormat="1" applyFont="1" applyBorder="1" applyAlignment="1">
      <alignment vertical="center"/>
    </xf>
    <xf numFmtId="3" fontId="124" fillId="0" borderId="0" xfId="81" applyNumberFormat="1" applyFont="1" applyAlignment="1">
      <alignment vertical="center"/>
    </xf>
    <xf numFmtId="3" fontId="124" fillId="0" borderId="98" xfId="81" applyNumberFormat="1" applyFont="1" applyBorder="1" applyAlignment="1">
      <alignment vertical="center" wrapText="1"/>
    </xf>
    <xf numFmtId="3" fontId="124" fillId="0" borderId="40" xfId="81" applyNumberFormat="1" applyFont="1" applyBorder="1" applyAlignment="1">
      <alignment vertical="center" wrapText="1"/>
    </xf>
    <xf numFmtId="3" fontId="125" fillId="0" borderId="14" xfId="81" applyNumberFormat="1" applyFont="1" applyBorder="1" applyAlignment="1">
      <alignment vertical="center"/>
    </xf>
    <xf numFmtId="3" fontId="124" fillId="0" borderId="28" xfId="81" applyNumberFormat="1" applyFont="1" applyBorder="1" applyAlignment="1">
      <alignment vertical="center" wrapText="1"/>
    </xf>
    <xf numFmtId="3" fontId="124" fillId="0" borderId="15" xfId="81" applyNumberFormat="1" applyFont="1" applyBorder="1" applyAlignment="1">
      <alignment vertical="center" wrapText="1"/>
    </xf>
    <xf numFmtId="3" fontId="124" fillId="0" borderId="102" xfId="81" applyNumberFormat="1" applyFont="1" applyBorder="1" applyAlignment="1">
      <alignment vertical="center" wrapText="1"/>
    </xf>
    <xf numFmtId="3" fontId="124" fillId="0" borderId="29" xfId="81" applyNumberFormat="1" applyFont="1" applyBorder="1" applyAlignment="1">
      <alignment vertical="center" wrapText="1"/>
    </xf>
    <xf numFmtId="3" fontId="124" fillId="0" borderId="100" xfId="81" applyNumberFormat="1" applyFont="1" applyBorder="1" applyAlignment="1">
      <alignment vertical="center" wrapText="1"/>
    </xf>
    <xf numFmtId="3" fontId="125" fillId="0" borderId="15" xfId="81" applyNumberFormat="1" applyFont="1" applyBorder="1" applyAlignment="1">
      <alignment vertical="center"/>
    </xf>
    <xf numFmtId="3" fontId="124" fillId="0" borderId="32" xfId="81" applyNumberFormat="1" applyFont="1" applyBorder="1" applyAlignment="1">
      <alignment vertical="center" wrapText="1"/>
    </xf>
    <xf numFmtId="3" fontId="124" fillId="0" borderId="16" xfId="81" applyNumberFormat="1" applyFont="1" applyBorder="1" applyAlignment="1">
      <alignment vertical="center" wrapText="1"/>
    </xf>
    <xf numFmtId="3" fontId="124" fillId="0" borderId="15" xfId="81" applyNumberFormat="1" applyFont="1" applyBorder="1"/>
    <xf numFmtId="0" fontId="118" fillId="0" borderId="103" xfId="0" applyFont="1" applyBorder="1"/>
    <xf numFmtId="3" fontId="122" fillId="0" borderId="15" xfId="81" applyNumberFormat="1" applyFont="1" applyBorder="1" applyAlignment="1">
      <alignment vertical="center" wrapText="1"/>
    </xf>
    <xf numFmtId="3" fontId="122" fillId="0" borderId="29" xfId="81" applyNumberFormat="1" applyFont="1" applyBorder="1" applyAlignment="1">
      <alignment vertical="center" wrapText="1"/>
    </xf>
    <xf numFmtId="3" fontId="122" fillId="0" borderId="100" xfId="81" applyNumberFormat="1" applyFont="1" applyBorder="1" applyAlignment="1">
      <alignment vertical="center" wrapText="1"/>
    </xf>
    <xf numFmtId="3" fontId="124" fillId="0" borderId="99" xfId="81" applyNumberFormat="1" applyFont="1" applyBorder="1" applyAlignment="1">
      <alignment vertical="center" wrapText="1"/>
    </xf>
    <xf numFmtId="3" fontId="124" fillId="0" borderId="29" xfId="81" applyNumberFormat="1" applyFont="1" applyBorder="1" applyAlignment="1">
      <alignment vertical="center"/>
    </xf>
    <xf numFmtId="3" fontId="123" fillId="0" borderId="15" xfId="81" applyNumberFormat="1" applyFont="1" applyBorder="1" applyAlignment="1">
      <alignment vertical="center"/>
    </xf>
    <xf numFmtId="3" fontId="124" fillId="0" borderId="35" xfId="81" applyNumberFormat="1" applyFont="1" applyBorder="1" applyAlignment="1">
      <alignment vertical="center" wrapText="1"/>
    </xf>
    <xf numFmtId="3" fontId="122" fillId="0" borderId="16" xfId="81" applyNumberFormat="1" applyFont="1" applyBorder="1" applyAlignment="1">
      <alignment vertical="center" wrapText="1"/>
    </xf>
    <xf numFmtId="3" fontId="124" fillId="0" borderId="60" xfId="81" applyNumberFormat="1" applyFont="1" applyBorder="1" applyAlignment="1">
      <alignment vertical="center" wrapText="1"/>
    </xf>
    <xf numFmtId="3" fontId="124" fillId="0" borderId="101" xfId="81" applyNumberFormat="1" applyFont="1" applyBorder="1" applyAlignment="1">
      <alignment vertical="center" wrapText="1"/>
    </xf>
    <xf numFmtId="3" fontId="124" fillId="0" borderId="33" xfId="81" applyNumberFormat="1" applyFont="1" applyBorder="1" applyAlignment="1">
      <alignment vertical="center" wrapText="1"/>
    </xf>
    <xf numFmtId="3" fontId="124" fillId="0" borderId="16" xfId="81" applyNumberFormat="1" applyFont="1" applyBorder="1" applyAlignment="1">
      <alignment vertical="center"/>
    </xf>
    <xf numFmtId="3" fontId="123" fillId="0" borderId="16" xfId="81" applyNumberFormat="1" applyFont="1" applyBorder="1" applyAlignment="1">
      <alignment vertical="center"/>
    </xf>
    <xf numFmtId="3" fontId="122" fillId="34" borderId="13" xfId="81" applyNumberFormat="1" applyFont="1" applyFill="1" applyBorder="1" applyAlignment="1">
      <alignment horizontal="left" vertical="center" wrapText="1"/>
    </xf>
    <xf numFmtId="3" fontId="120" fillId="34" borderId="17" xfId="81" applyNumberFormat="1" applyFont="1" applyFill="1" applyBorder="1" applyAlignment="1">
      <alignment vertical="center" wrapText="1"/>
    </xf>
    <xf numFmtId="3" fontId="120" fillId="34" borderId="13" xfId="81" applyNumberFormat="1" applyFont="1" applyFill="1" applyBorder="1" applyAlignment="1">
      <alignment vertical="center" wrapText="1"/>
    </xf>
    <xf numFmtId="3" fontId="124" fillId="0" borderId="13" xfId="81" applyNumberFormat="1" applyFont="1" applyBorder="1" applyAlignment="1">
      <alignment horizontal="right" vertical="center"/>
    </xf>
    <xf numFmtId="3" fontId="122" fillId="34" borderId="20" xfId="81" applyNumberFormat="1" applyFont="1" applyFill="1" applyBorder="1" applyAlignment="1">
      <alignment vertical="center" wrapText="1"/>
    </xf>
    <xf numFmtId="3" fontId="120" fillId="34" borderId="107" xfId="81" applyNumberFormat="1" applyFont="1" applyFill="1" applyBorder="1" applyAlignment="1">
      <alignment vertical="center" wrapText="1"/>
    </xf>
    <xf numFmtId="3" fontId="123" fillId="32" borderId="19" xfId="81" applyNumberFormat="1" applyFont="1" applyFill="1" applyBorder="1" applyAlignment="1">
      <alignment vertical="center"/>
    </xf>
    <xf numFmtId="3" fontId="124" fillId="0" borderId="23" xfId="81" applyNumberFormat="1" applyFont="1" applyBorder="1" applyAlignment="1">
      <alignment vertical="center" wrapText="1"/>
    </xf>
    <xf numFmtId="3" fontId="124" fillId="0" borderId="25" xfId="81" applyNumberFormat="1" applyFont="1" applyBorder="1" applyAlignment="1">
      <alignment vertical="center" wrapText="1"/>
    </xf>
    <xf numFmtId="3" fontId="124" fillId="0" borderId="24" xfId="81" applyNumberFormat="1" applyFont="1" applyBorder="1" applyAlignment="1">
      <alignment horizontal="right" vertical="center"/>
    </xf>
    <xf numFmtId="3" fontId="124" fillId="0" borderId="59" xfId="81" applyNumberFormat="1" applyFont="1" applyBorder="1" applyAlignment="1">
      <alignment horizontal="right" vertical="center"/>
    </xf>
    <xf numFmtId="3" fontId="123" fillId="0" borderId="14" xfId="81" applyNumberFormat="1" applyFont="1" applyBorder="1" applyAlignment="1">
      <alignment vertical="center"/>
    </xf>
    <xf numFmtId="3" fontId="124" fillId="0" borderId="103" xfId="81" applyNumberFormat="1" applyFont="1" applyBorder="1" applyAlignment="1">
      <alignment vertical="center" wrapText="1"/>
    </xf>
    <xf numFmtId="3" fontId="124" fillId="0" borderId="190" xfId="81" applyNumberFormat="1" applyFont="1" applyBorder="1" applyAlignment="1">
      <alignment vertical="center" wrapText="1"/>
    </xf>
    <xf numFmtId="3" fontId="124" fillId="0" borderId="14" xfId="81" applyNumberFormat="1" applyFont="1" applyBorder="1" applyAlignment="1">
      <alignment horizontal="right" vertical="center"/>
    </xf>
    <xf numFmtId="3" fontId="124" fillId="0" borderId="42" xfId="81" applyNumberFormat="1" applyFont="1" applyBorder="1" applyAlignment="1">
      <alignment horizontal="right" vertical="center"/>
    </xf>
    <xf numFmtId="3" fontId="124" fillId="0" borderId="191" xfId="81" applyNumberFormat="1" applyFont="1" applyBorder="1" applyAlignment="1">
      <alignment vertical="center" wrapText="1"/>
    </xf>
    <xf numFmtId="3" fontId="124" fillId="0" borderId="192" xfId="81" applyNumberFormat="1" applyFont="1" applyBorder="1" applyAlignment="1">
      <alignment vertical="center" wrapText="1"/>
    </xf>
    <xf numFmtId="3" fontId="124" fillId="0" borderId="193" xfId="81" applyNumberFormat="1" applyFont="1" applyBorder="1" applyAlignment="1">
      <alignment vertical="center" wrapText="1"/>
    </xf>
    <xf numFmtId="3" fontId="123" fillId="0" borderId="43" xfId="81" applyNumberFormat="1" applyFont="1" applyBorder="1" applyAlignment="1">
      <alignment vertical="center"/>
    </xf>
    <xf numFmtId="3" fontId="124" fillId="0" borderId="194" xfId="81" applyNumberFormat="1" applyFont="1" applyBorder="1" applyAlignment="1">
      <alignment vertical="center" wrapText="1"/>
    </xf>
    <xf numFmtId="3" fontId="124" fillId="0" borderId="80" xfId="81" applyNumberFormat="1" applyFont="1" applyBorder="1" applyAlignment="1">
      <alignment horizontal="right" vertical="center"/>
    </xf>
    <xf numFmtId="0" fontId="118" fillId="0" borderId="167" xfId="0" applyFont="1" applyBorder="1"/>
    <xf numFmtId="3" fontId="124" fillId="0" borderId="0" xfId="81" applyNumberFormat="1" applyFont="1" applyAlignment="1">
      <alignment vertical="center" wrapText="1"/>
    </xf>
    <xf numFmtId="3" fontId="122" fillId="34" borderId="17" xfId="81" applyNumberFormat="1" applyFont="1" applyFill="1" applyBorder="1" applyAlignment="1">
      <alignment vertical="center" wrapText="1"/>
    </xf>
    <xf numFmtId="3" fontId="124" fillId="34" borderId="21" xfId="81" applyNumberFormat="1" applyFont="1" applyFill="1" applyBorder="1" applyAlignment="1">
      <alignment vertical="center" wrapText="1"/>
    </xf>
    <xf numFmtId="3" fontId="124" fillId="34" borderId="43" xfId="81" applyNumberFormat="1" applyFont="1" applyFill="1" applyBorder="1" applyAlignment="1">
      <alignment vertical="center" wrapText="1"/>
    </xf>
    <xf numFmtId="3" fontId="124" fillId="34" borderId="13" xfId="81" applyNumberFormat="1" applyFont="1" applyFill="1" applyBorder="1" applyAlignment="1">
      <alignment vertical="center" wrapText="1"/>
    </xf>
    <xf numFmtId="3" fontId="124" fillId="0" borderId="19" xfId="81" applyNumberFormat="1" applyFont="1" applyBorder="1" applyAlignment="1">
      <alignment horizontal="right" vertical="center"/>
    </xf>
    <xf numFmtId="3" fontId="124" fillId="34" borderId="17" xfId="81" applyNumberFormat="1" applyFont="1" applyFill="1" applyBorder="1" applyAlignment="1">
      <alignment vertical="center" wrapText="1"/>
    </xf>
    <xf numFmtId="3" fontId="124" fillId="34" borderId="107" xfId="81" applyNumberFormat="1" applyFont="1" applyFill="1" applyBorder="1" applyAlignment="1">
      <alignment vertical="center" wrapText="1"/>
    </xf>
    <xf numFmtId="3" fontId="123" fillId="0" borderId="19" xfId="81" applyNumberFormat="1" applyFont="1" applyBorder="1" applyAlignment="1">
      <alignment vertical="center"/>
    </xf>
    <xf numFmtId="3" fontId="120" fillId="34" borderId="62" xfId="81" applyNumberFormat="1" applyFont="1" applyFill="1" applyBorder="1" applyAlignment="1">
      <alignment vertical="center" wrapText="1"/>
    </xf>
    <xf numFmtId="3" fontId="120" fillId="34" borderId="104" xfId="81" applyNumberFormat="1" applyFont="1" applyFill="1" applyBorder="1" applyAlignment="1">
      <alignment vertical="center" wrapText="1"/>
    </xf>
    <xf numFmtId="3" fontId="120" fillId="34" borderId="44" xfId="81" applyNumberFormat="1" applyFont="1" applyFill="1" applyBorder="1" applyAlignment="1">
      <alignment vertical="center" wrapText="1"/>
    </xf>
    <xf numFmtId="3" fontId="125" fillId="8" borderId="13" xfId="81" applyNumberFormat="1" applyFont="1" applyFill="1" applyBorder="1" applyAlignment="1">
      <alignment vertical="center"/>
    </xf>
    <xf numFmtId="3" fontId="120" fillId="0" borderId="0" xfId="81" applyNumberFormat="1" applyFont="1" applyAlignment="1">
      <alignment vertical="center" wrapText="1"/>
    </xf>
    <xf numFmtId="3" fontId="124" fillId="0" borderId="46" xfId="81" applyNumberFormat="1" applyFont="1" applyBorder="1" applyAlignment="1">
      <alignment vertical="center" wrapText="1"/>
    </xf>
    <xf numFmtId="3" fontId="124" fillId="0" borderId="46" xfId="81" applyNumberFormat="1" applyFont="1" applyBorder="1" applyAlignment="1">
      <alignment horizontal="right" vertical="center"/>
    </xf>
    <xf numFmtId="3" fontId="122" fillId="0" borderId="46" xfId="81" applyNumberFormat="1" applyFont="1" applyBorder="1" applyAlignment="1">
      <alignment vertical="center" wrapText="1"/>
    </xf>
    <xf numFmtId="3" fontId="125" fillId="0" borderId="46" xfId="81" applyNumberFormat="1" applyFont="1" applyBorder="1" applyAlignment="1">
      <alignment vertical="center"/>
    </xf>
    <xf numFmtId="3" fontId="124" fillId="0" borderId="47" xfId="81" applyNumberFormat="1" applyFont="1" applyBorder="1" applyAlignment="1">
      <alignment horizontal="right" vertical="center"/>
    </xf>
    <xf numFmtId="3" fontId="122" fillId="0" borderId="45" xfId="81" applyNumberFormat="1" applyFont="1" applyBorder="1" applyAlignment="1">
      <alignment vertical="center" wrapText="1"/>
    </xf>
    <xf numFmtId="3" fontId="120" fillId="0" borderId="22" xfId="81" applyNumberFormat="1" applyFont="1" applyBorder="1" applyAlignment="1">
      <alignment horizontal="center" vertical="center" wrapText="1"/>
    </xf>
    <xf numFmtId="3" fontId="125" fillId="0" borderId="47" xfId="81" applyNumberFormat="1" applyFont="1" applyBorder="1" applyAlignment="1">
      <alignment vertical="center"/>
    </xf>
    <xf numFmtId="0" fontId="124" fillId="0" borderId="60" xfId="0" applyFont="1" applyBorder="1"/>
    <xf numFmtId="3" fontId="124" fillId="0" borderId="31" xfId="81" applyNumberFormat="1" applyFont="1" applyBorder="1" applyAlignment="1">
      <alignment vertical="center"/>
    </xf>
    <xf numFmtId="3" fontId="122" fillId="0" borderId="39" xfId="81" applyNumberFormat="1" applyFont="1" applyBorder="1" applyAlignment="1">
      <alignment vertical="center"/>
    </xf>
    <xf numFmtId="3" fontId="125" fillId="0" borderId="39" xfId="81" applyNumberFormat="1" applyFont="1" applyBorder="1" applyAlignment="1">
      <alignment vertical="center"/>
    </xf>
    <xf numFmtId="3" fontId="124" fillId="0" borderId="41" xfId="81" applyNumberFormat="1" applyFont="1" applyBorder="1" applyAlignment="1">
      <alignment vertical="center"/>
    </xf>
    <xf numFmtId="3" fontId="125" fillId="0" borderId="41" xfId="81" applyNumberFormat="1" applyFont="1" applyBorder="1" applyAlignment="1">
      <alignment vertical="center"/>
    </xf>
    <xf numFmtId="3" fontId="124" fillId="0" borderId="41" xfId="81" applyNumberFormat="1" applyFont="1" applyBorder="1" applyAlignment="1">
      <alignment horizontal="right" vertical="center"/>
    </xf>
    <xf numFmtId="3" fontId="122" fillId="0" borderId="28" xfId="81" applyNumberFormat="1" applyFont="1" applyBorder="1" applyAlignment="1">
      <alignment vertical="center" wrapText="1"/>
    </xf>
    <xf numFmtId="3" fontId="122" fillId="0" borderId="31" xfId="81" applyNumberFormat="1" applyFont="1" applyBorder="1" applyAlignment="1">
      <alignment vertical="center" wrapText="1"/>
    </xf>
    <xf numFmtId="3" fontId="122" fillId="0" borderId="41" xfId="81" applyNumberFormat="1" applyFont="1" applyBorder="1" applyAlignment="1">
      <alignment vertical="center" wrapText="1"/>
    </xf>
    <xf numFmtId="3" fontId="124" fillId="0" borderId="41" xfId="81" applyNumberFormat="1" applyFont="1" applyBorder="1" applyAlignment="1">
      <alignment vertical="center" wrapText="1"/>
    </xf>
    <xf numFmtId="3" fontId="122" fillId="0" borderId="40" xfId="81" applyNumberFormat="1" applyFont="1" applyBorder="1" applyAlignment="1">
      <alignment vertical="center" wrapText="1"/>
    </xf>
    <xf numFmtId="3" fontId="124" fillId="0" borderId="43" xfId="81" applyNumberFormat="1" applyFont="1" applyBorder="1" applyAlignment="1">
      <alignment vertical="center" wrapText="1"/>
    </xf>
    <xf numFmtId="3" fontId="122" fillId="0" borderId="32" xfId="81" applyNumberFormat="1" applyFont="1" applyBorder="1" applyAlignment="1">
      <alignment vertical="center" wrapText="1"/>
    </xf>
    <xf numFmtId="3" fontId="122" fillId="0" borderId="101" xfId="81" applyNumberFormat="1" applyFont="1" applyBorder="1" applyAlignment="1">
      <alignment vertical="center" wrapText="1"/>
    </xf>
    <xf numFmtId="3" fontId="122" fillId="0" borderId="33" xfId="81" applyNumberFormat="1" applyFont="1" applyBorder="1" applyAlignment="1">
      <alignment vertical="center" wrapText="1"/>
    </xf>
    <xf numFmtId="3" fontId="125" fillId="0" borderId="80" xfId="81" applyNumberFormat="1" applyFont="1" applyBorder="1" applyAlignment="1">
      <alignment vertical="center"/>
    </xf>
    <xf numFmtId="3" fontId="122" fillId="34" borderId="107" xfId="81" applyNumberFormat="1" applyFont="1" applyFill="1" applyBorder="1" applyAlignment="1">
      <alignment vertical="center" wrapText="1"/>
    </xf>
    <xf numFmtId="3" fontId="120" fillId="34" borderId="61" xfId="81" applyNumberFormat="1" applyFont="1" applyFill="1" applyBorder="1" applyAlignment="1">
      <alignment vertical="center" wrapText="1"/>
    </xf>
    <xf numFmtId="3" fontId="124" fillId="0" borderId="19" xfId="81" applyNumberFormat="1" applyFont="1" applyBorder="1" applyAlignment="1">
      <alignment vertical="center" wrapText="1"/>
    </xf>
    <xf numFmtId="3" fontId="120" fillId="34" borderId="105" xfId="81" applyNumberFormat="1" applyFont="1" applyFill="1" applyBorder="1" applyAlignment="1">
      <alignment vertical="center" wrapText="1"/>
    </xf>
    <xf numFmtId="3" fontId="125" fillId="32" borderId="19" xfId="81" applyNumberFormat="1" applyFont="1" applyFill="1" applyBorder="1" applyAlignment="1">
      <alignment vertical="center"/>
    </xf>
    <xf numFmtId="3" fontId="124" fillId="0" borderId="45" xfId="81" applyNumberFormat="1" applyFont="1" applyBorder="1" applyAlignment="1">
      <alignment vertical="center" wrapText="1"/>
    </xf>
    <xf numFmtId="3" fontId="124" fillId="0" borderId="17" xfId="81" applyNumberFormat="1" applyFont="1" applyBorder="1" applyAlignment="1">
      <alignment vertical="center" wrapText="1"/>
    </xf>
    <xf numFmtId="3" fontId="124" fillId="0" borderId="107" xfId="81" applyNumberFormat="1" applyFont="1" applyBorder="1" applyAlignment="1">
      <alignment vertical="center" wrapText="1"/>
    </xf>
    <xf numFmtId="3" fontId="124" fillId="0" borderId="18" xfId="81" applyNumberFormat="1" applyFont="1" applyBorder="1" applyAlignment="1">
      <alignment vertical="center" wrapText="1"/>
    </xf>
    <xf numFmtId="3" fontId="124" fillId="0" borderId="13" xfId="81" applyNumberFormat="1" applyFont="1" applyBorder="1" applyAlignment="1">
      <alignment vertical="center" wrapText="1"/>
    </xf>
    <xf numFmtId="3" fontId="124" fillId="0" borderId="76" xfId="81" applyNumberFormat="1" applyFont="1" applyBorder="1" applyAlignment="1">
      <alignment vertical="center" wrapText="1"/>
    </xf>
    <xf numFmtId="3" fontId="124" fillId="0" borderId="43" xfId="81" applyNumberFormat="1" applyFont="1" applyBorder="1" applyAlignment="1">
      <alignment vertical="center"/>
    </xf>
    <xf numFmtId="3" fontId="125" fillId="0" borderId="78" xfId="81" applyNumberFormat="1" applyFont="1" applyBorder="1" applyAlignment="1">
      <alignment vertical="center"/>
    </xf>
    <xf numFmtId="0" fontId="122" fillId="34" borderId="17" xfId="0" applyFont="1" applyFill="1" applyBorder="1"/>
    <xf numFmtId="3" fontId="125" fillId="0" borderId="19" xfId="81" applyNumberFormat="1" applyFont="1" applyBorder="1" applyAlignment="1">
      <alignment vertical="center"/>
    </xf>
    <xf numFmtId="0" fontId="120" fillId="34" borderId="17" xfId="0" applyFont="1" applyFill="1" applyBorder="1" applyAlignment="1">
      <alignment vertical="center"/>
    </xf>
    <xf numFmtId="3" fontId="120" fillId="34" borderId="106" xfId="81" applyNumberFormat="1" applyFont="1" applyFill="1" applyBorder="1" applyAlignment="1">
      <alignment vertical="center" wrapText="1"/>
    </xf>
    <xf numFmtId="3" fontId="125" fillId="8" borderId="19" xfId="81" applyNumberFormat="1" applyFont="1" applyFill="1" applyBorder="1" applyAlignment="1">
      <alignment vertical="center"/>
    </xf>
    <xf numFmtId="0" fontId="126" fillId="0" borderId="0" xfId="0" applyFont="1"/>
    <xf numFmtId="3" fontId="122" fillId="0" borderId="0" xfId="81" applyNumberFormat="1" applyFont="1" applyAlignment="1">
      <alignment vertical="center" wrapText="1"/>
    </xf>
    <xf numFmtId="3" fontId="125" fillId="0" borderId="0" xfId="81" applyNumberFormat="1" applyFont="1" applyAlignment="1">
      <alignment vertical="center"/>
    </xf>
    <xf numFmtId="0" fontId="120" fillId="35" borderId="17" xfId="0" applyFont="1" applyFill="1" applyBorder="1" applyAlignment="1">
      <alignment vertical="center"/>
    </xf>
    <xf numFmtId="3" fontId="120" fillId="35" borderId="107" xfId="81" applyNumberFormat="1" applyFont="1" applyFill="1" applyBorder="1" applyAlignment="1">
      <alignment vertical="center"/>
    </xf>
    <xf numFmtId="0" fontId="120" fillId="35" borderId="13" xfId="0" applyFont="1" applyFill="1" applyBorder="1" applyAlignment="1">
      <alignment vertical="center"/>
    </xf>
    <xf numFmtId="3" fontId="120" fillId="35" borderId="44" xfId="81" applyNumberFormat="1" applyFont="1" applyFill="1" applyBorder="1" applyAlignment="1">
      <alignment vertical="center"/>
    </xf>
    <xf numFmtId="0" fontId="122" fillId="0" borderId="13" xfId="0" applyFont="1" applyBorder="1" applyAlignment="1">
      <alignment vertical="center"/>
    </xf>
    <xf numFmtId="3" fontId="122" fillId="0" borderId="21" xfId="81" applyNumberFormat="1" applyFont="1" applyBorder="1" applyAlignment="1">
      <alignment vertical="center"/>
    </xf>
    <xf numFmtId="3" fontId="120" fillId="35" borderId="108" xfId="0" applyNumberFormat="1" applyFont="1" applyFill="1" applyBorder="1" applyAlignment="1">
      <alignment vertical="center"/>
    </xf>
    <xf numFmtId="3" fontId="122" fillId="0" borderId="13" xfId="0" applyNumberFormat="1" applyFont="1" applyBorder="1" applyAlignment="1">
      <alignment vertical="center"/>
    </xf>
    <xf numFmtId="0" fontId="127" fillId="0" borderId="0" xfId="0" applyFont="1"/>
    <xf numFmtId="0" fontId="78" fillId="0" borderId="118" xfId="80" applyFont="1" applyBorder="1" applyAlignment="1">
      <alignment horizontal="left" vertical="center" wrapText="1"/>
    </xf>
    <xf numFmtId="0" fontId="78" fillId="0" borderId="90" xfId="80" applyFont="1" applyBorder="1" applyAlignment="1">
      <alignment horizontal="left" vertical="center" wrapText="1"/>
    </xf>
    <xf numFmtId="0" fontId="87" fillId="0" borderId="87" xfId="80" applyFont="1" applyBorder="1" applyAlignment="1">
      <alignment horizontal="left" vertical="center"/>
    </xf>
    <xf numFmtId="0" fontId="128" fillId="0" borderId="0" xfId="0" applyFont="1"/>
    <xf numFmtId="0" fontId="129" fillId="0" borderId="0" xfId="90" applyFont="1"/>
    <xf numFmtId="165" fontId="79" fillId="0" borderId="159" xfId="97" applyNumberFormat="1" applyFont="1" applyBorder="1" applyAlignment="1" applyProtection="1">
      <alignment horizontal="center" vertical="center" wrapText="1"/>
      <protection locked="0"/>
    </xf>
    <xf numFmtId="165" fontId="79" fillId="0" borderId="88" xfId="97" applyNumberFormat="1" applyFont="1" applyBorder="1" applyAlignment="1" applyProtection="1">
      <alignment vertical="center" wrapText="1"/>
      <protection locked="0"/>
    </xf>
    <xf numFmtId="49" fontId="79" fillId="0" borderId="88" xfId="97" applyNumberFormat="1" applyFont="1" applyBorder="1" applyAlignment="1" applyProtection="1">
      <alignment horizontal="center" vertical="center" wrapText="1"/>
      <protection locked="0"/>
    </xf>
    <xf numFmtId="165" fontId="79" fillId="0" borderId="88" xfId="97" applyNumberFormat="1" applyFont="1" applyBorder="1" applyAlignment="1" applyProtection="1">
      <alignment horizontal="right" vertical="center" wrapText="1"/>
      <protection locked="0"/>
    </xf>
    <xf numFmtId="165" fontId="79" fillId="0" borderId="87" xfId="97" applyNumberFormat="1" applyFont="1" applyBorder="1" applyAlignment="1" applyProtection="1">
      <alignment horizontal="center" vertical="center" wrapText="1"/>
      <protection locked="0"/>
    </xf>
    <xf numFmtId="3" fontId="35" fillId="0" borderId="205" xfId="88" applyNumberFormat="1" applyFont="1" applyBorder="1" applyAlignment="1">
      <alignment horizontal="right" vertical="center"/>
    </xf>
    <xf numFmtId="3" fontId="35" fillId="44" borderId="87" xfId="88" applyNumberFormat="1" applyFont="1" applyFill="1" applyBorder="1" applyAlignment="1">
      <alignment horizontal="right" vertical="center"/>
    </xf>
    <xf numFmtId="3" fontId="41" fillId="34" borderId="91" xfId="103" applyNumberFormat="1" applyFont="1" applyFill="1" applyBorder="1" applyAlignment="1">
      <alignment horizontal="center" vertical="center" wrapText="1"/>
    </xf>
    <xf numFmtId="3" fontId="41" fillId="34" borderId="88" xfId="103" applyNumberFormat="1" applyFont="1" applyFill="1" applyBorder="1" applyAlignment="1">
      <alignment horizontal="center" vertical="center" wrapText="1"/>
    </xf>
    <xf numFmtId="3" fontId="37" fillId="38" borderId="87" xfId="0" applyNumberFormat="1" applyFont="1" applyFill="1" applyBorder="1"/>
    <xf numFmtId="3" fontId="36" fillId="38" borderId="185" xfId="0" applyNumberFormat="1" applyFont="1" applyFill="1" applyBorder="1"/>
    <xf numFmtId="3" fontId="37" fillId="38" borderId="93" xfId="0" applyNumberFormat="1" applyFont="1" applyFill="1" applyBorder="1"/>
    <xf numFmtId="3" fontId="80" fillId="0" borderId="0" xfId="92" applyNumberFormat="1" applyFont="1"/>
    <xf numFmtId="3" fontId="130" fillId="0" borderId="0" xfId="92" applyNumberFormat="1" applyFont="1"/>
    <xf numFmtId="3" fontId="131" fillId="0" borderId="0" xfId="92" applyNumberFormat="1" applyFont="1"/>
    <xf numFmtId="3" fontId="44" fillId="0" borderId="200" xfId="88" applyNumberFormat="1" applyFont="1" applyBorder="1" applyAlignment="1">
      <alignment vertical="center"/>
    </xf>
    <xf numFmtId="0" fontId="30" fillId="39" borderId="104" xfId="88" applyFont="1" applyFill="1" applyBorder="1" applyAlignment="1">
      <alignment horizontal="center" vertical="top"/>
    </xf>
    <xf numFmtId="0" fontId="30" fillId="33" borderId="127" xfId="88" applyFont="1" applyFill="1" applyBorder="1" applyAlignment="1">
      <alignment vertical="center"/>
    </xf>
    <xf numFmtId="0" fontId="42" fillId="0" borderId="207" xfId="88" applyFont="1" applyBorder="1" applyAlignment="1">
      <alignment vertical="center"/>
    </xf>
    <xf numFmtId="0" fontId="91" fillId="33" borderId="207" xfId="88" applyFont="1" applyFill="1" applyBorder="1" applyAlignment="1">
      <alignment vertical="center" wrapText="1"/>
    </xf>
    <xf numFmtId="0" fontId="42" fillId="0" borderId="207" xfId="88" applyFont="1" applyBorder="1" applyAlignment="1">
      <alignment vertical="center" wrapText="1"/>
    </xf>
    <xf numFmtId="0" fontId="42" fillId="0" borderId="127" xfId="0" applyFont="1" applyBorder="1" applyAlignment="1">
      <alignment horizontal="justify"/>
    </xf>
    <xf numFmtId="0" fontId="30" fillId="33" borderId="207" xfId="88" applyFont="1" applyFill="1" applyBorder="1" applyAlignment="1">
      <alignment vertical="center" wrapText="1"/>
    </xf>
    <xf numFmtId="0" fontId="30" fillId="40" borderId="208" xfId="88" applyFont="1" applyFill="1" applyBorder="1" applyAlignment="1">
      <alignment vertical="center" wrapText="1"/>
    </xf>
    <xf numFmtId="0" fontId="42" fillId="0" borderId="89" xfId="88" applyFont="1" applyBorder="1" applyAlignment="1">
      <alignment vertical="center" wrapText="1"/>
    </xf>
    <xf numFmtId="0" fontId="35" fillId="44" borderId="89" xfId="88" applyFont="1" applyFill="1" applyBorder="1" applyAlignment="1">
      <alignment vertical="center" wrapText="1"/>
    </xf>
    <xf numFmtId="0" fontId="30" fillId="40" borderId="117" xfId="88" applyFont="1" applyFill="1" applyBorder="1" applyAlignment="1">
      <alignment vertical="center" wrapText="1"/>
    </xf>
    <xf numFmtId="0" fontId="35" fillId="44" borderId="153" xfId="88" applyFont="1" applyFill="1" applyBorder="1" applyAlignment="1">
      <alignment vertical="center" wrapText="1"/>
    </xf>
    <xf numFmtId="0" fontId="42" fillId="0" borderId="182" xfId="88" applyFont="1" applyBorder="1" applyAlignment="1">
      <alignment vertical="center" wrapText="1"/>
    </xf>
    <xf numFmtId="0" fontId="91" fillId="39" borderId="104" xfId="88" applyFont="1" applyFill="1" applyBorder="1" applyAlignment="1">
      <alignment horizontal="center" vertical="center"/>
    </xf>
    <xf numFmtId="3" fontId="30" fillId="39" borderId="130" xfId="88" applyNumberFormat="1" applyFont="1" applyFill="1" applyBorder="1" applyAlignment="1">
      <alignment horizontal="center" vertical="center" wrapText="1"/>
    </xf>
    <xf numFmtId="3" fontId="30" fillId="39" borderId="131" xfId="88" applyNumberFormat="1" applyFont="1" applyFill="1" applyBorder="1" applyAlignment="1">
      <alignment horizontal="center" vertical="center" wrapText="1"/>
    </xf>
    <xf numFmtId="3" fontId="44" fillId="33" borderId="124" xfId="88" applyNumberFormat="1" applyFont="1" applyFill="1" applyBorder="1" applyAlignment="1">
      <alignment vertical="center"/>
    </xf>
    <xf numFmtId="4" fontId="35" fillId="0" borderId="120" xfId="88" applyNumberFormat="1" applyFont="1" applyBorder="1" applyAlignment="1">
      <alignment vertical="center"/>
    </xf>
    <xf numFmtId="3" fontId="35" fillId="0" borderId="120" xfId="88" applyNumberFormat="1" applyFont="1" applyBorder="1" applyAlignment="1">
      <alignment vertical="center"/>
    </xf>
    <xf numFmtId="3" fontId="53" fillId="33" borderId="120" xfId="88" applyNumberFormat="1" applyFont="1" applyFill="1" applyBorder="1" applyAlignment="1">
      <alignment vertical="center"/>
    </xf>
    <xf numFmtId="167" fontId="35" fillId="0" borderId="120" xfId="88" applyNumberFormat="1" applyFont="1" applyBorder="1" applyAlignment="1">
      <alignment vertical="center"/>
    </xf>
    <xf numFmtId="3" fontId="35" fillId="0" borderId="144" xfId="88" applyNumberFormat="1" applyFont="1" applyBorder="1" applyAlignment="1">
      <alignment vertical="center"/>
    </xf>
    <xf numFmtId="0" fontId="40" fillId="0" borderId="143" xfId="88" applyFont="1" applyBorder="1" applyAlignment="1">
      <alignment vertical="center"/>
    </xf>
    <xf numFmtId="3" fontId="35" fillId="0" borderId="124" xfId="88" applyNumberFormat="1" applyFont="1" applyBorder="1" applyAlignment="1">
      <alignment vertical="center"/>
    </xf>
    <xf numFmtId="3" fontId="35" fillId="33" borderId="120" xfId="88" applyNumberFormat="1" applyFont="1" applyFill="1" applyBorder="1" applyAlignment="1">
      <alignment vertical="center"/>
    </xf>
    <xf numFmtId="3" fontId="35" fillId="40" borderId="120" xfId="88" applyNumberFormat="1" applyFont="1" applyFill="1" applyBorder="1" applyAlignment="1">
      <alignment vertical="center"/>
    </xf>
    <xf numFmtId="3" fontId="35" fillId="44" borderId="125" xfId="88" applyNumberFormat="1" applyFont="1" applyFill="1" applyBorder="1" applyAlignment="1">
      <alignment vertical="center"/>
    </xf>
    <xf numFmtId="3" fontId="35" fillId="44" borderId="143" xfId="88" applyNumberFormat="1" applyFont="1" applyFill="1" applyBorder="1" applyAlignment="1">
      <alignment vertical="center"/>
    </xf>
    <xf numFmtId="3" fontId="30" fillId="40" borderId="143" xfId="88" applyNumberFormat="1" applyFont="1" applyFill="1" applyBorder="1" applyAlignment="1">
      <alignment vertical="center"/>
    </xf>
    <xf numFmtId="3" fontId="35" fillId="44" borderId="151" xfId="88" applyNumberFormat="1" applyFont="1" applyFill="1" applyBorder="1" applyAlignment="1">
      <alignment vertical="center"/>
    </xf>
    <xf numFmtId="3" fontId="35" fillId="0" borderId="204" xfId="88" applyNumberFormat="1" applyFont="1" applyBorder="1" applyAlignment="1">
      <alignment vertical="center"/>
    </xf>
    <xf numFmtId="3" fontId="41" fillId="39" borderId="128" xfId="88" applyNumberFormat="1" applyFont="1" applyFill="1" applyBorder="1" applyAlignment="1">
      <alignment vertical="center"/>
    </xf>
    <xf numFmtId="3" fontId="30" fillId="39" borderId="131" xfId="88" applyNumberFormat="1" applyFont="1" applyFill="1" applyBorder="1" applyAlignment="1">
      <alignment vertical="center"/>
    </xf>
    <xf numFmtId="0" fontId="54" fillId="0" borderId="89" xfId="93" applyFont="1" applyBorder="1" applyAlignment="1">
      <alignment wrapText="1"/>
    </xf>
    <xf numFmtId="0" fontId="54" fillId="33" borderId="89" xfId="93" applyFont="1" applyFill="1" applyBorder="1" applyAlignment="1">
      <alignment vertical="center"/>
    </xf>
    <xf numFmtId="0" fontId="55" fillId="33" borderId="153" xfId="93" applyFont="1" applyFill="1" applyBorder="1" applyAlignment="1">
      <alignment vertical="center"/>
    </xf>
    <xf numFmtId="0" fontId="55" fillId="0" borderId="89" xfId="93" applyFont="1" applyBorder="1"/>
    <xf numFmtId="0" fontId="55" fillId="0" borderId="89" xfId="93" applyFont="1" applyBorder="1" applyAlignment="1">
      <alignment vertical="center"/>
    </xf>
    <xf numFmtId="0" fontId="55" fillId="33" borderId="89" xfId="93" applyFont="1" applyFill="1" applyBorder="1"/>
    <xf numFmtId="0" fontId="55" fillId="33" borderId="89" xfId="93" applyFont="1" applyFill="1" applyBorder="1" applyAlignment="1">
      <alignment vertical="center"/>
    </xf>
    <xf numFmtId="0" fontId="44" fillId="0" borderId="89" xfId="93" applyFont="1" applyBorder="1"/>
    <xf numFmtId="0" fontId="88" fillId="33" borderId="90" xfId="93" applyFont="1" applyFill="1" applyBorder="1" applyAlignment="1">
      <alignment horizontal="center" vertical="center" wrapText="1"/>
    </xf>
    <xf numFmtId="3" fontId="55" fillId="0" borderId="90" xfId="93" applyNumberFormat="1" applyFont="1" applyBorder="1" applyAlignment="1">
      <alignment horizontal="center"/>
    </xf>
    <xf numFmtId="3" fontId="54" fillId="33" borderId="90" xfId="93" applyNumberFormat="1" applyFont="1" applyFill="1" applyBorder="1" applyAlignment="1">
      <alignment horizontal="center" vertical="center"/>
    </xf>
    <xf numFmtId="3" fontId="55" fillId="33" borderId="163" xfId="93" applyNumberFormat="1" applyFont="1" applyFill="1" applyBorder="1" applyAlignment="1">
      <alignment horizontal="center" vertical="center"/>
    </xf>
    <xf numFmtId="3" fontId="94" fillId="0" borderId="90" xfId="93" applyNumberFormat="1" applyFont="1" applyBorder="1" applyAlignment="1">
      <alignment horizontal="center" vertical="center"/>
    </xf>
    <xf numFmtId="3" fontId="55" fillId="33" borderId="90" xfId="93" applyNumberFormat="1" applyFont="1" applyFill="1" applyBorder="1" applyAlignment="1">
      <alignment horizontal="center"/>
    </xf>
    <xf numFmtId="3" fontId="55" fillId="33" borderId="90" xfId="93" applyNumberFormat="1" applyFont="1" applyFill="1" applyBorder="1" applyAlignment="1">
      <alignment horizontal="center" vertical="center"/>
    </xf>
    <xf numFmtId="3" fontId="55" fillId="0" borderId="90" xfId="93" applyNumberFormat="1" applyFont="1" applyBorder="1" applyAlignment="1">
      <alignment horizontal="center" vertical="center"/>
    </xf>
    <xf numFmtId="3" fontId="44" fillId="0" borderId="90" xfId="93" applyNumberFormat="1" applyFont="1" applyBorder="1" applyAlignment="1">
      <alignment horizontal="center"/>
    </xf>
    <xf numFmtId="3" fontId="82" fillId="33" borderId="90" xfId="93" applyNumberFormat="1" applyFont="1" applyFill="1" applyBorder="1" applyAlignment="1">
      <alignment horizontal="center"/>
    </xf>
    <xf numFmtId="0" fontId="88" fillId="33" borderId="143" xfId="93" applyFont="1" applyFill="1" applyBorder="1" applyAlignment="1">
      <alignment horizontal="center" vertical="center" wrapText="1"/>
    </xf>
    <xf numFmtId="0" fontId="88" fillId="33" borderId="144" xfId="93" applyFont="1" applyFill="1" applyBorder="1" applyAlignment="1">
      <alignment horizontal="center" vertical="center" wrapText="1"/>
    </xf>
    <xf numFmtId="3" fontId="55" fillId="0" borderId="143" xfId="93" applyNumberFormat="1" applyFont="1" applyBorder="1" applyAlignment="1">
      <alignment horizontal="center"/>
    </xf>
    <xf numFmtId="3" fontId="55" fillId="0" borderId="144" xfId="93" applyNumberFormat="1" applyFont="1" applyBorder="1"/>
    <xf numFmtId="3" fontId="54" fillId="33" borderId="143" xfId="93" applyNumberFormat="1" applyFont="1" applyFill="1" applyBorder="1" applyAlignment="1">
      <alignment horizontal="center" vertical="center"/>
    </xf>
    <xf numFmtId="3" fontId="54" fillId="33" borderId="144" xfId="93" applyNumberFormat="1" applyFont="1" applyFill="1" applyBorder="1" applyAlignment="1">
      <alignment vertical="center"/>
    </xf>
    <xf numFmtId="3" fontId="55" fillId="33" borderId="151" xfId="93" applyNumberFormat="1" applyFont="1" applyFill="1" applyBorder="1" applyAlignment="1">
      <alignment horizontal="center" vertical="center"/>
    </xf>
    <xf numFmtId="3" fontId="55" fillId="33" borderId="152" xfId="93" applyNumberFormat="1" applyFont="1" applyFill="1" applyBorder="1" applyAlignment="1">
      <alignment vertical="center"/>
    </xf>
    <xf numFmtId="3" fontId="94" fillId="0" borderId="143" xfId="93" applyNumberFormat="1" applyFont="1" applyBorder="1" applyAlignment="1">
      <alignment horizontal="center" vertical="center"/>
    </xf>
    <xf numFmtId="3" fontId="55" fillId="33" borderId="143" xfId="93" applyNumberFormat="1" applyFont="1" applyFill="1" applyBorder="1" applyAlignment="1">
      <alignment horizontal="center"/>
    </xf>
    <xf numFmtId="3" fontId="55" fillId="33" borderId="144" xfId="93" applyNumberFormat="1" applyFont="1" applyFill="1" applyBorder="1"/>
    <xf numFmtId="3" fontId="55" fillId="33" borderId="143" xfId="93" applyNumberFormat="1" applyFont="1" applyFill="1" applyBorder="1" applyAlignment="1">
      <alignment horizontal="center" vertical="center"/>
    </xf>
    <xf numFmtId="3" fontId="55" fillId="0" borderId="143" xfId="93" applyNumberFormat="1" applyFont="1" applyBorder="1" applyAlignment="1">
      <alignment horizontal="center" vertical="center"/>
    </xf>
    <xf numFmtId="3" fontId="44" fillId="0" borderId="143" xfId="93" applyNumberFormat="1" applyFont="1" applyBorder="1" applyAlignment="1">
      <alignment horizontal="center"/>
    </xf>
    <xf numFmtId="3" fontId="35" fillId="0" borderId="144" xfId="93" applyNumberFormat="1" applyFont="1" applyBorder="1"/>
    <xf numFmtId="0" fontId="88" fillId="33" borderId="89" xfId="93" applyFont="1" applyFill="1" applyBorder="1" applyAlignment="1">
      <alignment horizontal="center" vertical="center" wrapText="1"/>
    </xf>
    <xf numFmtId="3" fontId="55" fillId="0" borderId="89" xfId="93" applyNumberFormat="1" applyFont="1" applyBorder="1"/>
    <xf numFmtId="3" fontId="54" fillId="33" borderId="89" xfId="93" applyNumberFormat="1" applyFont="1" applyFill="1" applyBorder="1" applyAlignment="1">
      <alignment vertical="center"/>
    </xf>
    <xf numFmtId="3" fontId="55" fillId="33" borderId="153" xfId="93" applyNumberFormat="1" applyFont="1" applyFill="1" applyBorder="1" applyAlignment="1">
      <alignment vertical="center"/>
    </xf>
    <xf numFmtId="3" fontId="54" fillId="0" borderId="89" xfId="93" applyNumberFormat="1" applyFont="1" applyBorder="1" applyAlignment="1">
      <alignment vertical="center"/>
    </xf>
    <xf numFmtId="3" fontId="55" fillId="33" borderId="89" xfId="93" applyNumberFormat="1" applyFont="1" applyFill="1" applyBorder="1"/>
    <xf numFmtId="3" fontId="35" fillId="0" borderId="89" xfId="93" applyNumberFormat="1" applyFont="1" applyBorder="1"/>
    <xf numFmtId="0" fontId="87" fillId="33" borderId="89" xfId="93" applyFont="1" applyFill="1" applyBorder="1"/>
    <xf numFmtId="49" fontId="74" fillId="0" borderId="77" xfId="98" applyNumberFormat="1" applyFont="1" applyBorder="1" applyAlignment="1">
      <alignment horizontal="left" vertical="center" wrapText="1" indent="1"/>
    </xf>
    <xf numFmtId="49" fontId="74" fillId="0" borderId="78" xfId="98" applyNumberFormat="1" applyFont="1" applyBorder="1" applyAlignment="1">
      <alignment horizontal="right" vertical="center" wrapText="1"/>
    </xf>
    <xf numFmtId="165" fontId="74" fillId="0" borderId="103" xfId="98" applyNumberFormat="1" applyFont="1" applyBorder="1" applyAlignment="1" applyProtection="1">
      <alignment horizontal="right" vertical="center" wrapText="1" indent="1"/>
      <protection locked="0"/>
    </xf>
    <xf numFmtId="49" fontId="74" fillId="0" borderId="210" xfId="98" applyNumberFormat="1" applyFont="1" applyBorder="1" applyAlignment="1">
      <alignment horizontal="left" vertical="center" wrapText="1" indent="1"/>
    </xf>
    <xf numFmtId="49" fontId="74" fillId="0" borderId="183" xfId="98" applyNumberFormat="1" applyFont="1" applyBorder="1" applyAlignment="1">
      <alignment horizontal="right" vertical="center" wrapText="1"/>
    </xf>
    <xf numFmtId="0" fontId="67" fillId="0" borderId="186" xfId="99" applyFont="1" applyBorder="1" applyAlignment="1">
      <alignment horizontal="left" wrapText="1" indent="1"/>
    </xf>
    <xf numFmtId="0" fontId="41" fillId="0" borderId="0" xfId="90" applyFont="1" applyAlignment="1">
      <alignment horizontal="center"/>
    </xf>
    <xf numFmtId="0" fontId="41" fillId="0" borderId="0" xfId="90" applyFont="1" applyAlignment="1">
      <alignment horizontal="right"/>
    </xf>
    <xf numFmtId="3" fontId="55" fillId="0" borderId="144" xfId="93" applyNumberFormat="1" applyFont="1" applyBorder="1" applyAlignment="1">
      <alignment vertical="center"/>
    </xf>
    <xf numFmtId="3" fontId="55" fillId="33" borderId="144" xfId="93" applyNumberFormat="1" applyFont="1" applyFill="1" applyBorder="1" applyAlignment="1">
      <alignment vertical="center"/>
    </xf>
    <xf numFmtId="165" fontId="63" fillId="33" borderId="110" xfId="97" applyNumberFormat="1" applyFont="1" applyFill="1" applyBorder="1" applyAlignment="1">
      <alignment horizontal="center" vertical="center" wrapText="1"/>
    </xf>
    <xf numFmtId="165" fontId="63" fillId="33" borderId="154" xfId="97" applyNumberFormat="1" applyFont="1" applyFill="1" applyBorder="1" applyAlignment="1">
      <alignment horizontal="center" vertical="center" wrapText="1"/>
    </xf>
    <xf numFmtId="165" fontId="63" fillId="33" borderId="131" xfId="97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73" fillId="0" borderId="0" xfId="98" applyFont="1" applyAlignment="1">
      <alignment horizontal="center" vertical="center" wrapText="1"/>
    </xf>
    <xf numFmtId="0" fontId="33" fillId="0" borderId="0" xfId="98" applyFont="1" applyAlignment="1">
      <alignment horizontal="center" vertical="center" wrapText="1"/>
    </xf>
    <xf numFmtId="165" fontId="74" fillId="0" borderId="0" xfId="98" applyNumberFormat="1" applyFont="1" applyAlignment="1" applyProtection="1">
      <alignment horizontal="right" vertical="center" wrapText="1" indent="1"/>
      <protection locked="0"/>
    </xf>
    <xf numFmtId="165" fontId="73" fillId="0" borderId="0" xfId="98" applyNumberFormat="1" applyFont="1" applyAlignment="1">
      <alignment horizontal="right" vertical="center" wrapText="1" indent="1"/>
    </xf>
    <xf numFmtId="165" fontId="77" fillId="0" borderId="0" xfId="98" applyNumberFormat="1" applyFont="1" applyAlignment="1" applyProtection="1">
      <alignment horizontal="right" vertical="center" wrapText="1" indent="1"/>
      <protection locked="0"/>
    </xf>
    <xf numFmtId="0" fontId="73" fillId="0" borderId="211" xfId="98" applyFont="1" applyBorder="1" applyAlignment="1">
      <alignment horizontal="center" vertical="center" wrapText="1"/>
    </xf>
    <xf numFmtId="0" fontId="33" fillId="0" borderId="212" xfId="98" applyFont="1" applyBorder="1" applyAlignment="1">
      <alignment horizontal="center" vertical="center" wrapText="1"/>
    </xf>
    <xf numFmtId="165" fontId="73" fillId="34" borderId="105" xfId="98" applyNumberFormat="1" applyFont="1" applyFill="1" applyBorder="1" applyAlignment="1">
      <alignment horizontal="right" vertical="center" wrapText="1" indent="1"/>
    </xf>
    <xf numFmtId="165" fontId="74" fillId="0" borderId="102" xfId="98" applyNumberFormat="1" applyFont="1" applyBorder="1" applyAlignment="1" applyProtection="1">
      <alignment horizontal="right" vertical="center" wrapText="1" indent="1"/>
      <protection locked="0"/>
    </xf>
    <xf numFmtId="165" fontId="74" fillId="0" borderId="100" xfId="98" applyNumberFormat="1" applyFont="1" applyBorder="1" applyAlignment="1" applyProtection="1">
      <alignment horizontal="right" vertical="center" wrapText="1" indent="1"/>
      <protection locked="0"/>
    </xf>
    <xf numFmtId="165" fontId="74" fillId="0" borderId="101" xfId="98" applyNumberFormat="1" applyFont="1" applyBorder="1" applyAlignment="1" applyProtection="1">
      <alignment horizontal="right" vertical="center" wrapText="1" indent="1"/>
      <protection locked="0"/>
    </xf>
    <xf numFmtId="165" fontId="74" fillId="0" borderId="191" xfId="98" applyNumberFormat="1" applyFont="1" applyBorder="1" applyAlignment="1" applyProtection="1">
      <alignment horizontal="right" vertical="center" wrapText="1" indent="1"/>
      <protection locked="0"/>
    </xf>
    <xf numFmtId="165" fontId="74" fillId="37" borderId="100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4" borderId="106" xfId="98" applyNumberFormat="1" applyFont="1" applyFill="1" applyBorder="1" applyAlignment="1">
      <alignment horizontal="right" vertical="center" wrapText="1" indent="1"/>
    </xf>
    <xf numFmtId="165" fontId="73" fillId="0" borderId="211" xfId="98" applyNumberFormat="1" applyFont="1" applyBorder="1" applyAlignment="1">
      <alignment horizontal="right" vertical="center" wrapText="1" indent="1"/>
    </xf>
    <xf numFmtId="165" fontId="73" fillId="0" borderId="105" xfId="98" applyNumberFormat="1" applyFont="1" applyBorder="1" applyAlignment="1">
      <alignment horizontal="right" vertical="center" wrapText="1" indent="1"/>
    </xf>
    <xf numFmtId="3" fontId="30" fillId="39" borderId="154" xfId="88" applyNumberFormat="1" applyFont="1" applyFill="1" applyBorder="1" applyAlignment="1">
      <alignment horizontal="center" vertical="center" wrapText="1"/>
    </xf>
    <xf numFmtId="3" fontId="30" fillId="39" borderId="213" xfId="88" applyNumberFormat="1" applyFont="1" applyFill="1" applyBorder="1" applyAlignment="1">
      <alignment horizontal="center" vertical="center" wrapText="1"/>
    </xf>
    <xf numFmtId="3" fontId="30" fillId="39" borderId="107" xfId="88" applyNumberFormat="1" applyFont="1" applyFill="1" applyBorder="1" applyAlignment="1">
      <alignment horizontal="center" vertical="center" wrapText="1"/>
    </xf>
    <xf numFmtId="3" fontId="30" fillId="33" borderId="165" xfId="88" applyNumberFormat="1" applyFont="1" applyFill="1" applyBorder="1" applyAlignment="1">
      <alignment vertical="center"/>
    </xf>
    <xf numFmtId="3" fontId="35" fillId="0" borderId="90" xfId="88" applyNumberFormat="1" applyFont="1" applyBorder="1" applyAlignment="1">
      <alignment vertical="center"/>
    </xf>
    <xf numFmtId="3" fontId="30" fillId="33" borderId="90" xfId="88" applyNumberFormat="1" applyFont="1" applyFill="1" applyBorder="1" applyAlignment="1">
      <alignment vertical="center"/>
    </xf>
    <xf numFmtId="3" fontId="35" fillId="0" borderId="114" xfId="88" applyNumberFormat="1" applyFont="1" applyBorder="1" applyAlignment="1">
      <alignment vertical="center"/>
    </xf>
    <xf numFmtId="3" fontId="35" fillId="0" borderId="92" xfId="88" applyNumberFormat="1" applyFont="1" applyBorder="1" applyAlignment="1">
      <alignment vertical="center"/>
    </xf>
    <xf numFmtId="3" fontId="35" fillId="0" borderId="116" xfId="88" applyNumberFormat="1" applyFont="1" applyBorder="1" applyAlignment="1">
      <alignment vertical="center"/>
    </xf>
    <xf numFmtId="3" fontId="30" fillId="40" borderId="90" xfId="88" applyNumberFormat="1" applyFont="1" applyFill="1" applyBorder="1" applyAlignment="1">
      <alignment vertical="center"/>
    </xf>
    <xf numFmtId="3" fontId="35" fillId="44" borderId="90" xfId="88" applyNumberFormat="1" applyFont="1" applyFill="1" applyBorder="1" applyAlignment="1">
      <alignment vertical="center"/>
    </xf>
    <xf numFmtId="3" fontId="30" fillId="39" borderId="213" xfId="88" applyNumberFormat="1" applyFont="1" applyFill="1" applyBorder="1" applyAlignment="1">
      <alignment vertical="center"/>
    </xf>
    <xf numFmtId="3" fontId="30" fillId="33" borderId="214" xfId="88" applyNumberFormat="1" applyFont="1" applyFill="1" applyBorder="1" applyAlignment="1">
      <alignment vertical="center"/>
    </xf>
    <xf numFmtId="3" fontId="35" fillId="0" borderId="121" xfId="88" applyNumberFormat="1" applyFont="1" applyBorder="1" applyAlignment="1">
      <alignment vertical="center"/>
    </xf>
    <xf numFmtId="3" fontId="44" fillId="0" borderId="121" xfId="88" applyNumberFormat="1" applyFont="1" applyBorder="1" applyAlignment="1">
      <alignment vertical="center"/>
    </xf>
    <xf numFmtId="3" fontId="30" fillId="33" borderId="121" xfId="88" applyNumberFormat="1" applyFont="1" applyFill="1" applyBorder="1" applyAlignment="1">
      <alignment vertical="center"/>
    </xf>
    <xf numFmtId="3" fontId="35" fillId="0" borderId="215" xfId="88" applyNumberFormat="1" applyFont="1" applyBorder="1" applyAlignment="1">
      <alignment vertical="center"/>
    </xf>
    <xf numFmtId="3" fontId="30" fillId="40" borderId="126" xfId="88" applyNumberFormat="1" applyFont="1" applyFill="1" applyBorder="1" applyAlignment="1">
      <alignment vertical="center"/>
    </xf>
    <xf numFmtId="3" fontId="30" fillId="40" borderId="144" xfId="88" applyNumberFormat="1" applyFont="1" applyFill="1" applyBorder="1" applyAlignment="1">
      <alignment vertical="center"/>
    </xf>
    <xf numFmtId="3" fontId="35" fillId="44" borderId="152" xfId="88" applyNumberFormat="1" applyFont="1" applyFill="1" applyBorder="1" applyAlignment="1">
      <alignment vertical="center"/>
    </xf>
    <xf numFmtId="3" fontId="35" fillId="44" borderId="144" xfId="88" applyNumberFormat="1" applyFont="1" applyFill="1" applyBorder="1" applyAlignment="1">
      <alignment vertical="center"/>
    </xf>
    <xf numFmtId="3" fontId="35" fillId="0" borderId="216" xfId="88" applyNumberFormat="1" applyFont="1" applyBorder="1" applyAlignment="1">
      <alignment vertical="center"/>
    </xf>
    <xf numFmtId="3" fontId="91" fillId="39" borderId="217" xfId="88" applyNumberFormat="1" applyFont="1" applyFill="1" applyBorder="1" applyAlignment="1">
      <alignment vertical="center"/>
    </xf>
    <xf numFmtId="0" fontId="32" fillId="0" borderId="0" xfId="99" applyFont="1" applyAlignment="1">
      <alignment horizontal="right" vertical="center"/>
    </xf>
    <xf numFmtId="165" fontId="45" fillId="0" borderId="0" xfId="98" applyNumberFormat="1" applyFont="1" applyAlignment="1">
      <alignment horizontal="center" vertical="center"/>
    </xf>
    <xf numFmtId="0" fontId="32" fillId="0" borderId="46" xfId="99" applyFont="1" applyBorder="1" applyAlignment="1">
      <alignment horizontal="right" vertical="center"/>
    </xf>
    <xf numFmtId="0" fontId="86" fillId="33" borderId="153" xfId="92" applyFont="1" applyFill="1" applyBorder="1" applyAlignment="1">
      <alignment horizontal="center" vertical="center"/>
    </xf>
    <xf numFmtId="0" fontId="86" fillId="33" borderId="164" xfId="92" applyFont="1" applyFill="1" applyBorder="1" applyAlignment="1">
      <alignment horizontal="center" vertical="center"/>
    </xf>
    <xf numFmtId="0" fontId="0" fillId="0" borderId="164" xfId="0" applyBorder="1"/>
    <xf numFmtId="0" fontId="87" fillId="33" borderId="117" xfId="92" applyFont="1" applyFill="1" applyBorder="1" applyAlignment="1">
      <alignment horizontal="right" vertical="center" wrapText="1"/>
    </xf>
    <xf numFmtId="0" fontId="87" fillId="33" borderId="162" xfId="92" applyFont="1" applyFill="1" applyBorder="1" applyAlignment="1">
      <alignment horizontal="right" vertical="center" wrapText="1"/>
    </xf>
    <xf numFmtId="0" fontId="0" fillId="0" borderId="162" xfId="0" applyBorder="1"/>
    <xf numFmtId="0" fontId="88" fillId="33" borderId="164" xfId="92" applyFont="1" applyFill="1" applyBorder="1" applyAlignment="1">
      <alignment horizontal="center" vertical="center"/>
    </xf>
    <xf numFmtId="0" fontId="86" fillId="40" borderId="89" xfId="92" applyFont="1" applyFill="1" applyBorder="1" applyAlignment="1">
      <alignment horizontal="center"/>
    </xf>
    <xf numFmtId="0" fontId="86" fillId="40" borderId="118" xfId="92" applyFont="1" applyFill="1" applyBorder="1" applyAlignment="1">
      <alignment horizontal="center"/>
    </xf>
    <xf numFmtId="0" fontId="0" fillId="0" borderId="162" xfId="0" applyBorder="1" applyAlignment="1">
      <alignment horizontal="right"/>
    </xf>
    <xf numFmtId="0" fontId="81" fillId="0" borderId="118" xfId="80" applyFont="1" applyBorder="1" applyAlignment="1">
      <alignment horizontal="left" vertical="center" wrapText="1"/>
    </xf>
    <xf numFmtId="0" fontId="81" fillId="0" borderId="90" xfId="80" applyFont="1" applyBorder="1" applyAlignment="1">
      <alignment horizontal="left" vertical="center" wrapText="1"/>
    </xf>
    <xf numFmtId="0" fontId="38" fillId="0" borderId="0" xfId="0" applyFont="1" applyAlignment="1">
      <alignment horizontal="right"/>
    </xf>
    <xf numFmtId="165" fontId="33" fillId="0" borderId="38" xfId="98" applyNumberFormat="1" applyFont="1" applyBorder="1" applyAlignment="1">
      <alignment horizontal="right" vertical="center" wrapText="1" indent="1"/>
    </xf>
    <xf numFmtId="165" fontId="73" fillId="0" borderId="218" xfId="98" applyNumberFormat="1" applyFont="1" applyBorder="1" applyAlignment="1">
      <alignment horizontal="right" vertical="center" wrapText="1" indent="1"/>
    </xf>
    <xf numFmtId="49" fontId="74" fillId="0" borderId="78" xfId="98" applyNumberFormat="1" applyFont="1" applyBorder="1" applyAlignment="1">
      <alignment horizontal="left" vertical="center" wrapText="1" indent="1"/>
    </xf>
    <xf numFmtId="49" fontId="74" fillId="0" borderId="69" xfId="98" applyNumberFormat="1" applyFont="1" applyBorder="1" applyAlignment="1">
      <alignment horizontal="center" vertical="center" wrapText="1"/>
    </xf>
    <xf numFmtId="49" fontId="74" fillId="0" borderId="70" xfId="98" applyNumberFormat="1" applyFont="1" applyBorder="1" applyAlignment="1">
      <alignment horizontal="center" vertical="center" wrapText="1"/>
    </xf>
    <xf numFmtId="0" fontId="73" fillId="34" borderId="65" xfId="98" applyFont="1" applyFill="1" applyBorder="1" applyAlignment="1">
      <alignment horizontal="center" vertical="center" wrapText="1"/>
    </xf>
    <xf numFmtId="49" fontId="74" fillId="0" borderId="36" xfId="98" applyNumberFormat="1" applyFont="1" applyBorder="1" applyAlignment="1">
      <alignment horizontal="right" vertical="center" wrapText="1" indent="1"/>
    </xf>
    <xf numFmtId="49" fontId="74" fillId="0" borderId="77" xfId="98" applyNumberFormat="1" applyFont="1" applyBorder="1" applyAlignment="1">
      <alignment horizontal="center" vertical="center" wrapText="1"/>
    </xf>
    <xf numFmtId="0" fontId="67" fillId="0" borderId="79" xfId="99" applyFont="1" applyBorder="1" applyAlignment="1">
      <alignment horizontal="left" wrapText="1" indent="1"/>
    </xf>
    <xf numFmtId="0" fontId="67" fillId="45" borderId="219" xfId="0" applyFont="1" applyFill="1" applyBorder="1" applyAlignment="1">
      <alignment horizontal="center"/>
    </xf>
    <xf numFmtId="49" fontId="76" fillId="45" borderId="220" xfId="98" applyNumberFormat="1" applyFont="1" applyFill="1" applyBorder="1" applyAlignment="1">
      <alignment horizontal="right" vertical="center" indent="1" shrinkToFit="1"/>
    </xf>
    <xf numFmtId="165" fontId="76" fillId="45" borderId="167" xfId="98" applyNumberFormat="1" applyFont="1" applyFill="1" applyBorder="1" applyAlignment="1" applyProtection="1">
      <alignment horizontal="right" vertical="center" wrapText="1" indent="1"/>
      <protection locked="0"/>
    </xf>
    <xf numFmtId="49" fontId="74" fillId="45" borderId="130" xfId="98" applyNumberFormat="1" applyFont="1" applyFill="1" applyBorder="1" applyAlignment="1">
      <alignment horizontal="center" vertical="center" wrapText="1"/>
    </xf>
    <xf numFmtId="0" fontId="76" fillId="45" borderId="222" xfId="99" applyFont="1" applyFill="1" applyBorder="1" applyAlignment="1">
      <alignment horizontal="left" wrapText="1" indent="1"/>
    </xf>
    <xf numFmtId="165" fontId="76" fillId="45" borderId="107" xfId="98" applyNumberFormat="1" applyFont="1" applyFill="1" applyBorder="1" applyAlignment="1" applyProtection="1">
      <alignment horizontal="right" vertical="center" wrapText="1" indent="1"/>
      <protection locked="0"/>
    </xf>
    <xf numFmtId="0" fontId="76" fillId="45" borderId="147" xfId="0" applyFont="1" applyFill="1" applyBorder="1" applyAlignment="1">
      <alignment horizontal="left"/>
    </xf>
    <xf numFmtId="0" fontId="76" fillId="45" borderId="110" xfId="0" applyFont="1" applyFill="1" applyBorder="1" applyAlignment="1">
      <alignment shrinkToFit="1"/>
    </xf>
    <xf numFmtId="0" fontId="38" fillId="0" borderId="21" xfId="0" applyFont="1" applyBorder="1" applyAlignment="1">
      <alignment horizontal="center"/>
    </xf>
    <xf numFmtId="0" fontId="88" fillId="0" borderId="0" xfId="92" applyFont="1" applyAlignment="1">
      <alignment horizontal="center" vertical="center"/>
    </xf>
    <xf numFmtId="0" fontId="88" fillId="33" borderId="87" xfId="92" applyFont="1" applyFill="1" applyBorder="1" applyAlignment="1">
      <alignment horizontal="center" vertical="center"/>
    </xf>
    <xf numFmtId="0" fontId="87" fillId="33" borderId="165" xfId="92" applyFont="1" applyFill="1" applyBorder="1" applyAlignment="1">
      <alignment horizontal="right" vertical="center" wrapText="1"/>
    </xf>
    <xf numFmtId="0" fontId="86" fillId="40" borderId="90" xfId="92" applyFont="1" applyFill="1" applyBorder="1" applyAlignment="1">
      <alignment horizontal="center"/>
    </xf>
    <xf numFmtId="0" fontId="86" fillId="33" borderId="163" xfId="92" applyFont="1" applyFill="1" applyBorder="1" applyAlignment="1">
      <alignment horizontal="center" vertical="center"/>
    </xf>
    <xf numFmtId="0" fontId="86" fillId="40" borderId="87" xfId="92" applyFont="1" applyFill="1" applyBorder="1" applyAlignment="1">
      <alignment horizontal="center"/>
    </xf>
    <xf numFmtId="0" fontId="41" fillId="0" borderId="0" xfId="0" applyFont="1" applyAlignment="1">
      <alignment horizontal="right"/>
    </xf>
    <xf numFmtId="0" fontId="132" fillId="0" borderId="0" xfId="92" applyFont="1"/>
    <xf numFmtId="0" fontId="34" fillId="0" borderId="53" xfId="98" applyFont="1" applyBorder="1" applyAlignment="1">
      <alignment horizontal="left" vertical="center" indent="6" shrinkToFit="1"/>
    </xf>
    <xf numFmtId="0" fontId="60" fillId="0" borderId="0" xfId="0" applyFont="1"/>
    <xf numFmtId="165" fontId="73" fillId="34" borderId="218" xfId="98" applyNumberFormat="1" applyFont="1" applyFill="1" applyBorder="1" applyAlignment="1">
      <alignment horizontal="right" vertical="center" wrapText="1" indent="1"/>
    </xf>
    <xf numFmtId="165" fontId="74" fillId="34" borderId="98" xfId="98" applyNumberFormat="1" applyFont="1" applyFill="1" applyBorder="1" applyAlignment="1" applyProtection="1">
      <alignment horizontal="right" vertical="center" wrapText="1" indent="1"/>
      <protection locked="0"/>
    </xf>
    <xf numFmtId="165" fontId="74" fillId="34" borderId="100" xfId="98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99" xfId="98" applyNumberFormat="1" applyFont="1" applyBorder="1" applyAlignment="1" applyProtection="1">
      <alignment horizontal="right" vertical="center" wrapText="1" indent="1"/>
      <protection locked="0"/>
    </xf>
    <xf numFmtId="165" fontId="0" fillId="0" borderId="0" xfId="0" applyNumberFormat="1"/>
    <xf numFmtId="3" fontId="0" fillId="0" borderId="0" xfId="0" applyNumberFormat="1"/>
    <xf numFmtId="3" fontId="17" fillId="0" borderId="0" xfId="98" applyNumberFormat="1" applyFont="1" applyAlignment="1" applyProtection="1">
      <alignment horizontal="right" vertical="center" wrapText="1" indent="1"/>
      <protection locked="0"/>
    </xf>
    <xf numFmtId="0" fontId="105" fillId="33" borderId="87" xfId="80" applyFont="1" applyFill="1" applyBorder="1" applyAlignment="1">
      <alignment horizontal="center" vertical="center" wrapText="1"/>
    </xf>
    <xf numFmtId="0" fontId="33" fillId="0" borderId="38" xfId="98" applyFont="1" applyBorder="1" applyAlignment="1">
      <alignment horizontal="left" vertical="center" wrapText="1" indent="1"/>
    </xf>
    <xf numFmtId="3" fontId="60" fillId="0" borderId="86" xfId="0" applyNumberFormat="1" applyFont="1" applyBorder="1" applyAlignment="1">
      <alignment horizontal="right"/>
    </xf>
    <xf numFmtId="3" fontId="57" fillId="0" borderId="124" xfId="0" applyNumberFormat="1" applyFont="1" applyBorder="1"/>
    <xf numFmtId="3" fontId="57" fillId="0" borderId="120" xfId="0" applyNumberFormat="1" applyFont="1" applyBorder="1"/>
    <xf numFmtId="3" fontId="57" fillId="0" borderId="121" xfId="0" applyNumberFormat="1" applyFont="1" applyBorder="1"/>
    <xf numFmtId="3" fontId="57" fillId="0" borderId="223" xfId="0" applyNumberFormat="1" applyFont="1" applyBorder="1"/>
    <xf numFmtId="3" fontId="57" fillId="0" borderId="224" xfId="0" applyNumberFormat="1" applyFont="1" applyBorder="1"/>
    <xf numFmtId="3" fontId="57" fillId="0" borderId="225" xfId="0" applyNumberFormat="1" applyFont="1" applyBorder="1"/>
    <xf numFmtId="3" fontId="57" fillId="0" borderId="226" xfId="0" applyNumberFormat="1" applyFont="1" applyBorder="1"/>
    <xf numFmtId="3" fontId="60" fillId="0" borderId="44" xfId="0" applyNumberFormat="1" applyFont="1" applyBorder="1" applyAlignment="1">
      <alignment horizontal="right"/>
    </xf>
    <xf numFmtId="3" fontId="57" fillId="0" borderId="102" xfId="0" applyNumberFormat="1" applyFont="1" applyBorder="1"/>
    <xf numFmtId="3" fontId="57" fillId="0" borderId="100" xfId="0" applyNumberFormat="1" applyFont="1" applyBorder="1" applyAlignment="1">
      <alignment horizontal="right"/>
    </xf>
    <xf numFmtId="3" fontId="57" fillId="0" borderId="100" xfId="0" applyNumberFormat="1" applyFont="1" applyBorder="1"/>
    <xf numFmtId="3" fontId="57" fillId="0" borderId="99" xfId="0" applyNumberFormat="1" applyFont="1" applyBorder="1"/>
    <xf numFmtId="0" fontId="38" fillId="0" borderId="44" xfId="0" applyFont="1" applyBorder="1"/>
    <xf numFmtId="0" fontId="42" fillId="0" borderId="102" xfId="0" applyFont="1" applyBorder="1" applyAlignment="1">
      <alignment wrapText="1"/>
    </xf>
    <xf numFmtId="0" fontId="42" fillId="0" borderId="100" xfId="0" applyFont="1" applyBorder="1" applyAlignment="1">
      <alignment wrapText="1"/>
    </xf>
    <xf numFmtId="0" fontId="42" fillId="0" borderId="100" xfId="0" applyFont="1" applyBorder="1"/>
    <xf numFmtId="0" fontId="42" fillId="0" borderId="191" xfId="0" applyFont="1" applyBorder="1" applyAlignment="1">
      <alignment wrapText="1"/>
    </xf>
    <xf numFmtId="0" fontId="42" fillId="0" borderId="103" xfId="0" applyFont="1" applyBorder="1" applyAlignment="1">
      <alignment wrapText="1"/>
    </xf>
    <xf numFmtId="0" fontId="42" fillId="0" borderId="99" xfId="0" applyFont="1" applyBorder="1"/>
    <xf numFmtId="0" fontId="42" fillId="0" borderId="227" xfId="0" applyFont="1" applyBorder="1" applyAlignment="1">
      <alignment horizontal="left"/>
    </xf>
    <xf numFmtId="3" fontId="57" fillId="0" borderId="228" xfId="0" applyNumberFormat="1" applyFont="1" applyBorder="1" applyAlignment="1">
      <alignment horizontal="center"/>
    </xf>
    <xf numFmtId="0" fontId="41" fillId="0" borderId="0" xfId="80" applyFont="1" applyAlignment="1">
      <alignment horizontal="center" vertical="center"/>
    </xf>
    <xf numFmtId="0" fontId="58" fillId="0" borderId="112" xfId="80" applyFont="1" applyBorder="1" applyAlignment="1">
      <alignment horizontal="center"/>
    </xf>
    <xf numFmtId="0" fontId="58" fillId="0" borderId="112" xfId="80" applyFont="1" applyBorder="1" applyAlignment="1">
      <alignment horizontal="center" wrapText="1"/>
    </xf>
    <xf numFmtId="0" fontId="58" fillId="0" borderId="112" xfId="80" applyFont="1" applyBorder="1"/>
    <xf numFmtId="0" fontId="58" fillId="0" borderId="112" xfId="80" applyFont="1" applyBorder="1" applyAlignment="1">
      <alignment vertical="center"/>
    </xf>
    <xf numFmtId="0" fontId="66" fillId="33" borderId="229" xfId="80" applyFont="1" applyFill="1" applyBorder="1" applyAlignment="1">
      <alignment horizontal="center" vertical="center" wrapText="1"/>
    </xf>
    <xf numFmtId="0" fontId="66" fillId="33" borderId="230" xfId="80" applyFont="1" applyFill="1" applyBorder="1" applyAlignment="1">
      <alignment horizontal="center" vertical="center" wrapText="1"/>
    </xf>
    <xf numFmtId="0" fontId="66" fillId="33" borderId="147" xfId="80" applyFont="1" applyFill="1" applyBorder="1" applyAlignment="1">
      <alignment horizontal="center" vertical="center" wrapText="1"/>
    </xf>
    <xf numFmtId="0" fontId="30" fillId="33" borderId="232" xfId="100" applyFont="1" applyFill="1" applyBorder="1" applyAlignment="1">
      <alignment horizontal="center" vertical="center" wrapText="1"/>
    </xf>
    <xf numFmtId="166" fontId="44" fillId="33" borderId="216" xfId="100" applyNumberFormat="1" applyFont="1" applyFill="1" applyBorder="1" applyAlignment="1">
      <alignment vertical="center"/>
    </xf>
    <xf numFmtId="166" fontId="35" fillId="0" borderId="98" xfId="100" applyNumberFormat="1" applyFont="1" applyBorder="1" applyAlignment="1">
      <alignment horizontal="right" vertical="center" wrapText="1"/>
    </xf>
    <xf numFmtId="166" fontId="35" fillId="0" borderId="100" xfId="100" applyNumberFormat="1" applyFont="1" applyBorder="1" applyAlignment="1">
      <alignment vertical="center"/>
    </xf>
    <xf numFmtId="166" fontId="35" fillId="0" borderId="101" xfId="100" applyNumberFormat="1" applyFont="1" applyBorder="1" applyAlignment="1">
      <alignment vertical="center"/>
    </xf>
    <xf numFmtId="166" fontId="35" fillId="0" borderId="99" xfId="100" applyNumberFormat="1" applyFont="1" applyBorder="1" applyAlignment="1">
      <alignment vertical="center"/>
    </xf>
    <xf numFmtId="0" fontId="44" fillId="0" borderId="233" xfId="100" applyFont="1" applyBorder="1" applyAlignment="1">
      <alignment horizontal="left" vertical="center" wrapText="1"/>
    </xf>
    <xf numFmtId="0" fontId="44" fillId="0" borderId="207" xfId="95" applyFont="1" applyBorder="1" applyAlignment="1">
      <alignment vertical="center"/>
    </xf>
    <xf numFmtId="0" fontId="44" fillId="0" borderId="234" xfId="95" applyFont="1" applyBorder="1" applyAlignment="1">
      <alignment vertical="center" wrapText="1"/>
    </xf>
    <xf numFmtId="0" fontId="44" fillId="0" borderId="127" xfId="95" applyFont="1" applyBorder="1" applyAlignment="1">
      <alignment vertical="center"/>
    </xf>
    <xf numFmtId="0" fontId="44" fillId="0" borderId="208" xfId="95" applyFont="1" applyBorder="1" applyAlignment="1">
      <alignment vertical="center"/>
    </xf>
    <xf numFmtId="166" fontId="35" fillId="0" borderId="48" xfId="100" applyNumberFormat="1" applyFont="1" applyBorder="1" applyAlignment="1">
      <alignment horizontal="right" vertical="center" wrapText="1"/>
    </xf>
    <xf numFmtId="166" fontId="35" fillId="0" borderId="71" xfId="100" applyNumberFormat="1" applyFont="1" applyBorder="1" applyAlignment="1">
      <alignment vertical="center"/>
    </xf>
    <xf numFmtId="166" fontId="35" fillId="0" borderId="36" xfId="100" applyNumberFormat="1" applyFont="1" applyBorder="1" applyAlignment="1">
      <alignment vertical="center"/>
    </xf>
    <xf numFmtId="0" fontId="30" fillId="33" borderId="175" xfId="100" applyFont="1" applyFill="1" applyBorder="1" applyAlignment="1">
      <alignment horizontal="center" vertical="center" wrapText="1"/>
    </xf>
    <xf numFmtId="166" fontId="44" fillId="33" borderId="235" xfId="100" applyNumberFormat="1" applyFont="1" applyFill="1" applyBorder="1" applyAlignment="1">
      <alignment vertical="center"/>
    </xf>
    <xf numFmtId="166" fontId="44" fillId="0" borderId="98" xfId="100" applyNumberFormat="1" applyFont="1" applyBorder="1" applyAlignment="1">
      <alignment vertical="center"/>
    </xf>
    <xf numFmtId="166" fontId="44" fillId="0" borderId="100" xfId="100" applyNumberFormat="1" applyFont="1" applyBorder="1" applyAlignment="1">
      <alignment vertical="center"/>
    </xf>
    <xf numFmtId="166" fontId="44" fillId="0" borderId="101" xfId="100" applyNumberFormat="1" applyFont="1" applyBorder="1" applyAlignment="1">
      <alignment vertical="center"/>
    </xf>
    <xf numFmtId="166" fontId="44" fillId="0" borderId="99" xfId="100" applyNumberFormat="1" applyFont="1" applyBorder="1" applyAlignment="1">
      <alignment vertical="center"/>
    </xf>
    <xf numFmtId="3" fontId="30" fillId="33" borderId="232" xfId="100" applyNumberFormat="1" applyFont="1" applyFill="1" applyBorder="1" applyAlignment="1">
      <alignment horizontal="center" vertical="center" wrapText="1"/>
    </xf>
    <xf numFmtId="166" fontId="35" fillId="0" borderId="100" xfId="100" applyNumberFormat="1" applyFont="1" applyBorder="1" applyAlignment="1">
      <alignment horizontal="right" vertical="center" wrapText="1"/>
    </xf>
    <xf numFmtId="166" fontId="35" fillId="0" borderId="101" xfId="100" applyNumberFormat="1" applyFont="1" applyBorder="1" applyAlignment="1">
      <alignment horizontal="right" vertical="center" wrapText="1"/>
    </xf>
    <xf numFmtId="166" fontId="35" fillId="0" borderId="99" xfId="100" applyNumberFormat="1" applyFont="1" applyBorder="1" applyAlignment="1">
      <alignment horizontal="right" vertical="center" wrapText="1"/>
    </xf>
    <xf numFmtId="3" fontId="54" fillId="33" borderId="145" xfId="93" applyNumberFormat="1" applyFont="1" applyFill="1" applyBorder="1" applyAlignment="1">
      <alignment horizontal="center"/>
    </xf>
    <xf numFmtId="0" fontId="94" fillId="33" borderId="146" xfId="93" applyFont="1" applyFill="1" applyBorder="1"/>
    <xf numFmtId="3" fontId="54" fillId="33" borderId="148" xfId="93" applyNumberFormat="1" applyFont="1" applyFill="1" applyBorder="1"/>
    <xf numFmtId="3" fontId="118" fillId="0" borderId="0" xfId="0" applyNumberFormat="1" applyFont="1"/>
    <xf numFmtId="0" fontId="84" fillId="33" borderId="87" xfId="92" applyFont="1" applyFill="1" applyBorder="1" applyAlignment="1">
      <alignment horizontal="center" vertical="center"/>
    </xf>
    <xf numFmtId="0" fontId="4" fillId="0" borderId="0" xfId="83"/>
    <xf numFmtId="0" fontId="133" fillId="0" borderId="0" xfId="83" applyFont="1" applyAlignment="1">
      <alignment wrapText="1"/>
    </xf>
    <xf numFmtId="0" fontId="134" fillId="0" borderId="0" xfId="83" applyFont="1" applyAlignment="1">
      <alignment horizontal="center" vertical="center"/>
    </xf>
    <xf numFmtId="0" fontId="135" fillId="0" borderId="0" xfId="83" applyFont="1" applyAlignment="1">
      <alignment horizontal="center" vertical="center"/>
    </xf>
    <xf numFmtId="0" fontId="22" fillId="0" borderId="37" xfId="83" applyFont="1" applyBorder="1"/>
    <xf numFmtId="0" fontId="4" fillId="0" borderId="49" xfId="83" applyBorder="1"/>
    <xf numFmtId="3" fontId="4" fillId="0" borderId="49" xfId="83" applyNumberFormat="1" applyBorder="1"/>
    <xf numFmtId="0" fontId="4" fillId="0" borderId="237" xfId="83" applyBorder="1"/>
    <xf numFmtId="3" fontId="4" fillId="0" borderId="237" xfId="83" applyNumberFormat="1" applyBorder="1"/>
    <xf numFmtId="3" fontId="4" fillId="0" borderId="0" xfId="83" applyNumberFormat="1"/>
    <xf numFmtId="0" fontId="4" fillId="0" borderId="239" xfId="83" applyBorder="1"/>
    <xf numFmtId="3" fontId="4" fillId="0" borderId="239" xfId="83" applyNumberFormat="1" applyBorder="1"/>
    <xf numFmtId="0" fontId="4" fillId="0" borderId="51" xfId="83" applyBorder="1"/>
    <xf numFmtId="3" fontId="4" fillId="0" borderId="51" xfId="83" applyNumberFormat="1" applyBorder="1"/>
    <xf numFmtId="0" fontId="4" fillId="0" borderId="53" xfId="83" applyBorder="1"/>
    <xf numFmtId="3" fontId="4" fillId="0" borderId="53" xfId="83" applyNumberFormat="1" applyBorder="1"/>
    <xf numFmtId="0" fontId="0" fillId="0" borderId="0" xfId="0"/>
    <xf numFmtId="0" fontId="41" fillId="0" borderId="0" xfId="0" applyFont="1" applyAlignment="1">
      <alignment horizontal="right"/>
    </xf>
    <xf numFmtId="0" fontId="81" fillId="0" borderId="87" xfId="80" applyFont="1" applyBorder="1" applyAlignment="1">
      <alignment horizontal="left" vertical="center" wrapText="1"/>
    </xf>
    <xf numFmtId="0" fontId="30" fillId="0" borderId="0" xfId="0" applyFont="1" applyAlignment="1">
      <alignment horizontal="right"/>
    </xf>
    <xf numFmtId="0" fontId="111" fillId="0" borderId="88" xfId="85" applyFont="1" applyBorder="1" applyAlignment="1">
      <alignment vertical="center"/>
    </xf>
    <xf numFmtId="3" fontId="136" fillId="0" borderId="87" xfId="85" applyNumberFormat="1" applyFont="1" applyBorder="1" applyAlignment="1">
      <alignment vertical="center"/>
    </xf>
    <xf numFmtId="0" fontId="52" fillId="0" borderId="0" xfId="85" applyFont="1" applyAlignment="1">
      <alignment horizontal="right" vertical="center"/>
    </xf>
    <xf numFmtId="0" fontId="41" fillId="0" borderId="0" xfId="0" applyFont="1" applyAlignment="1"/>
    <xf numFmtId="0" fontId="30" fillId="0" borderId="0" xfId="0" applyFont="1" applyAlignment="1"/>
    <xf numFmtId="0" fontId="0" fillId="0" borderId="0" xfId="0" applyAlignment="1"/>
    <xf numFmtId="3" fontId="78" fillId="0" borderId="87" xfId="0" applyNumberFormat="1" applyFont="1" applyBorder="1" applyAlignment="1">
      <alignment horizontal="right"/>
    </xf>
    <xf numFmtId="3" fontId="38" fillId="33" borderId="87" xfId="0" applyNumberFormat="1" applyFont="1" applyFill="1" applyBorder="1" applyAlignment="1">
      <alignment horizontal="right"/>
    </xf>
    <xf numFmtId="3" fontId="42" fillId="0" borderId="109" xfId="0" applyNumberFormat="1" applyFont="1" applyBorder="1" applyAlignment="1">
      <alignment horizontal="right"/>
    </xf>
    <xf numFmtId="3" fontId="42" fillId="0" borderId="88" xfId="0" applyNumberFormat="1" applyFont="1" applyBorder="1" applyAlignment="1">
      <alignment horizontal="right"/>
    </xf>
    <xf numFmtId="0" fontId="30" fillId="40" borderId="207" xfId="88" applyFont="1" applyFill="1" applyBorder="1" applyAlignment="1">
      <alignment vertical="center"/>
    </xf>
    <xf numFmtId="3" fontId="35" fillId="40" borderId="74" xfId="88" applyNumberFormat="1" applyFont="1" applyFill="1" applyBorder="1" applyAlignment="1">
      <alignment vertical="center"/>
    </xf>
    <xf numFmtId="3" fontId="30" fillId="40" borderId="121" xfId="88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81" fillId="0" borderId="87" xfId="80" applyFont="1" applyBorder="1" applyAlignment="1">
      <alignment horizontal="left" vertical="center"/>
    </xf>
    <xf numFmtId="0" fontId="42" fillId="0" borderId="89" xfId="80" applyFont="1" applyBorder="1" applyAlignment="1">
      <alignment horizontal="left" vertical="center" wrapText="1"/>
    </xf>
    <xf numFmtId="0" fontId="42" fillId="0" borderId="118" xfId="80" applyFont="1" applyBorder="1" applyAlignment="1">
      <alignment horizontal="left" vertical="center" wrapText="1"/>
    </xf>
    <xf numFmtId="0" fontId="42" fillId="0" borderId="90" xfId="80" applyFont="1" applyBorder="1" applyAlignment="1">
      <alignment horizontal="left" vertical="center" wrapText="1"/>
    </xf>
    <xf numFmtId="0" fontId="76" fillId="34" borderId="111" xfId="99" applyFont="1" applyFill="1" applyBorder="1" applyAlignment="1">
      <alignment horizontal="center" wrapText="1"/>
    </xf>
    <xf numFmtId="165" fontId="73" fillId="34" borderId="240" xfId="98" applyNumberFormat="1" applyFont="1" applyFill="1" applyBorder="1" applyAlignment="1">
      <alignment horizontal="right" vertical="center" wrapText="1" indent="1"/>
    </xf>
    <xf numFmtId="49" fontId="73" fillId="0" borderId="128" xfId="98" applyNumberFormat="1" applyFont="1" applyBorder="1" applyAlignment="1">
      <alignment horizontal="left" vertical="center" wrapText="1" indent="1"/>
    </xf>
    <xf numFmtId="49" fontId="77" fillId="0" borderId="222" xfId="98" applyNumberFormat="1" applyFont="1" applyBorder="1" applyAlignment="1">
      <alignment horizontal="left" vertical="center" wrapText="1"/>
    </xf>
    <xf numFmtId="0" fontId="76" fillId="0" borderId="129" xfId="99" applyFont="1" applyBorder="1" applyAlignment="1">
      <alignment horizontal="left" wrapText="1" indent="1"/>
    </xf>
    <xf numFmtId="165" fontId="73" fillId="0" borderId="107" xfId="98" applyNumberFormat="1" applyFont="1" applyBorder="1" applyAlignment="1" applyProtection="1">
      <alignment horizontal="right" vertical="center" wrapText="1" indent="1"/>
      <protection locked="0"/>
    </xf>
    <xf numFmtId="3" fontId="78" fillId="0" borderId="109" xfId="0" applyNumberFormat="1" applyFont="1" applyBorder="1"/>
    <xf numFmtId="3" fontId="78" fillId="0" borderId="109" xfId="0" applyNumberFormat="1" applyFont="1" applyBorder="1" applyAlignment="1">
      <alignment horizontal="right"/>
    </xf>
    <xf numFmtId="0" fontId="35" fillId="0" borderId="0" xfId="0" applyFont="1" applyFill="1"/>
    <xf numFmtId="3" fontId="35" fillId="0" borderId="0" xfId="0" applyNumberFormat="1" applyFont="1" applyFill="1"/>
    <xf numFmtId="3" fontId="42" fillId="0" borderId="0" xfId="0" applyNumberFormat="1" applyFont="1" applyFill="1"/>
    <xf numFmtId="3" fontId="57" fillId="0" borderId="227" xfId="0" applyNumberFormat="1" applyFont="1" applyBorder="1" applyAlignment="1">
      <alignment horizontal="right"/>
    </xf>
    <xf numFmtId="0" fontId="42" fillId="0" borderId="241" xfId="0" applyFont="1" applyBorder="1"/>
    <xf numFmtId="0" fontId="112" fillId="0" borderId="87" xfId="116" applyFont="1" applyBorder="1"/>
    <xf numFmtId="169" fontId="112" fillId="0" borderId="87" xfId="116" applyNumberFormat="1" applyFont="1" applyBorder="1"/>
    <xf numFmtId="0" fontId="2" fillId="0" borderId="87" xfId="116" applyBorder="1"/>
    <xf numFmtId="169" fontId="2" fillId="0" borderId="87" xfId="116" applyNumberFormat="1" applyBorder="1"/>
    <xf numFmtId="171" fontId="111" fillId="0" borderId="87" xfId="116" applyNumberFormat="1" applyFont="1" applyBorder="1"/>
    <xf numFmtId="3" fontId="98" fillId="0" borderId="91" xfId="0" applyNumberFormat="1" applyFont="1" applyBorder="1" applyAlignment="1">
      <alignment horizontal="center" wrapText="1"/>
    </xf>
    <xf numFmtId="3" fontId="76" fillId="0" borderId="87" xfId="80" applyNumberFormat="1" applyFont="1" applyBorder="1"/>
    <xf numFmtId="3" fontId="76" fillId="0" borderId="140" xfId="80" applyNumberFormat="1" applyFont="1" applyBorder="1" applyAlignment="1">
      <alignment horizontal="center"/>
    </xf>
    <xf numFmtId="3" fontId="67" fillId="0" borderId="146" xfId="80" applyNumberFormat="1" applyFont="1" applyBorder="1" applyAlignment="1">
      <alignment horizontal="center"/>
    </xf>
    <xf numFmtId="0" fontId="0" fillId="0" borderId="0" xfId="0"/>
    <xf numFmtId="0" fontId="80" fillId="0" borderId="0" xfId="92" applyFont="1" applyAlignment="1">
      <alignment horizontal="right"/>
    </xf>
    <xf numFmtId="0" fontId="66" fillId="33" borderId="176" xfId="80" applyFont="1" applyFill="1" applyBorder="1" applyAlignment="1">
      <alignment horizontal="center" vertical="center" wrapText="1"/>
    </xf>
    <xf numFmtId="0" fontId="66" fillId="33" borderId="175" xfId="80" applyFont="1" applyFill="1" applyBorder="1" applyAlignment="1">
      <alignment horizontal="center" vertical="center" wrapText="1"/>
    </xf>
    <xf numFmtId="0" fontId="130" fillId="0" borderId="0" xfId="83" applyFont="1" applyAlignment="1">
      <alignment horizontal="center" vertical="center"/>
    </xf>
    <xf numFmtId="0" fontId="32" fillId="0" borderId="0" xfId="99" applyFont="1" applyAlignment="1">
      <alignment vertical="center"/>
    </xf>
    <xf numFmtId="165" fontId="45" fillId="0" borderId="0" xfId="98" applyNumberFormat="1" applyFont="1" applyAlignment="1">
      <alignment vertical="center"/>
    </xf>
    <xf numFmtId="0" fontId="38" fillId="0" borderId="0" xfId="0" applyFont="1" applyAlignment="1"/>
    <xf numFmtId="0" fontId="39" fillId="0" borderId="0" xfId="0" applyFont="1" applyAlignment="1"/>
    <xf numFmtId="3" fontId="124" fillId="0" borderId="0" xfId="81" applyNumberFormat="1" applyFont="1" applyBorder="1" applyAlignment="1">
      <alignment vertical="center" wrapText="1"/>
    </xf>
    <xf numFmtId="3" fontId="124" fillId="0" borderId="43" xfId="81" applyNumberFormat="1" applyFont="1" applyBorder="1" applyAlignment="1">
      <alignment horizontal="right" vertical="center"/>
    </xf>
    <xf numFmtId="0" fontId="118" fillId="0" borderId="0" xfId="0" applyFont="1" applyBorder="1"/>
    <xf numFmtId="3" fontId="123" fillId="0" borderId="42" xfId="81" applyNumberFormat="1" applyFont="1" applyBorder="1" applyAlignment="1">
      <alignment vertical="center"/>
    </xf>
    <xf numFmtId="3" fontId="124" fillId="0" borderId="241" xfId="81" applyNumberFormat="1" applyFont="1" applyBorder="1" applyAlignment="1">
      <alignment vertical="center" wrapText="1"/>
    </xf>
    <xf numFmtId="3" fontId="124" fillId="0" borderId="242" xfId="81" applyNumberFormat="1" applyFont="1" applyBorder="1" applyAlignment="1">
      <alignment vertical="center" wrapText="1"/>
    </xf>
    <xf numFmtId="3" fontId="124" fillId="0" borderId="243" xfId="81" applyNumberFormat="1" applyFont="1" applyBorder="1" applyAlignment="1">
      <alignment vertical="center" wrapText="1"/>
    </xf>
    <xf numFmtId="3" fontId="124" fillId="0" borderId="244" xfId="81" applyNumberFormat="1" applyFont="1" applyBorder="1" applyAlignment="1">
      <alignment vertical="center" wrapText="1"/>
    </xf>
    <xf numFmtId="3" fontId="124" fillId="0" borderId="245" xfId="81" applyNumberFormat="1" applyFont="1" applyBorder="1" applyAlignment="1">
      <alignment vertical="center" wrapText="1"/>
    </xf>
    <xf numFmtId="3" fontId="124" fillId="0" borderId="246" xfId="81" applyNumberFormat="1" applyFont="1" applyBorder="1" applyAlignment="1">
      <alignment vertical="center" wrapText="1"/>
    </xf>
    <xf numFmtId="3" fontId="124" fillId="0" borderId="247" xfId="81" applyNumberFormat="1" applyFont="1" applyBorder="1" applyAlignment="1">
      <alignment vertical="center" wrapText="1"/>
    </xf>
    <xf numFmtId="3" fontId="122" fillId="34" borderId="13" xfId="81" applyNumberFormat="1" applyFont="1" applyFill="1" applyBorder="1" applyAlignment="1">
      <alignment vertical="center" wrapText="1"/>
    </xf>
    <xf numFmtId="0" fontId="55" fillId="0" borderId="0" xfId="92" applyFont="1"/>
    <xf numFmtId="0" fontId="1" fillId="0" borderId="0" xfId="116" applyFont="1"/>
    <xf numFmtId="0" fontId="139" fillId="0" borderId="0" xfId="116" applyFont="1" applyAlignment="1">
      <alignment horizontal="right"/>
    </xf>
    <xf numFmtId="3" fontId="67" fillId="37" borderId="142" xfId="0" applyNumberFormat="1" applyFont="1" applyFill="1" applyBorder="1" applyAlignment="1">
      <alignment horizontal="center"/>
    </xf>
    <xf numFmtId="3" fontId="67" fillId="0" borderId="144" xfId="0" applyNumberFormat="1" applyFont="1" applyBorder="1" applyAlignment="1">
      <alignment horizontal="center"/>
    </xf>
    <xf numFmtId="3" fontId="76" fillId="0" borderId="144" xfId="0" applyNumberFormat="1" applyFont="1" applyBorder="1" applyAlignment="1">
      <alignment horizontal="center"/>
    </xf>
    <xf numFmtId="3" fontId="76" fillId="37" borderId="144" xfId="0" applyNumberFormat="1" applyFont="1" applyFill="1" applyBorder="1" applyAlignment="1">
      <alignment horizontal="center"/>
    </xf>
    <xf numFmtId="3" fontId="67" fillId="0" borderId="144" xfId="0" applyNumberFormat="1" applyFont="1" applyBorder="1" applyAlignment="1">
      <alignment horizontal="center" wrapText="1"/>
    </xf>
    <xf numFmtId="3" fontId="76" fillId="0" borderId="144" xfId="0" applyNumberFormat="1" applyFont="1" applyBorder="1" applyAlignment="1">
      <alignment horizontal="center" wrapText="1"/>
    </xf>
    <xf numFmtId="3" fontId="76" fillId="0" borderId="152" xfId="0" applyNumberFormat="1" applyFont="1" applyBorder="1" applyAlignment="1">
      <alignment horizontal="center" wrapText="1"/>
    </xf>
    <xf numFmtId="0" fontId="76" fillId="0" borderId="0" xfId="80" applyFont="1" applyBorder="1"/>
    <xf numFmtId="3" fontId="76" fillId="0" borderId="0" xfId="0" applyNumberFormat="1" applyFont="1" applyBorder="1"/>
    <xf numFmtId="3" fontId="76" fillId="0" borderId="0" xfId="80" applyNumberFormat="1" applyFont="1" applyBorder="1"/>
    <xf numFmtId="0" fontId="66" fillId="33" borderId="0" xfId="80" applyFont="1" applyFill="1" applyBorder="1" applyAlignment="1">
      <alignment horizontal="center" vertical="center" wrapText="1"/>
    </xf>
    <xf numFmtId="0" fontId="58" fillId="0" borderId="248" xfId="80" applyFont="1" applyBorder="1" applyAlignment="1">
      <alignment horizontal="center" vertical="center" wrapText="1"/>
    </xf>
    <xf numFmtId="0" fontId="58" fillId="0" borderId="0" xfId="80" applyFont="1" applyBorder="1" applyAlignment="1">
      <alignment horizontal="center" vertical="center" wrapText="1"/>
    </xf>
    <xf numFmtId="0" fontId="58" fillId="0" borderId="249" xfId="80" applyFont="1" applyBorder="1" applyAlignment="1">
      <alignment horizontal="center" vertical="center"/>
    </xf>
    <xf numFmtId="0" fontId="58" fillId="0" borderId="250" xfId="80" applyFont="1" applyBorder="1" applyAlignment="1">
      <alignment horizontal="center" vertical="center" wrapText="1"/>
    </xf>
    <xf numFmtId="0" fontId="58" fillId="0" borderId="251" xfId="80" applyFont="1" applyBorder="1" applyAlignment="1">
      <alignment horizontal="center" vertical="center"/>
    </xf>
    <xf numFmtId="0" fontId="58" fillId="0" borderId="252" xfId="80" applyFont="1" applyBorder="1" applyAlignment="1">
      <alignment horizontal="center" vertical="center" wrapText="1"/>
    </xf>
    <xf numFmtId="0" fontId="58" fillId="0" borderId="253" xfId="80" applyFont="1" applyBorder="1" applyAlignment="1">
      <alignment horizontal="center" vertical="center"/>
    </xf>
    <xf numFmtId="3" fontId="67" fillId="0" borderId="0" xfId="0" applyNumberFormat="1" applyFont="1" applyBorder="1"/>
    <xf numFmtId="0" fontId="67" fillId="0" borderId="0" xfId="80" applyFont="1" applyBorder="1"/>
    <xf numFmtId="3" fontId="67" fillId="0" borderId="0" xfId="80" applyNumberFormat="1" applyFont="1" applyBorder="1"/>
    <xf numFmtId="0" fontId="76" fillId="0" borderId="0" xfId="80" applyFont="1" applyBorder="1" applyAlignment="1">
      <alignment horizontal="center" wrapText="1"/>
    </xf>
    <xf numFmtId="3" fontId="76" fillId="0" borderId="0" xfId="80" applyNumberFormat="1" applyFont="1" applyBorder="1" applyAlignment="1">
      <alignment horizontal="right"/>
    </xf>
    <xf numFmtId="0" fontId="76" fillId="0" borderId="146" xfId="0" applyFont="1" applyBorder="1" applyAlignment="1">
      <alignment horizontal="center" wrapText="1"/>
    </xf>
    <xf numFmtId="0" fontId="76" fillId="0" borderId="146" xfId="80" applyFont="1" applyBorder="1"/>
    <xf numFmtId="3" fontId="76" fillId="0" borderId="146" xfId="0" applyNumberFormat="1" applyFont="1" applyBorder="1" applyAlignment="1">
      <alignment horizontal="center"/>
    </xf>
    <xf numFmtId="3" fontId="76" fillId="0" borderId="146" xfId="0" applyNumberFormat="1" applyFont="1" applyBorder="1"/>
    <xf numFmtId="3" fontId="76" fillId="0" borderId="146" xfId="80" applyNumberFormat="1" applyFont="1" applyBorder="1"/>
    <xf numFmtId="3" fontId="76" fillId="0" borderId="146" xfId="80" applyNumberFormat="1" applyFont="1" applyBorder="1" applyAlignment="1">
      <alignment horizontal="center"/>
    </xf>
    <xf numFmtId="3" fontId="76" fillId="0" borderId="148" xfId="0" applyNumberFormat="1" applyFont="1" applyBorder="1" applyAlignment="1">
      <alignment horizontal="center" wrapText="1"/>
    </xf>
    <xf numFmtId="0" fontId="98" fillId="0" borderId="151" xfId="0" applyFont="1" applyBorder="1" applyAlignment="1">
      <alignment horizontal="center" wrapText="1"/>
    </xf>
    <xf numFmtId="0" fontId="76" fillId="0" borderId="91" xfId="80" applyFont="1" applyBorder="1" applyAlignment="1">
      <alignment horizontal="center" vertical="center" wrapText="1"/>
    </xf>
    <xf numFmtId="0" fontId="113" fillId="35" borderId="91" xfId="0" applyFont="1" applyFill="1" applyBorder="1" applyAlignment="1">
      <alignment horizontal="center" wrapText="1"/>
    </xf>
    <xf numFmtId="0" fontId="76" fillId="0" borderId="91" xfId="80" applyFont="1" applyBorder="1"/>
    <xf numFmtId="4" fontId="76" fillId="37" borderId="91" xfId="0" applyNumberFormat="1" applyFont="1" applyFill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6" fillId="0" borderId="91" xfId="80" applyFont="1" applyBorder="1" applyAlignment="1">
      <alignment horizontal="center" wrapText="1"/>
    </xf>
    <xf numFmtId="0" fontId="76" fillId="0" borderId="91" xfId="80" applyFont="1" applyBorder="1" applyAlignment="1">
      <alignment horizontal="center"/>
    </xf>
    <xf numFmtId="0" fontId="76" fillId="0" borderId="145" xfId="0" applyFont="1" applyBorder="1" applyAlignment="1">
      <alignment horizontal="center" wrapText="1"/>
    </xf>
    <xf numFmtId="3" fontId="76" fillId="0" borderId="142" xfId="80" applyNumberFormat="1" applyFont="1" applyBorder="1" applyAlignment="1">
      <alignment horizontal="center"/>
    </xf>
    <xf numFmtId="3" fontId="76" fillId="0" borderId="144" xfId="80" applyNumberFormat="1" applyFont="1" applyBorder="1" applyAlignment="1">
      <alignment horizontal="center"/>
    </xf>
    <xf numFmtId="3" fontId="67" fillId="0" borderId="144" xfId="80" applyNumberFormat="1" applyFont="1" applyBorder="1" applyAlignment="1">
      <alignment horizontal="center"/>
    </xf>
    <xf numFmtId="3" fontId="76" fillId="0" borderId="152" xfId="80" applyNumberFormat="1" applyFont="1" applyBorder="1" applyAlignment="1">
      <alignment horizontal="center"/>
    </xf>
    <xf numFmtId="3" fontId="67" fillId="0" borderId="148" xfId="80" applyNumberFormat="1" applyFont="1" applyBorder="1" applyAlignment="1">
      <alignment horizontal="center"/>
    </xf>
    <xf numFmtId="0" fontId="45" fillId="0" borderId="0" xfId="98" applyFont="1" applyAlignment="1">
      <alignment horizontal="center"/>
    </xf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32" fillId="0" borderId="0" xfId="99" applyFont="1" applyAlignment="1">
      <alignment horizontal="right" vertical="center"/>
    </xf>
    <xf numFmtId="165" fontId="45" fillId="0" borderId="0" xfId="98" applyNumberFormat="1" applyFont="1" applyAlignment="1">
      <alignment horizontal="center" vertical="center"/>
    </xf>
    <xf numFmtId="0" fontId="38" fillId="0" borderId="0" xfId="0" applyFont="1" applyAlignment="1">
      <alignment horizontal="center"/>
    </xf>
    <xf numFmtId="3" fontId="122" fillId="0" borderId="0" xfId="81" applyNumberFormat="1" applyFont="1" applyAlignment="1">
      <alignment vertical="center" wrapText="1"/>
    </xf>
    <xf numFmtId="0" fontId="128" fillId="0" borderId="46" xfId="0" applyFont="1" applyBorder="1" applyAlignment="1">
      <alignment horizontal="right"/>
    </xf>
    <xf numFmtId="0" fontId="3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9" fillId="0" borderId="0" xfId="85" applyFont="1" applyAlignment="1">
      <alignment horizontal="right" vertical="center"/>
    </xf>
    <xf numFmtId="0" fontId="68" fillId="33" borderId="87" xfId="90" applyFont="1" applyFill="1" applyBorder="1" applyAlignment="1">
      <alignment horizontal="center" vertical="center"/>
    </xf>
    <xf numFmtId="0" fontId="39" fillId="33" borderId="87" xfId="85" applyFont="1" applyFill="1" applyBorder="1" applyAlignment="1">
      <alignment horizontal="center" vertical="center"/>
    </xf>
    <xf numFmtId="0" fontId="39" fillId="33" borderId="89" xfId="85" applyFont="1" applyFill="1" applyBorder="1" applyAlignment="1">
      <alignment horizontal="center" vertical="center"/>
    </xf>
    <xf numFmtId="0" fontId="68" fillId="33" borderId="87" xfId="90" applyFont="1" applyFill="1" applyBorder="1" applyAlignment="1">
      <alignment horizontal="center" vertical="center" wrapText="1"/>
    </xf>
    <xf numFmtId="0" fontId="68" fillId="33" borderId="89" xfId="90" applyFont="1" applyFill="1" applyBorder="1" applyAlignment="1">
      <alignment horizontal="center" vertical="center"/>
    </xf>
    <xf numFmtId="0" fontId="109" fillId="0" borderId="118" xfId="0" applyFont="1" applyBorder="1" applyAlignment="1">
      <alignment horizontal="center" vertical="center"/>
    </xf>
    <xf numFmtId="0" fontId="109" fillId="0" borderId="90" xfId="0" applyFont="1" applyBorder="1" applyAlignment="1">
      <alignment horizontal="center" vertical="center"/>
    </xf>
    <xf numFmtId="3" fontId="107" fillId="33" borderId="87" xfId="103" applyNumberFormat="1" applyFont="1" applyFill="1" applyBorder="1" applyAlignment="1">
      <alignment horizontal="center" vertical="center" wrapText="1"/>
    </xf>
    <xf numFmtId="0" fontId="129" fillId="0" borderId="0" xfId="90" applyFont="1" applyAlignment="1">
      <alignment horizontal="center"/>
    </xf>
    <xf numFmtId="0" fontId="129" fillId="0" borderId="162" xfId="90" applyFont="1" applyBorder="1" applyAlignment="1">
      <alignment horizontal="center"/>
    </xf>
    <xf numFmtId="0" fontId="107" fillId="33" borderId="87" xfId="90" applyFont="1" applyFill="1" applyBorder="1" applyAlignment="1">
      <alignment horizontal="center"/>
    </xf>
    <xf numFmtId="0" fontId="41" fillId="0" borderId="0" xfId="86" applyFont="1" applyAlignment="1">
      <alignment horizontal="center" vertical="center"/>
    </xf>
    <xf numFmtId="0" fontId="64" fillId="34" borderId="91" xfId="90" applyFont="1" applyFill="1" applyBorder="1" applyAlignment="1">
      <alignment horizontal="center" vertical="center" wrapText="1"/>
    </xf>
    <xf numFmtId="0" fontId="64" fillId="34" borderId="88" xfId="90" applyFont="1" applyFill="1" applyBorder="1" applyAlignment="1">
      <alignment horizontal="center" vertical="center" wrapText="1"/>
    </xf>
    <xf numFmtId="0" fontId="63" fillId="34" borderId="87" xfId="90" applyFont="1" applyFill="1" applyBorder="1" applyAlignment="1">
      <alignment horizontal="center" vertical="center" wrapText="1"/>
    </xf>
    <xf numFmtId="0" fontId="63" fillId="34" borderId="87" xfId="90" applyFont="1" applyFill="1" applyBorder="1" applyAlignment="1">
      <alignment horizontal="center" vertical="center"/>
    </xf>
    <xf numFmtId="0" fontId="41" fillId="34" borderId="87" xfId="86" applyFont="1" applyFill="1" applyBorder="1" applyAlignment="1">
      <alignment horizontal="center" vertical="center"/>
    </xf>
    <xf numFmtId="3" fontId="41" fillId="34" borderId="91" xfId="103" applyNumberFormat="1" applyFont="1" applyFill="1" applyBorder="1" applyAlignment="1">
      <alignment horizontal="center" vertical="center" wrapText="1"/>
    </xf>
    <xf numFmtId="3" fontId="41" fillId="34" borderId="88" xfId="103" applyNumberFormat="1" applyFont="1" applyFill="1" applyBorder="1" applyAlignment="1">
      <alignment horizontal="center" vertical="center" wrapText="1"/>
    </xf>
    <xf numFmtId="0" fontId="41" fillId="0" borderId="0" xfId="90" applyFont="1" applyAlignment="1">
      <alignment horizontal="center"/>
    </xf>
    <xf numFmtId="3" fontId="41" fillId="34" borderId="87" xfId="103" applyNumberFormat="1" applyFont="1" applyFill="1" applyBorder="1" applyAlignment="1">
      <alignment horizontal="center" vertical="center" wrapText="1"/>
    </xf>
    <xf numFmtId="0" fontId="41" fillId="34" borderId="87" xfId="90" applyFont="1" applyFill="1" applyBorder="1" applyAlignment="1">
      <alignment horizontal="center"/>
    </xf>
    <xf numFmtId="0" fontId="61" fillId="34" borderId="87" xfId="90" applyFill="1" applyBorder="1" applyAlignment="1">
      <alignment horizontal="center"/>
    </xf>
    <xf numFmtId="0" fontId="0" fillId="0" borderId="88" xfId="0" applyBorder="1" applyAlignment="1">
      <alignment horizontal="center" vertical="center" wrapText="1"/>
    </xf>
    <xf numFmtId="0" fontId="78" fillId="0" borderId="162" xfId="90" applyFont="1" applyBorder="1" applyAlignment="1">
      <alignment horizontal="right"/>
    </xf>
    <xf numFmtId="0" fontId="105" fillId="33" borderId="88" xfId="92" applyFont="1" applyFill="1" applyBorder="1" applyAlignment="1">
      <alignment horizontal="center" vertical="center" wrapText="1"/>
    </xf>
    <xf numFmtId="0" fontId="105" fillId="33" borderId="87" xfId="92" applyFont="1" applyFill="1" applyBorder="1" applyAlignment="1">
      <alignment horizontal="center" vertical="center" wrapText="1"/>
    </xf>
    <xf numFmtId="0" fontId="84" fillId="33" borderId="89" xfId="92" applyFont="1" applyFill="1" applyBorder="1" applyAlignment="1">
      <alignment horizontal="center" vertical="center" wrapText="1"/>
    </xf>
    <xf numFmtId="0" fontId="84" fillId="33" borderId="118" xfId="92" applyFont="1" applyFill="1" applyBorder="1" applyAlignment="1">
      <alignment horizontal="center" vertical="center" wrapText="1"/>
    </xf>
    <xf numFmtId="0" fontId="84" fillId="33" borderId="90" xfId="92" applyFont="1" applyFill="1" applyBorder="1" applyAlignment="1">
      <alignment horizontal="center" vertical="center" wrapText="1"/>
    </xf>
    <xf numFmtId="0" fontId="105" fillId="33" borderId="138" xfId="92" applyFont="1" applyFill="1" applyBorder="1" applyAlignment="1">
      <alignment horizontal="center" wrapText="1"/>
    </xf>
    <xf numFmtId="0" fontId="105" fillId="33" borderId="117" xfId="92" applyFont="1" applyFill="1" applyBorder="1" applyAlignment="1">
      <alignment horizontal="center" wrapText="1"/>
    </xf>
    <xf numFmtId="0" fontId="117" fillId="33" borderId="88" xfId="92" applyFont="1" applyFill="1" applyBorder="1" applyAlignment="1">
      <alignment horizontal="center" wrapText="1"/>
    </xf>
    <xf numFmtId="0" fontId="117" fillId="33" borderId="87" xfId="92" applyFont="1" applyFill="1" applyBorder="1" applyAlignment="1">
      <alignment horizontal="center" wrapText="1"/>
    </xf>
    <xf numFmtId="0" fontId="117" fillId="33" borderId="0" xfId="92" applyFont="1" applyFill="1" applyAlignment="1">
      <alignment horizontal="center" wrapText="1"/>
    </xf>
    <xf numFmtId="0" fontId="117" fillId="33" borderId="162" xfId="92" applyFont="1" applyFill="1" applyBorder="1" applyAlignment="1">
      <alignment horizontal="center" wrapText="1"/>
    </xf>
    <xf numFmtId="0" fontId="88" fillId="0" borderId="0" xfId="92" applyFont="1" applyAlignment="1">
      <alignment horizontal="center"/>
    </xf>
    <xf numFmtId="0" fontId="85" fillId="33" borderId="91" xfId="92" applyFont="1" applyFill="1" applyBorder="1" applyAlignment="1">
      <alignment horizontal="center" vertical="center" wrapText="1"/>
    </xf>
    <xf numFmtId="0" fontId="85" fillId="33" borderId="88" xfId="92" applyFont="1" applyFill="1" applyBorder="1" applyAlignment="1">
      <alignment horizontal="center" vertical="center" wrapText="1"/>
    </xf>
    <xf numFmtId="0" fontId="87" fillId="33" borderId="117" xfId="92" applyFont="1" applyFill="1" applyBorder="1" applyAlignment="1">
      <alignment horizontal="right" vertical="center" wrapText="1"/>
    </xf>
    <xf numFmtId="0" fontId="87" fillId="33" borderId="162" xfId="92" applyFont="1" applyFill="1" applyBorder="1" applyAlignment="1">
      <alignment horizontal="right" vertical="center" wrapText="1"/>
    </xf>
    <xf numFmtId="0" fontId="0" fillId="0" borderId="162" xfId="0" applyBorder="1"/>
    <xf numFmtId="0" fontId="0" fillId="0" borderId="165" xfId="0" applyBorder="1"/>
    <xf numFmtId="0" fontId="88" fillId="0" borderId="162" xfId="92" applyFont="1" applyBorder="1" applyAlignment="1">
      <alignment horizontal="right"/>
    </xf>
    <xf numFmtId="0" fontId="82" fillId="33" borderId="89" xfId="92" applyFont="1" applyFill="1" applyBorder="1" applyAlignment="1">
      <alignment horizontal="left" vertical="center"/>
    </xf>
    <xf numFmtId="0" fontId="82" fillId="33" borderId="90" xfId="92" applyFont="1" applyFill="1" applyBorder="1" applyAlignment="1">
      <alignment horizontal="left" vertical="center"/>
    </xf>
    <xf numFmtId="0" fontId="82" fillId="33" borderId="87" xfId="92" applyFont="1" applyFill="1" applyBorder="1" applyAlignment="1">
      <alignment horizontal="left"/>
    </xf>
    <xf numFmtId="0" fontId="84" fillId="33" borderId="91" xfId="92" applyFont="1" applyFill="1" applyBorder="1" applyAlignment="1">
      <alignment horizontal="center" vertical="center" wrapText="1"/>
    </xf>
    <xf numFmtId="0" fontId="84" fillId="33" borderId="109" xfId="92" applyFont="1" applyFill="1" applyBorder="1" applyAlignment="1">
      <alignment horizontal="center" vertical="center" wrapText="1"/>
    </xf>
    <xf numFmtId="0" fontId="84" fillId="33" borderId="88" xfId="92" applyFont="1" applyFill="1" applyBorder="1" applyAlignment="1">
      <alignment horizontal="center" vertical="center" wrapText="1"/>
    </xf>
    <xf numFmtId="0" fontId="84" fillId="33" borderId="87" xfId="92" applyFont="1" applyFill="1" applyBorder="1" applyAlignment="1">
      <alignment horizontal="center" vertical="center"/>
    </xf>
    <xf numFmtId="0" fontId="81" fillId="0" borderId="87" xfId="92" applyFont="1" applyBorder="1" applyAlignment="1">
      <alignment horizontal="center"/>
    </xf>
    <xf numFmtId="0" fontId="81" fillId="0" borderId="88" xfId="92" applyFont="1" applyBorder="1" applyAlignment="1">
      <alignment horizontal="center"/>
    </xf>
    <xf numFmtId="0" fontId="82" fillId="33" borderId="91" xfId="92" applyFont="1" applyFill="1" applyBorder="1" applyAlignment="1">
      <alignment horizontal="left"/>
    </xf>
    <xf numFmtId="0" fontId="82" fillId="33" borderId="153" xfId="92" applyFont="1" applyFill="1" applyBorder="1" applyAlignment="1">
      <alignment horizontal="left"/>
    </xf>
    <xf numFmtId="0" fontId="82" fillId="33" borderId="163" xfId="92" applyFont="1" applyFill="1" applyBorder="1" applyAlignment="1">
      <alignment horizontal="left"/>
    </xf>
    <xf numFmtId="0" fontId="86" fillId="33" borderId="153" xfId="92" applyFont="1" applyFill="1" applyBorder="1" applyAlignment="1">
      <alignment horizontal="center" vertical="center"/>
    </xf>
    <xf numFmtId="0" fontId="86" fillId="33" borderId="164" xfId="92" applyFont="1" applyFill="1" applyBorder="1" applyAlignment="1">
      <alignment horizontal="center" vertical="center"/>
    </xf>
    <xf numFmtId="0" fontId="0" fillId="0" borderId="164" xfId="0" applyBorder="1"/>
    <xf numFmtId="0" fontId="0" fillId="0" borderId="163" xfId="0" applyBorder="1"/>
    <xf numFmtId="0" fontId="0" fillId="0" borderId="0" xfId="0"/>
    <xf numFmtId="0" fontId="80" fillId="0" borderId="0" xfId="92" applyFont="1" applyAlignment="1">
      <alignment horizontal="right"/>
    </xf>
    <xf numFmtId="0" fontId="138" fillId="33" borderId="87" xfId="92" applyFont="1" applyFill="1" applyBorder="1" applyAlignment="1">
      <alignment horizontal="center" vertical="center" wrapText="1"/>
    </xf>
    <xf numFmtId="0" fontId="105" fillId="33" borderId="87" xfId="92" applyFont="1" applyFill="1" applyBorder="1" applyAlignment="1">
      <alignment horizontal="center" wrapText="1"/>
    </xf>
    <xf numFmtId="0" fontId="105" fillId="33" borderId="87" xfId="92" applyFont="1" applyFill="1" applyBorder="1" applyAlignment="1">
      <alignment horizontal="center" vertical="center"/>
    </xf>
    <xf numFmtId="0" fontId="105" fillId="33" borderId="118" xfId="92" applyFont="1" applyFill="1" applyBorder="1" applyAlignment="1">
      <alignment horizontal="center" vertical="center" wrapText="1"/>
    </xf>
    <xf numFmtId="0" fontId="105" fillId="33" borderId="0" xfId="92" applyFont="1" applyFill="1" applyAlignment="1">
      <alignment horizontal="center" wrapText="1"/>
    </xf>
    <xf numFmtId="0" fontId="105" fillId="33" borderId="162" xfId="92" applyFont="1" applyFill="1" applyBorder="1" applyAlignment="1">
      <alignment horizontal="center" wrapText="1"/>
    </xf>
    <xf numFmtId="0" fontId="105" fillId="33" borderId="88" xfId="92" applyFont="1" applyFill="1" applyBorder="1" applyAlignment="1">
      <alignment horizontal="center" wrapText="1"/>
    </xf>
    <xf numFmtId="0" fontId="88" fillId="0" borderId="0" xfId="92" applyFont="1" applyAlignment="1">
      <alignment horizontal="right"/>
    </xf>
    <xf numFmtId="0" fontId="88" fillId="33" borderId="153" xfId="92" applyFont="1" applyFill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106" fillId="33" borderId="153" xfId="92" applyFont="1" applyFill="1" applyBorder="1" applyAlignment="1">
      <alignment horizontal="center" vertical="center" wrapText="1"/>
    </xf>
    <xf numFmtId="0" fontId="106" fillId="33" borderId="117" xfId="92" applyFont="1" applyFill="1" applyBorder="1" applyAlignment="1">
      <alignment horizontal="center" vertical="center" wrapText="1"/>
    </xf>
    <xf numFmtId="0" fontId="105" fillId="33" borderId="117" xfId="92" applyFont="1" applyFill="1" applyBorder="1" applyAlignment="1">
      <alignment horizontal="center" vertical="center" wrapText="1"/>
    </xf>
    <xf numFmtId="0" fontId="105" fillId="33" borderId="162" xfId="92" applyFont="1" applyFill="1" applyBorder="1" applyAlignment="1">
      <alignment horizontal="center" vertical="center" wrapText="1"/>
    </xf>
    <xf numFmtId="0" fontId="105" fillId="33" borderId="165" xfId="92" applyFont="1" applyFill="1" applyBorder="1" applyAlignment="1">
      <alignment horizontal="center" vertical="center" wrapText="1"/>
    </xf>
    <xf numFmtId="0" fontId="105" fillId="33" borderId="109" xfId="92" applyFont="1" applyFill="1" applyBorder="1" applyAlignment="1">
      <alignment horizontal="center" vertical="center" wrapText="1"/>
    </xf>
    <xf numFmtId="0" fontId="105" fillId="33" borderId="88" xfId="92" applyFont="1" applyFill="1" applyBorder="1" applyAlignment="1">
      <alignment horizontal="center" vertical="center"/>
    </xf>
    <xf numFmtId="0" fontId="105" fillId="33" borderId="89" xfId="92" applyFont="1" applyFill="1" applyBorder="1" applyAlignment="1">
      <alignment horizontal="center" vertical="center" wrapText="1"/>
    </xf>
    <xf numFmtId="0" fontId="105" fillId="33" borderId="90" xfId="92" applyFont="1" applyFill="1" applyBorder="1" applyAlignment="1">
      <alignment horizontal="center" vertical="center" wrapText="1"/>
    </xf>
    <xf numFmtId="0" fontId="87" fillId="33" borderId="165" xfId="92" applyFont="1" applyFill="1" applyBorder="1" applyAlignment="1">
      <alignment horizontal="right" vertical="center" wrapText="1"/>
    </xf>
    <xf numFmtId="0" fontId="86" fillId="40" borderId="87" xfId="92" applyFont="1" applyFill="1" applyBorder="1" applyAlignment="1">
      <alignment horizontal="center"/>
    </xf>
    <xf numFmtId="0" fontId="0" fillId="0" borderId="87" xfId="0" applyBorder="1" applyAlignment="1">
      <alignment horizontal="center"/>
    </xf>
    <xf numFmtId="0" fontId="116" fillId="33" borderId="88" xfId="92" applyFont="1" applyFill="1" applyBorder="1" applyAlignment="1">
      <alignment horizontal="center" wrapText="1"/>
    </xf>
    <xf numFmtId="0" fontId="116" fillId="33" borderId="87" xfId="92" applyFont="1" applyFill="1" applyBorder="1" applyAlignment="1">
      <alignment horizontal="center" wrapText="1"/>
    </xf>
    <xf numFmtId="0" fontId="116" fillId="33" borderId="0" xfId="92" applyFont="1" applyFill="1" applyAlignment="1">
      <alignment horizontal="center" wrapText="1"/>
    </xf>
    <xf numFmtId="0" fontId="116" fillId="33" borderId="162" xfId="92" applyFont="1" applyFill="1" applyBorder="1" applyAlignment="1">
      <alignment horizontal="center" wrapText="1"/>
    </xf>
    <xf numFmtId="0" fontId="116" fillId="33" borderId="88" xfId="92" applyFont="1" applyFill="1" applyBorder="1" applyAlignment="1">
      <alignment horizontal="center" vertical="center" wrapText="1"/>
    </xf>
    <xf numFmtId="0" fontId="116" fillId="33" borderId="87" xfId="92" applyFont="1" applyFill="1" applyBorder="1" applyAlignment="1">
      <alignment horizontal="center" vertical="center" wrapText="1"/>
    </xf>
    <xf numFmtId="0" fontId="114" fillId="33" borderId="91" xfId="92" applyFont="1" applyFill="1" applyBorder="1" applyAlignment="1">
      <alignment horizontal="center" vertical="center" wrapText="1" shrinkToFit="1"/>
    </xf>
    <xf numFmtId="0" fontId="115" fillId="0" borderId="88" xfId="0" applyFont="1" applyBorder="1" applyAlignment="1">
      <alignment horizontal="center" vertical="center" wrapText="1" shrinkToFit="1"/>
    </xf>
    <xf numFmtId="0" fontId="116" fillId="33" borderId="138" xfId="92" applyFont="1" applyFill="1" applyBorder="1" applyAlignment="1">
      <alignment horizontal="center" wrapText="1"/>
    </xf>
    <xf numFmtId="0" fontId="116" fillId="33" borderId="117" xfId="92" applyFont="1" applyFill="1" applyBorder="1" applyAlignment="1">
      <alignment horizontal="center" wrapText="1"/>
    </xf>
    <xf numFmtId="0" fontId="116" fillId="33" borderId="89" xfId="92" applyFont="1" applyFill="1" applyBorder="1" applyAlignment="1">
      <alignment horizontal="center" vertical="center" wrapText="1"/>
    </xf>
    <xf numFmtId="0" fontId="116" fillId="33" borderId="118" xfId="92" applyFont="1" applyFill="1" applyBorder="1" applyAlignment="1">
      <alignment horizontal="center" vertical="center" wrapText="1"/>
    </xf>
    <xf numFmtId="0" fontId="116" fillId="33" borderId="90" xfId="92" applyFont="1" applyFill="1" applyBorder="1" applyAlignment="1">
      <alignment horizontal="center" vertical="center" wrapText="1"/>
    </xf>
    <xf numFmtId="0" fontId="116" fillId="33" borderId="91" xfId="92" applyFont="1" applyFill="1" applyBorder="1" applyAlignment="1">
      <alignment horizontal="center" vertical="center" wrapText="1"/>
    </xf>
    <xf numFmtId="0" fontId="116" fillId="33" borderId="109" xfId="92" applyFont="1" applyFill="1" applyBorder="1" applyAlignment="1">
      <alignment horizontal="center" vertical="center" wrapText="1"/>
    </xf>
    <xf numFmtId="0" fontId="116" fillId="33" borderId="87" xfId="92" applyFont="1" applyFill="1" applyBorder="1" applyAlignment="1">
      <alignment horizontal="center" vertical="center"/>
    </xf>
    <xf numFmtId="3" fontId="81" fillId="0" borderId="0" xfId="92" applyNumberFormat="1" applyFont="1" applyAlignment="1">
      <alignment horizontal="right"/>
    </xf>
    <xf numFmtId="0" fontId="105" fillId="33" borderId="91" xfId="92" applyFont="1" applyFill="1" applyBorder="1" applyAlignment="1">
      <alignment horizontal="center" vertical="center" wrapText="1"/>
    </xf>
    <xf numFmtId="0" fontId="81" fillId="0" borderId="87" xfId="80" applyFont="1" applyBorder="1" applyAlignment="1">
      <alignment horizontal="left" vertical="center"/>
    </xf>
    <xf numFmtId="0" fontId="42" fillId="0" borderId="89" xfId="80" applyFont="1" applyBorder="1" applyAlignment="1">
      <alignment horizontal="left" vertical="center" wrapText="1"/>
    </xf>
    <xf numFmtId="0" fontId="42" fillId="0" borderId="118" xfId="80" applyFont="1" applyBorder="1" applyAlignment="1">
      <alignment horizontal="left" vertical="center" wrapText="1"/>
    </xf>
    <xf numFmtId="0" fontId="42" fillId="0" borderId="90" xfId="80" applyFont="1" applyBorder="1" applyAlignment="1">
      <alignment horizontal="left" vertical="center" wrapText="1"/>
    </xf>
    <xf numFmtId="0" fontId="81" fillId="0" borderId="89" xfId="80" applyFont="1" applyBorder="1" applyAlignment="1">
      <alignment vertical="center" wrapText="1"/>
    </xf>
    <xf numFmtId="0" fontId="81" fillId="0" borderId="118" xfId="80" applyFont="1" applyBorder="1" applyAlignment="1">
      <alignment vertical="center" wrapText="1"/>
    </xf>
    <xf numFmtId="0" fontId="81" fillId="0" borderId="90" xfId="80" applyFont="1" applyBorder="1" applyAlignment="1">
      <alignment vertical="center" wrapText="1"/>
    </xf>
    <xf numFmtId="0" fontId="82" fillId="33" borderId="89" xfId="80" applyFont="1" applyFill="1" applyBorder="1" applyAlignment="1">
      <alignment horizontal="left" vertical="center" wrapText="1"/>
    </xf>
    <xf numFmtId="0" fontId="82" fillId="33" borderId="118" xfId="80" applyFont="1" applyFill="1" applyBorder="1" applyAlignment="1">
      <alignment horizontal="left" vertical="center" wrapText="1"/>
    </xf>
    <xf numFmtId="0" fontId="82" fillId="33" borderId="90" xfId="80" applyFont="1" applyFill="1" applyBorder="1" applyAlignment="1">
      <alignment horizontal="left" vertical="center" wrapText="1"/>
    </xf>
    <xf numFmtId="0" fontId="82" fillId="33" borderId="87" xfId="80" applyFont="1" applyFill="1" applyBorder="1" applyAlignment="1">
      <alignment horizontal="left" vertical="center"/>
    </xf>
    <xf numFmtId="0" fontId="81" fillId="0" borderId="89" xfId="80" applyFont="1" applyBorder="1" applyAlignment="1">
      <alignment horizontal="left" vertical="center" wrapText="1"/>
    </xf>
    <xf numFmtId="0" fontId="81" fillId="0" borderId="118" xfId="80" applyFont="1" applyBorder="1" applyAlignment="1">
      <alignment horizontal="left" vertical="center" wrapText="1"/>
    </xf>
    <xf numFmtId="0" fontId="81" fillId="0" borderId="90" xfId="80" applyFont="1" applyBorder="1" applyAlignment="1">
      <alignment horizontal="left" vertical="center" wrapText="1"/>
    </xf>
    <xf numFmtId="0" fontId="81" fillId="0" borderId="87" xfId="80" applyFont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82" fillId="33" borderId="89" xfId="80" applyFont="1" applyFill="1" applyBorder="1" applyAlignment="1">
      <alignment vertical="center" wrapText="1"/>
    </xf>
    <xf numFmtId="0" fontId="82" fillId="33" borderId="118" xfId="80" applyFont="1" applyFill="1" applyBorder="1" applyAlignment="1">
      <alignment vertical="center" wrapText="1"/>
    </xf>
    <xf numFmtId="0" fontId="82" fillId="33" borderId="90" xfId="80" applyFont="1" applyFill="1" applyBorder="1" applyAlignment="1">
      <alignment vertical="center" wrapText="1"/>
    </xf>
    <xf numFmtId="0" fontId="38" fillId="33" borderId="89" xfId="80" applyFont="1" applyFill="1" applyBorder="1" applyAlignment="1">
      <alignment vertical="center" wrapText="1"/>
    </xf>
    <xf numFmtId="0" fontId="38" fillId="33" borderId="118" xfId="80" applyFont="1" applyFill="1" applyBorder="1" applyAlignment="1">
      <alignment vertical="center" wrapText="1"/>
    </xf>
    <xf numFmtId="0" fontId="38" fillId="33" borderId="90" xfId="80" applyFont="1" applyFill="1" applyBorder="1" applyAlignment="1">
      <alignment vertical="center" wrapText="1"/>
    </xf>
    <xf numFmtId="0" fontId="42" fillId="0" borderId="118" xfId="0" applyFont="1" applyBorder="1"/>
    <xf numFmtId="0" fontId="42" fillId="0" borderId="90" xfId="0" applyFont="1" applyBorder="1"/>
    <xf numFmtId="0" fontId="84" fillId="33" borderId="89" xfId="80" applyFont="1" applyFill="1" applyBorder="1" applyAlignment="1">
      <alignment horizontal="center" vertical="center" wrapText="1"/>
    </xf>
    <xf numFmtId="0" fontId="84" fillId="33" borderId="90" xfId="80" applyFont="1" applyFill="1" applyBorder="1" applyAlignment="1">
      <alignment horizontal="center" vertical="center" wrapText="1"/>
    </xf>
    <xf numFmtId="0" fontId="84" fillId="33" borderId="89" xfId="80" applyFont="1" applyFill="1" applyBorder="1" applyAlignment="1">
      <alignment horizontal="center" vertical="center"/>
    </xf>
    <xf numFmtId="0" fontId="84" fillId="33" borderId="118" xfId="80" applyFont="1" applyFill="1" applyBorder="1" applyAlignment="1">
      <alignment horizontal="center" vertical="center"/>
    </xf>
    <xf numFmtId="0" fontId="81" fillId="0" borderId="117" xfId="80" applyFont="1" applyBorder="1" applyAlignment="1">
      <alignment horizontal="left" vertical="center" wrapText="1"/>
    </xf>
    <xf numFmtId="0" fontId="81" fillId="0" borderId="162" xfId="80" applyFont="1" applyBorder="1" applyAlignment="1">
      <alignment horizontal="left" vertical="center" wrapText="1"/>
    </xf>
    <xf numFmtId="0" fontId="81" fillId="0" borderId="165" xfId="80" applyFont="1" applyBorder="1" applyAlignment="1">
      <alignment horizontal="left" vertical="center" wrapText="1"/>
    </xf>
    <xf numFmtId="0" fontId="78" fillId="33" borderId="118" xfId="0" applyFont="1" applyFill="1" applyBorder="1" applyAlignment="1">
      <alignment horizontal="center" vertical="center" wrapText="1"/>
    </xf>
    <xf numFmtId="0" fontId="42" fillId="0" borderId="89" xfId="80" applyFont="1" applyBorder="1" applyAlignment="1">
      <alignment vertical="center" wrapText="1"/>
    </xf>
    <xf numFmtId="0" fontId="42" fillId="0" borderId="118" xfId="80" applyFont="1" applyBorder="1" applyAlignment="1">
      <alignment vertical="center" wrapText="1"/>
    </xf>
    <xf numFmtId="0" fontId="42" fillId="0" borderId="90" xfId="80" applyFont="1" applyBorder="1" applyAlignment="1">
      <alignment vertical="center" wrapText="1"/>
    </xf>
    <xf numFmtId="0" fontId="88" fillId="33" borderId="89" xfId="80" applyFont="1" applyFill="1" applyBorder="1" applyAlignment="1">
      <alignment vertical="center" wrapText="1"/>
    </xf>
    <xf numFmtId="0" fontId="88" fillId="33" borderId="118" xfId="80" applyFont="1" applyFill="1" applyBorder="1" applyAlignment="1">
      <alignment vertical="center" wrapText="1"/>
    </xf>
    <xf numFmtId="0" fontId="88" fillId="33" borderId="90" xfId="80" applyFont="1" applyFill="1" applyBorder="1" applyAlignment="1">
      <alignment vertical="center" wrapText="1"/>
    </xf>
    <xf numFmtId="0" fontId="81" fillId="0" borderId="153" xfId="80" applyFont="1" applyBorder="1" applyAlignment="1">
      <alignment horizontal="left" vertical="center" wrapText="1"/>
    </xf>
    <xf numFmtId="0" fontId="81" fillId="0" borderId="164" xfId="80" applyFont="1" applyBorder="1" applyAlignment="1">
      <alignment horizontal="left" vertical="center" wrapText="1"/>
    </xf>
    <xf numFmtId="0" fontId="81" fillId="0" borderId="163" xfId="80" applyFont="1" applyBorder="1" applyAlignment="1">
      <alignment horizontal="left" vertical="center" wrapText="1"/>
    </xf>
    <xf numFmtId="0" fontId="82" fillId="0" borderId="87" xfId="80" applyFont="1" applyBorder="1" applyAlignment="1">
      <alignment horizontal="left" vertical="center"/>
    </xf>
    <xf numFmtId="0" fontId="88" fillId="33" borderId="87" xfId="80" applyFont="1" applyFill="1" applyBorder="1" applyAlignment="1">
      <alignment vertical="center" wrapText="1"/>
    </xf>
    <xf numFmtId="0" fontId="81" fillId="0" borderId="118" xfId="80" applyFont="1" applyBorder="1" applyAlignment="1">
      <alignment horizontal="right" vertical="center" wrapText="1"/>
    </xf>
    <xf numFmtId="0" fontId="0" fillId="0" borderId="118" xfId="0" applyBorder="1" applyAlignment="1">
      <alignment horizontal="right" vertical="center" wrapText="1"/>
    </xf>
    <xf numFmtId="0" fontId="84" fillId="33" borderId="87" xfId="80" applyFont="1" applyFill="1" applyBorder="1" applyAlignment="1">
      <alignment horizontal="center" vertical="center"/>
    </xf>
    <xf numFmtId="0" fontId="84" fillId="33" borderId="87" xfId="80" applyFont="1" applyFill="1" applyBorder="1" applyAlignment="1">
      <alignment horizontal="center" vertical="center" wrapText="1"/>
    </xf>
    <xf numFmtId="0" fontId="78" fillId="33" borderId="87" xfId="0" applyFont="1" applyFill="1" applyBorder="1" applyAlignment="1">
      <alignment horizontal="center" vertical="center" wrapText="1"/>
    </xf>
    <xf numFmtId="0" fontId="78" fillId="0" borderId="118" xfId="80" applyFont="1" applyBorder="1" applyAlignment="1">
      <alignment horizontal="right" vertical="center" wrapText="1"/>
    </xf>
    <xf numFmtId="0" fontId="42" fillId="0" borderId="118" xfId="80" applyFont="1" applyBorder="1" applyAlignment="1">
      <alignment horizontal="right" vertical="center" wrapText="1"/>
    </xf>
    <xf numFmtId="0" fontId="81" fillId="0" borderId="89" xfId="80" applyFont="1" applyBorder="1" applyAlignment="1">
      <alignment horizontal="right" vertical="center" wrapText="1"/>
    </xf>
    <xf numFmtId="0" fontId="0" fillId="0" borderId="90" xfId="0" applyBorder="1" applyAlignment="1">
      <alignment horizontal="right" vertical="center" wrapText="1"/>
    </xf>
    <xf numFmtId="0" fontId="81" fillId="0" borderId="88" xfId="80" applyFont="1" applyBorder="1" applyAlignment="1">
      <alignment horizontal="left" vertical="center" wrapText="1"/>
    </xf>
    <xf numFmtId="0" fontId="84" fillId="33" borderId="87" xfId="80" applyFont="1" applyFill="1" applyBorder="1" applyAlignment="1">
      <alignment horizontal="left" vertical="center" wrapText="1"/>
    </xf>
    <xf numFmtId="0" fontId="81" fillId="0" borderId="0" xfId="80" applyFont="1" applyAlignment="1">
      <alignment horizontal="left" vertical="center" wrapText="1"/>
    </xf>
    <xf numFmtId="0" fontId="82" fillId="33" borderId="87" xfId="80" applyFont="1" applyFill="1" applyBorder="1" applyAlignment="1">
      <alignment horizontal="left" vertical="center" wrapText="1"/>
    </xf>
    <xf numFmtId="0" fontId="88" fillId="0" borderId="0" xfId="80" applyFont="1" applyAlignment="1">
      <alignment vertical="center" wrapText="1"/>
    </xf>
    <xf numFmtId="0" fontId="81" fillId="0" borderId="109" xfId="80" applyFont="1" applyBorder="1" applyAlignment="1">
      <alignment horizontal="left" vertical="center" wrapText="1"/>
    </xf>
    <xf numFmtId="0" fontId="81" fillId="0" borderId="91" xfId="80" applyFont="1" applyBorder="1" applyAlignment="1">
      <alignment horizontal="left" vertical="center" wrapText="1"/>
    </xf>
    <xf numFmtId="0" fontId="81" fillId="0" borderId="138" xfId="80" applyFont="1" applyBorder="1" applyAlignment="1">
      <alignment horizontal="left" vertical="center" wrapText="1"/>
    </xf>
    <xf numFmtId="0" fontId="81" fillId="0" borderId="113" xfId="80" applyFont="1" applyBorder="1" applyAlignment="1">
      <alignment horizontal="left" vertical="center" wrapText="1"/>
    </xf>
    <xf numFmtId="0" fontId="41" fillId="0" borderId="162" xfId="0" applyFont="1" applyBorder="1" applyAlignment="1">
      <alignment horizontal="right"/>
    </xf>
    <xf numFmtId="0" fontId="81" fillId="0" borderId="118" xfId="80" applyFont="1" applyBorder="1" applyAlignment="1">
      <alignment horizontal="left" vertical="center"/>
    </xf>
    <xf numFmtId="0" fontId="87" fillId="0" borderId="89" xfId="80" applyFont="1" applyBorder="1" applyAlignment="1">
      <alignment horizontal="right" vertical="center" wrapText="1"/>
    </xf>
    <xf numFmtId="0" fontId="137" fillId="0" borderId="118" xfId="0" applyFont="1" applyBorder="1" applyAlignment="1">
      <alignment horizontal="right" vertical="center" wrapText="1"/>
    </xf>
    <xf numFmtId="0" fontId="137" fillId="0" borderId="90" xfId="0" applyFont="1" applyBorder="1" applyAlignment="1">
      <alignment horizontal="right" vertical="center" wrapText="1"/>
    </xf>
    <xf numFmtId="0" fontId="87" fillId="0" borderId="118" xfId="80" applyFont="1" applyBorder="1" applyAlignment="1">
      <alignment horizontal="right" vertical="center" wrapText="1"/>
    </xf>
    <xf numFmtId="0" fontId="87" fillId="0" borderId="90" xfId="80" applyFont="1" applyBorder="1" applyAlignment="1">
      <alignment horizontal="right" vertical="center" wrapText="1"/>
    </xf>
    <xf numFmtId="0" fontId="81" fillId="0" borderId="90" xfId="80" applyFont="1" applyBorder="1" applyAlignment="1">
      <alignment horizontal="right" vertical="center" wrapText="1"/>
    </xf>
    <xf numFmtId="0" fontId="87" fillId="33" borderId="87" xfId="80" applyFont="1" applyFill="1" applyBorder="1" applyAlignment="1">
      <alignment horizontal="left" vertical="center" wrapText="1"/>
    </xf>
    <xf numFmtId="0" fontId="81" fillId="0" borderId="88" xfId="80" applyFont="1" applyBorder="1" applyAlignment="1">
      <alignment horizontal="left" vertical="center"/>
    </xf>
    <xf numFmtId="0" fontId="81" fillId="0" borderId="89" xfId="80" applyFont="1" applyBorder="1" applyAlignment="1">
      <alignment horizontal="left" vertical="center"/>
    </xf>
    <xf numFmtId="0" fontId="81" fillId="0" borderId="0" xfId="92" applyFont="1" applyAlignment="1">
      <alignment horizontal="left"/>
    </xf>
    <xf numFmtId="3" fontId="81" fillId="0" borderId="91" xfId="92" applyNumberFormat="1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83" fillId="0" borderId="0" xfId="92" applyFont="1" applyAlignment="1">
      <alignment horizontal="left"/>
    </xf>
    <xf numFmtId="3" fontId="41" fillId="0" borderId="0" xfId="81" applyNumberFormat="1" applyFont="1" applyAlignment="1">
      <alignment horizontal="center" vertical="center" wrapText="1"/>
    </xf>
    <xf numFmtId="3" fontId="39" fillId="0" borderId="0" xfId="81" applyNumberFormat="1" applyFont="1" applyAlignment="1">
      <alignment horizontal="center" vertical="center" wrapText="1"/>
    </xf>
    <xf numFmtId="3" fontId="41" fillId="33" borderId="21" xfId="81" applyNumberFormat="1" applyFont="1" applyFill="1" applyBorder="1" applyAlignment="1">
      <alignment horizontal="center" vertical="center" wrapText="1"/>
    </xf>
    <xf numFmtId="0" fontId="0" fillId="33" borderId="44" xfId="0" applyFill="1" applyBorder="1" applyAlignment="1">
      <alignment horizontal="center" vertical="center" wrapText="1"/>
    </xf>
    <xf numFmtId="3" fontId="30" fillId="0" borderId="46" xfId="81" applyNumberFormat="1" applyFont="1" applyBorder="1" applyAlignment="1">
      <alignment horizontal="right" vertical="center" wrapText="1"/>
    </xf>
    <xf numFmtId="3" fontId="41" fillId="33" borderId="13" xfId="81" applyNumberFormat="1" applyFont="1" applyFill="1" applyBorder="1" applyAlignment="1">
      <alignment horizontal="center" vertical="center" wrapText="1"/>
    </xf>
    <xf numFmtId="3" fontId="41" fillId="33" borderId="65" xfId="81" applyNumberFormat="1" applyFont="1" applyFill="1" applyBorder="1" applyAlignment="1">
      <alignment horizontal="center" wrapText="1"/>
    </xf>
    <xf numFmtId="3" fontId="41" fillId="33" borderId="72" xfId="81" applyNumberFormat="1" applyFont="1" applyFill="1" applyBorder="1" applyAlignment="1">
      <alignment horizontal="center" vertical="center" wrapText="1"/>
    </xf>
    <xf numFmtId="3" fontId="41" fillId="33" borderId="18" xfId="81" applyNumberFormat="1" applyFont="1" applyFill="1" applyBorder="1" applyAlignment="1">
      <alignment horizontal="center" vertical="center" wrapText="1"/>
    </xf>
    <xf numFmtId="3" fontId="41" fillId="33" borderId="44" xfId="81" applyNumberFormat="1" applyFont="1" applyFill="1" applyBorder="1" applyAlignment="1">
      <alignment horizontal="center" vertical="center" wrapText="1"/>
    </xf>
    <xf numFmtId="165" fontId="100" fillId="0" borderId="0" xfId="97" applyNumberFormat="1" applyFont="1" applyAlignment="1">
      <alignment horizontal="center" vertical="center" wrapText="1"/>
    </xf>
    <xf numFmtId="165" fontId="64" fillId="0" borderId="0" xfId="97" applyNumberFormat="1" applyFont="1" applyAlignment="1">
      <alignment horizontal="right" vertical="center" wrapText="1"/>
    </xf>
    <xf numFmtId="165" fontId="32" fillId="0" borderId="147" xfId="97" applyNumberFormat="1" applyFont="1" applyBorder="1" applyAlignment="1">
      <alignment horizontal="right" wrapText="1"/>
    </xf>
    <xf numFmtId="0" fontId="41" fillId="0" borderId="0" xfId="90" applyFont="1" applyAlignment="1">
      <alignment horizontal="right"/>
    </xf>
    <xf numFmtId="0" fontId="41" fillId="0" borderId="147" xfId="90" applyFont="1" applyBorder="1" applyAlignment="1">
      <alignment horizontal="right"/>
    </xf>
    <xf numFmtId="0" fontId="29" fillId="0" borderId="0" xfId="0" applyFont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55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38" fillId="0" borderId="46" xfId="0" applyFont="1" applyBorder="1" applyAlignment="1">
      <alignment horizontal="right"/>
    </xf>
    <xf numFmtId="0" fontId="66" fillId="33" borderId="166" xfId="80" applyFont="1" applyFill="1" applyBorder="1" applyAlignment="1">
      <alignment horizontal="center" vertical="center" wrapText="1"/>
    </xf>
    <xf numFmtId="0" fontId="66" fillId="33" borderId="103" xfId="80" applyFont="1" applyFill="1" applyBorder="1" applyAlignment="1">
      <alignment horizontal="center" vertical="center" wrapText="1"/>
    </xf>
    <xf numFmtId="0" fontId="66" fillId="33" borderId="167" xfId="80" applyFont="1" applyFill="1" applyBorder="1" applyAlignment="1">
      <alignment horizontal="center" vertical="center" wrapText="1"/>
    </xf>
    <xf numFmtId="0" fontId="66" fillId="33" borderId="103" xfId="0" applyFont="1" applyFill="1" applyBorder="1" applyAlignment="1">
      <alignment horizontal="center" vertical="center" wrapText="1"/>
    </xf>
    <xf numFmtId="0" fontId="66" fillId="33" borderId="167" xfId="0" applyFont="1" applyFill="1" applyBorder="1" applyAlignment="1">
      <alignment horizontal="center" vertical="center" wrapText="1"/>
    </xf>
    <xf numFmtId="0" fontId="66" fillId="33" borderId="177" xfId="80" applyFont="1" applyFill="1" applyBorder="1" applyAlignment="1">
      <alignment horizontal="center" vertical="center" wrapText="1"/>
    </xf>
    <xf numFmtId="0" fontId="66" fillId="33" borderId="78" xfId="80" applyFont="1" applyFill="1" applyBorder="1" applyAlignment="1">
      <alignment horizontal="center" vertical="center" wrapText="1"/>
    </xf>
    <xf numFmtId="0" fontId="66" fillId="33" borderId="231" xfId="80" applyFont="1" applyFill="1" applyBorder="1" applyAlignment="1">
      <alignment horizontal="center" vertical="center" wrapText="1"/>
    </xf>
    <xf numFmtId="0" fontId="66" fillId="33" borderId="176" xfId="80" applyFont="1" applyFill="1" applyBorder="1" applyAlignment="1">
      <alignment horizontal="center" vertical="center" wrapText="1"/>
    </xf>
    <xf numFmtId="0" fontId="66" fillId="33" borderId="76" xfId="80" applyFont="1" applyFill="1" applyBorder="1" applyAlignment="1">
      <alignment horizontal="center" vertical="center" wrapText="1"/>
    </xf>
    <xf numFmtId="0" fontId="66" fillId="33" borderId="221" xfId="80" applyFont="1" applyFill="1" applyBorder="1" applyAlignment="1">
      <alignment horizontal="center" vertical="center" wrapText="1"/>
    </xf>
    <xf numFmtId="0" fontId="58" fillId="0" borderId="103" xfId="0" applyFont="1" applyBorder="1" applyAlignment="1">
      <alignment horizontal="center" vertical="center" wrapText="1"/>
    </xf>
    <xf numFmtId="0" fontId="58" fillId="0" borderId="167" xfId="0" applyFont="1" applyBorder="1" applyAlignment="1">
      <alignment horizontal="center" vertical="center" wrapText="1"/>
    </xf>
    <xf numFmtId="0" fontId="66" fillId="33" borderId="174" xfId="80" applyFont="1" applyFill="1" applyBorder="1" applyAlignment="1">
      <alignment horizontal="center" vertical="center" wrapText="1"/>
    </xf>
    <xf numFmtId="0" fontId="66" fillId="33" borderId="180" xfId="80" applyFont="1" applyFill="1" applyBorder="1" applyAlignment="1">
      <alignment horizontal="center" vertical="center" wrapText="1"/>
    </xf>
    <xf numFmtId="0" fontId="66" fillId="33" borderId="204" xfId="80" applyFont="1" applyFill="1" applyBorder="1" applyAlignment="1">
      <alignment horizontal="center" vertical="center" wrapText="1"/>
    </xf>
    <xf numFmtId="0" fontId="66" fillId="33" borderId="175" xfId="80" applyFont="1" applyFill="1" applyBorder="1" applyAlignment="1">
      <alignment horizontal="center" vertical="center" wrapText="1"/>
    </xf>
    <xf numFmtId="0" fontId="66" fillId="33" borderId="79" xfId="80" applyFont="1" applyFill="1" applyBorder="1" applyAlignment="1">
      <alignment horizontal="center" vertical="center" wrapText="1"/>
    </xf>
    <xf numFmtId="0" fontId="66" fillId="33" borderId="205" xfId="80" applyFont="1" applyFill="1" applyBorder="1" applyAlignment="1">
      <alignment horizontal="center" vertical="center" wrapText="1"/>
    </xf>
    <xf numFmtId="0" fontId="66" fillId="33" borderId="22" xfId="80" applyFont="1" applyFill="1" applyBorder="1" applyAlignment="1">
      <alignment horizontal="center" vertical="center" wrapText="1"/>
    </xf>
    <xf numFmtId="0" fontId="66" fillId="33" borderId="42" xfId="80" applyFont="1" applyFill="1" applyBorder="1" applyAlignment="1">
      <alignment horizontal="center" vertical="center" wrapText="1"/>
    </xf>
    <xf numFmtId="0" fontId="66" fillId="33" borderId="47" xfId="80" applyFont="1" applyFill="1" applyBorder="1" applyAlignment="1">
      <alignment horizontal="center" vertical="center" wrapText="1"/>
    </xf>
    <xf numFmtId="3" fontId="30" fillId="0" borderId="147" xfId="100" applyNumberFormat="1" applyFont="1" applyBorder="1" applyAlignment="1">
      <alignment horizontal="center"/>
    </xf>
    <xf numFmtId="3" fontId="30" fillId="0" borderId="0" xfId="100" applyNumberFormat="1" applyFont="1" applyAlignment="1">
      <alignment horizontal="center"/>
    </xf>
    <xf numFmtId="0" fontId="88" fillId="33" borderId="87" xfId="93" applyFont="1" applyFill="1" applyBorder="1" applyAlignment="1">
      <alignment horizontal="center" wrapText="1"/>
    </xf>
    <xf numFmtId="0" fontId="55" fillId="0" borderId="153" xfId="93" applyFont="1" applyBorder="1" applyAlignment="1">
      <alignment horizontal="left" vertical="center"/>
    </xf>
    <xf numFmtId="0" fontId="55" fillId="0" borderId="138" xfId="93" applyFont="1" applyBorder="1" applyAlignment="1">
      <alignment horizontal="left" vertical="center"/>
    </xf>
    <xf numFmtId="0" fontId="55" fillId="0" borderId="117" xfId="93" applyFont="1" applyBorder="1" applyAlignment="1">
      <alignment horizontal="left" vertical="center"/>
    </xf>
    <xf numFmtId="0" fontId="54" fillId="33" borderId="87" xfId="93" applyFont="1" applyFill="1" applyBorder="1" applyAlignment="1">
      <alignment horizontal="left" vertical="center"/>
    </xf>
    <xf numFmtId="3" fontId="55" fillId="0" borderId="143" xfId="93" applyNumberFormat="1" applyFont="1" applyBorder="1" applyAlignment="1">
      <alignment horizontal="center" vertical="center"/>
    </xf>
    <xf numFmtId="3" fontId="55" fillId="0" borderId="87" xfId="93" applyNumberFormat="1" applyFont="1" applyBorder="1" applyAlignment="1">
      <alignment horizontal="center" vertical="center"/>
    </xf>
    <xf numFmtId="3" fontId="55" fillId="0" borderId="163" xfId="93" applyNumberFormat="1" applyFont="1" applyBorder="1" applyAlignment="1">
      <alignment horizontal="center" vertical="center"/>
    </xf>
    <xf numFmtId="3" fontId="55" fillId="0" borderId="113" xfId="93" applyNumberFormat="1" applyFont="1" applyBorder="1" applyAlignment="1">
      <alignment horizontal="center" vertical="center"/>
    </xf>
    <xf numFmtId="3" fontId="55" fillId="0" borderId="165" xfId="93" applyNumberFormat="1" applyFont="1" applyBorder="1" applyAlignment="1">
      <alignment horizontal="center" vertical="center"/>
    </xf>
    <xf numFmtId="3" fontId="55" fillId="0" borderId="91" xfId="93" applyNumberFormat="1" applyFont="1" applyBorder="1"/>
    <xf numFmtId="3" fontId="55" fillId="0" borderId="109" xfId="93" applyNumberFormat="1" applyFont="1" applyBorder="1"/>
    <xf numFmtId="3" fontId="55" fillId="0" borderId="88" xfId="93" applyNumberFormat="1" applyFont="1" applyBorder="1"/>
    <xf numFmtId="3" fontId="55" fillId="0" borderId="153" xfId="93" applyNumberFormat="1" applyFont="1" applyBorder="1"/>
    <xf numFmtId="3" fontId="55" fillId="0" borderId="138" xfId="93" applyNumberFormat="1" applyFont="1" applyBorder="1"/>
    <xf numFmtId="3" fontId="55" fillId="0" borderId="117" xfId="93" applyNumberFormat="1" applyFont="1" applyBorder="1"/>
    <xf numFmtId="0" fontId="86" fillId="33" borderId="87" xfId="93" applyFont="1" applyFill="1" applyBorder="1" applyAlignment="1">
      <alignment horizontal="center"/>
    </xf>
    <xf numFmtId="0" fontId="0" fillId="0" borderId="87" xfId="0" applyBorder="1"/>
    <xf numFmtId="0" fontId="44" fillId="0" borderId="89" xfId="93" applyFont="1" applyBorder="1" applyAlignment="1">
      <alignment horizontal="left"/>
    </xf>
    <xf numFmtId="0" fontId="24" fillId="0" borderId="90" xfId="0" applyFont="1" applyBorder="1" applyAlignment="1">
      <alignment horizontal="left"/>
    </xf>
    <xf numFmtId="3" fontId="55" fillId="0" borderId="152" xfId="93" applyNumberFormat="1" applyFont="1" applyBorder="1" applyAlignment="1">
      <alignment vertical="center"/>
    </xf>
    <xf numFmtId="3" fontId="55" fillId="0" borderId="206" xfId="93" applyNumberFormat="1" applyFont="1" applyBorder="1" applyAlignment="1">
      <alignment vertical="center"/>
    </xf>
    <xf numFmtId="3" fontId="55" fillId="0" borderId="160" xfId="93" applyNumberFormat="1" applyFont="1" applyBorder="1" applyAlignment="1">
      <alignment vertical="center"/>
    </xf>
    <xf numFmtId="3" fontId="55" fillId="0" borderId="91" xfId="93" applyNumberFormat="1" applyFont="1" applyBorder="1" applyAlignment="1">
      <alignment vertical="center"/>
    </xf>
    <xf numFmtId="3" fontId="55" fillId="0" borderId="109" xfId="93" applyNumberFormat="1" applyFont="1" applyBorder="1" applyAlignment="1">
      <alignment vertical="center"/>
    </xf>
    <xf numFmtId="3" fontId="55" fillId="0" borderId="88" xfId="93" applyNumberFormat="1" applyFont="1" applyBorder="1" applyAlignment="1">
      <alignment vertical="center"/>
    </xf>
    <xf numFmtId="3" fontId="55" fillId="0" borderId="151" xfId="93" applyNumberFormat="1" applyFont="1" applyBorder="1" applyAlignment="1">
      <alignment horizontal="center" vertical="center"/>
    </xf>
    <xf numFmtId="3" fontId="55" fillId="0" borderId="209" xfId="93" applyNumberFormat="1" applyFont="1" applyBorder="1" applyAlignment="1">
      <alignment horizontal="center" vertical="center"/>
    </xf>
    <xf numFmtId="3" fontId="55" fillId="0" borderId="159" xfId="93" applyNumberFormat="1" applyFont="1" applyBorder="1" applyAlignment="1">
      <alignment horizontal="center" vertical="center"/>
    </xf>
    <xf numFmtId="0" fontId="55" fillId="0" borderId="87" xfId="93" applyFont="1" applyBorder="1" applyAlignment="1">
      <alignment horizontal="center" vertical="center"/>
    </xf>
    <xf numFmtId="0" fontId="55" fillId="0" borderId="87" xfId="93" applyFont="1" applyBorder="1" applyAlignment="1">
      <alignment horizontal="left" vertical="center" wrapText="1"/>
    </xf>
    <xf numFmtId="0" fontId="88" fillId="0" borderId="0" xfId="93" applyFont="1" applyAlignment="1">
      <alignment horizontal="left"/>
    </xf>
    <xf numFmtId="0" fontId="88" fillId="0" borderId="0" xfId="93" applyFont="1" applyAlignment="1">
      <alignment horizontal="right"/>
    </xf>
    <xf numFmtId="0" fontId="93" fillId="33" borderId="153" xfId="93" applyFont="1" applyFill="1" applyBorder="1" applyAlignment="1">
      <alignment horizontal="center" vertical="center"/>
    </xf>
    <xf numFmtId="0" fontId="93" fillId="33" borderId="163" xfId="93" applyFont="1" applyFill="1" applyBorder="1" applyAlignment="1">
      <alignment horizontal="center" vertical="center"/>
    </xf>
    <xf numFmtId="0" fontId="95" fillId="33" borderId="117" xfId="0" applyFont="1" applyFill="1" applyBorder="1" applyAlignment="1">
      <alignment horizontal="center" vertical="center"/>
    </xf>
    <xf numFmtId="0" fontId="95" fillId="33" borderId="165" xfId="0" applyFont="1" applyFill="1" applyBorder="1" applyAlignment="1">
      <alignment horizontal="center" vertical="center"/>
    </xf>
    <xf numFmtId="3" fontId="55" fillId="0" borderId="144" xfId="93" applyNumberFormat="1" applyFont="1" applyBorder="1" applyAlignment="1">
      <alignment horizontal="center" vertical="center"/>
    </xf>
    <xf numFmtId="0" fontId="88" fillId="33" borderId="153" xfId="93" applyFont="1" applyFill="1" applyBorder="1" applyAlignment="1">
      <alignment horizontal="center" vertical="center" textRotation="90"/>
    </xf>
    <xf numFmtId="0" fontId="88" fillId="33" borderId="117" xfId="93" applyFont="1" applyFill="1" applyBorder="1" applyAlignment="1">
      <alignment horizontal="center" vertical="center" textRotation="90"/>
    </xf>
    <xf numFmtId="0" fontId="55" fillId="0" borderId="87" xfId="93" applyFont="1" applyBorder="1" applyAlignment="1">
      <alignment horizontal="left" wrapText="1"/>
    </xf>
    <xf numFmtId="0" fontId="88" fillId="33" borderId="139" xfId="93" applyFont="1" applyFill="1" applyBorder="1" applyAlignment="1">
      <alignment horizontal="center"/>
    </xf>
    <xf numFmtId="0" fontId="88" fillId="33" borderId="140" xfId="93" applyFont="1" applyFill="1" applyBorder="1" applyAlignment="1">
      <alignment horizontal="center"/>
    </xf>
    <xf numFmtId="0" fontId="88" fillId="33" borderId="142" xfId="93" applyFont="1" applyFill="1" applyBorder="1" applyAlignment="1">
      <alignment horizontal="center"/>
    </xf>
    <xf numFmtId="0" fontId="88" fillId="33" borderId="90" xfId="93" applyFont="1" applyFill="1" applyBorder="1" applyAlignment="1">
      <alignment horizontal="center"/>
    </xf>
    <xf numFmtId="0" fontId="88" fillId="33" borderId="87" xfId="93" applyFont="1" applyFill="1" applyBorder="1" applyAlignment="1">
      <alignment horizontal="center"/>
    </xf>
    <xf numFmtId="0" fontId="88" fillId="33" borderId="89" xfId="93" applyFont="1" applyFill="1" applyBorder="1" applyAlignment="1">
      <alignment horizontal="center"/>
    </xf>
    <xf numFmtId="3" fontId="55" fillId="0" borderId="90" xfId="93" applyNumberFormat="1" applyFont="1" applyBorder="1" applyAlignment="1">
      <alignment horizontal="center" vertical="center"/>
    </xf>
    <xf numFmtId="3" fontId="55" fillId="0" borderId="89" xfId="93" applyNumberFormat="1" applyFont="1" applyBorder="1" applyAlignment="1">
      <alignment horizontal="center" vertical="center"/>
    </xf>
    <xf numFmtId="0" fontId="92" fillId="0" borderId="0" xfId="93" applyFont="1" applyAlignment="1">
      <alignment horizontal="center"/>
    </xf>
    <xf numFmtId="0" fontId="55" fillId="0" borderId="89" xfId="93" applyFont="1" applyBorder="1" applyAlignment="1">
      <alignment horizontal="left" vertical="center"/>
    </xf>
    <xf numFmtId="0" fontId="30" fillId="0" borderId="0" xfId="88" applyFont="1" applyAlignment="1">
      <alignment horizontal="center" vertical="center"/>
    </xf>
    <xf numFmtId="0" fontId="30" fillId="0" borderId="147" xfId="88" applyFont="1" applyBorder="1" applyAlignment="1">
      <alignment horizontal="center" vertical="center"/>
    </xf>
    <xf numFmtId="0" fontId="82" fillId="0" borderId="0" xfId="83" applyFont="1" applyAlignment="1">
      <alignment horizontal="right"/>
    </xf>
    <xf numFmtId="0" fontId="130" fillId="0" borderId="0" xfId="83" applyFont="1" applyAlignment="1">
      <alignment horizontal="center" vertical="center"/>
    </xf>
    <xf numFmtId="0" fontId="22" fillId="0" borderId="63" xfId="83" applyFont="1" applyBorder="1" applyAlignment="1">
      <alignment horizontal="center" vertical="center"/>
    </xf>
    <xf numFmtId="0" fontId="22" fillId="0" borderId="57" xfId="83" applyFont="1" applyBorder="1" applyAlignment="1">
      <alignment horizontal="center" vertical="center"/>
    </xf>
    <xf numFmtId="0" fontId="22" fillId="0" borderId="57" xfId="83" applyFont="1" applyBorder="1" applyAlignment="1">
      <alignment horizontal="center" vertical="center" wrapText="1"/>
    </xf>
    <xf numFmtId="0" fontId="22" fillId="0" borderId="49" xfId="83" applyFont="1" applyBorder="1" applyAlignment="1">
      <alignment horizontal="center" vertical="center"/>
    </xf>
    <xf numFmtId="0" fontId="22" fillId="0" borderId="64" xfId="83" applyFont="1" applyBorder="1" applyAlignment="1">
      <alignment horizontal="center" vertical="center" wrapText="1"/>
    </xf>
    <xf numFmtId="0" fontId="4" fillId="0" borderId="111" xfId="83" applyBorder="1" applyAlignment="1">
      <alignment horizontal="left" vertical="center"/>
    </xf>
    <xf numFmtId="0" fontId="4" fillId="0" borderId="236" xfId="83" applyBorder="1" applyAlignment="1">
      <alignment horizontal="left" vertical="center"/>
    </xf>
    <xf numFmtId="0" fontId="4" fillId="0" borderId="238" xfId="83" applyBorder="1" applyAlignment="1">
      <alignment horizontal="left" vertical="center"/>
    </xf>
  </cellXfs>
  <cellStyles count="117">
    <cellStyle name="1. jelölőszín" xfId="1"/>
    <cellStyle name="2. jelölőszín" xfId="2"/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3. jelölőszín" xfId="15"/>
    <cellStyle name="4. jelölőszín" xfId="16"/>
    <cellStyle name="40% - 1. jelölőszín 2" xfId="17"/>
    <cellStyle name="40% - 2. jelölőszín 2" xfId="18"/>
    <cellStyle name="40% - 3. jelölőszín 2" xfId="19"/>
    <cellStyle name="40% - 4. jelölőszín 2" xfId="20"/>
    <cellStyle name="40% - 5. jelölőszín 2" xfId="21"/>
    <cellStyle name="40% - 6. jelölőszín 2" xfId="22"/>
    <cellStyle name="40% - Accent1" xfId="23"/>
    <cellStyle name="40% - Accent2" xfId="24"/>
    <cellStyle name="40% - Accent3" xfId="25"/>
    <cellStyle name="40% - Accent4" xfId="26"/>
    <cellStyle name="40% - Accent5" xfId="27"/>
    <cellStyle name="40% - Accent6" xfId="28"/>
    <cellStyle name="5. jelölőszín" xfId="29"/>
    <cellStyle name="6. jelölőszín" xfId="30"/>
    <cellStyle name="60% - 1. jelölőszín 2" xfId="31"/>
    <cellStyle name="60% - 2. jelölőszín 2" xfId="32"/>
    <cellStyle name="60% - 3. jelölőszín 2" xfId="33"/>
    <cellStyle name="60% - 4. jelölőszín 2" xfId="34"/>
    <cellStyle name="60% - 5. jelölőszín 2" xfId="35"/>
    <cellStyle name="60% - 6. jelölőszín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Bevitel 2" xfId="50"/>
    <cellStyle name="Calculation" xfId="51"/>
    <cellStyle name="Check Cell" xfId="52"/>
    <cellStyle name="Címsor 1 2" xfId="53"/>
    <cellStyle name="Címsor 2 2" xfId="54"/>
    <cellStyle name="Címsor 3 2" xfId="55"/>
    <cellStyle name="Címsor 4 2" xfId="56"/>
    <cellStyle name="Ellenőrzőcella 2" xfId="57"/>
    <cellStyle name="Explanatory Text" xfId="58"/>
    <cellStyle name="Ezres 2" xfId="59"/>
    <cellStyle name="Figyelmeztetés 2" xfId="60"/>
    <cellStyle name="Good" xfId="61"/>
    <cellStyle name="Heading 1" xfId="62"/>
    <cellStyle name="Heading 2" xfId="63"/>
    <cellStyle name="Heading 3" xfId="64"/>
    <cellStyle name="Heading 4" xfId="65"/>
    <cellStyle name="Hivatkozott cella 2" xfId="66"/>
    <cellStyle name="Input" xfId="67"/>
    <cellStyle name="Jegyzet 2" xfId="68"/>
    <cellStyle name="Jelölőszín (1) 2" xfId="69"/>
    <cellStyle name="Jelölőszín (2) 2" xfId="70"/>
    <cellStyle name="Jelölőszín (3) 2" xfId="71"/>
    <cellStyle name="Jelölőszín (4) 2" xfId="72"/>
    <cellStyle name="Jelölőszín (5) 2" xfId="73"/>
    <cellStyle name="Jelölőszín (6) 2" xfId="74"/>
    <cellStyle name="Jó 2" xfId="75"/>
    <cellStyle name="Kimenet 2" xfId="76"/>
    <cellStyle name="Linked Cell" xfId="77"/>
    <cellStyle name="Magyarázó szöveg 2" xfId="78"/>
    <cellStyle name="Neutral" xfId="79"/>
    <cellStyle name="Normál" xfId="0" builtinId="0"/>
    <cellStyle name="Normál 2" xfId="80"/>
    <cellStyle name="Normál 3" xfId="81"/>
    <cellStyle name="Normál 4" xfId="82"/>
    <cellStyle name="Normál 5" xfId="83"/>
    <cellStyle name="Normál 5_Önkorm mérleg" xfId="84"/>
    <cellStyle name="Normál 6" xfId="116"/>
    <cellStyle name="Normál_   5    (2)" xfId="85"/>
    <cellStyle name="Normál_   5    (2)_KÖLTSÉGVETÉS 2015 intézmények " xfId="86"/>
    <cellStyle name="Normál_   7   x" xfId="87"/>
    <cellStyle name="Normál_  3   _2010.évi állami" xfId="88"/>
    <cellStyle name="Normál_2009.évi felhalmozási mérleg III.név teljesítés Letenye" xfId="89"/>
    <cellStyle name="Normál_2016_KOLTSEGVETES_mellekletei Zeg" xfId="90"/>
    <cellStyle name="Normál_5.Felhalm. bev és kiad." xfId="91"/>
    <cellStyle name="Normál_bevétel-kiadás" xfId="92"/>
    <cellStyle name="Normál_ellátások" xfId="93"/>
    <cellStyle name="Normál_Intézmények 2014" xfId="94"/>
    <cellStyle name="Normál_INTKIA96" xfId="95"/>
    <cellStyle name="Normál_INTKIA96_2016_KOLTSEGVETES_mellekletei Zeg" xfId="96"/>
    <cellStyle name="Normál_KVIREND" xfId="97"/>
    <cellStyle name="Normál_KVRENMUNKA" xfId="98"/>
    <cellStyle name="Normál_Munka1" xfId="99"/>
    <cellStyle name="Normál_Munka2 (2)" xfId="100"/>
    <cellStyle name="Normál_Munka2 (2)_KÖLTSÉGVETÉS 2015 intézmények " xfId="101"/>
    <cellStyle name="Normál_ÖKIADELÖ" xfId="102"/>
    <cellStyle name="Normál_ÖKIADELÖ_2016_KOLTSEGVETES_mellekletei Zeg" xfId="103"/>
    <cellStyle name="Normal_tanusitv" xfId="104"/>
    <cellStyle name="Note" xfId="105"/>
    <cellStyle name="Output" xfId="106"/>
    <cellStyle name="Összesen 2" xfId="107"/>
    <cellStyle name="Rossz 2" xfId="108"/>
    <cellStyle name="Semleges 2" xfId="109"/>
    <cellStyle name="Stílus 1" xfId="110"/>
    <cellStyle name="Számítás 2" xfId="111"/>
    <cellStyle name="Százalék 2" xfId="112"/>
    <cellStyle name="Title" xfId="113"/>
    <cellStyle name="Total" xfId="114"/>
    <cellStyle name="Warning Text" xfId="1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ndi\K&#246;zl&#246;ny\2016\0923\2016.%20III.n&#233;vi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5.a"/>
      <sheetName val="6"/>
      <sheetName val="6.a"/>
      <sheetName val="7"/>
      <sheetName val="8"/>
      <sheetName val="9"/>
      <sheetName val="táj.1"/>
      <sheetName val="táj.2"/>
      <sheetName val="táj.3"/>
      <sheetName val="táj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6">
          <cell r="J16">
            <v>-8</v>
          </cell>
        </row>
        <row r="778">
          <cell r="O778">
            <v>0</v>
          </cell>
          <cell r="P778">
            <v>0</v>
          </cell>
        </row>
      </sheetData>
      <sheetData sheetId="13" refreshError="1">
        <row r="3">
          <cell r="C3">
            <v>2556</v>
          </cell>
        </row>
        <row r="7">
          <cell r="M7">
            <v>13495</v>
          </cell>
        </row>
        <row r="8">
          <cell r="M8">
            <v>7790</v>
          </cell>
        </row>
        <row r="9">
          <cell r="M9">
            <v>20630</v>
          </cell>
        </row>
        <row r="10">
          <cell r="M10">
            <v>8751</v>
          </cell>
        </row>
        <row r="11">
          <cell r="M11">
            <v>28125</v>
          </cell>
        </row>
        <row r="12">
          <cell r="M12">
            <v>16462</v>
          </cell>
        </row>
        <row r="13">
          <cell r="M13">
            <v>1350</v>
          </cell>
        </row>
        <row r="14">
          <cell r="M14">
            <v>8546</v>
          </cell>
        </row>
        <row r="15">
          <cell r="M15">
            <v>273</v>
          </cell>
        </row>
        <row r="16">
          <cell r="M16">
            <v>6018</v>
          </cell>
        </row>
        <row r="17">
          <cell r="M17">
            <v>8016</v>
          </cell>
        </row>
        <row r="18">
          <cell r="M18">
            <v>2285</v>
          </cell>
        </row>
        <row r="19">
          <cell r="M19">
            <v>982</v>
          </cell>
        </row>
        <row r="20">
          <cell r="M20">
            <v>1199</v>
          </cell>
        </row>
        <row r="21">
          <cell r="M21">
            <v>83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K136"/>
  <sheetViews>
    <sheetView topLeftCell="A94" zoomScale="130" zoomScaleNormal="130" workbookViewId="0">
      <selection activeCell="E116" sqref="E116"/>
    </sheetView>
  </sheetViews>
  <sheetFormatPr defaultRowHeight="12.75" x14ac:dyDescent="0.2"/>
  <cols>
    <col min="1" max="1" width="5.5703125" customWidth="1"/>
    <col min="2" max="2" width="7.5703125" customWidth="1"/>
    <col min="3" max="3" width="50" customWidth="1"/>
    <col min="4" max="4" width="12" customWidth="1"/>
    <col min="5" max="5" width="12.28515625" customWidth="1"/>
    <col min="6" max="6" width="12.5703125" customWidth="1"/>
    <col min="7" max="7" width="12.42578125" customWidth="1"/>
    <col min="8" max="8" width="13.28515625" customWidth="1"/>
    <col min="9" max="9" width="12.85546875" customWidth="1"/>
    <col min="10" max="11" width="11.140625" bestFit="1" customWidth="1"/>
  </cols>
  <sheetData>
    <row r="1" spans="1:9" ht="12" customHeight="1" x14ac:dyDescent="0.2">
      <c r="A1" s="1443" t="s">
        <v>1161</v>
      </c>
      <c r="B1" s="1443"/>
      <c r="C1" s="1443"/>
      <c r="D1" s="1443"/>
      <c r="E1" s="1443"/>
      <c r="F1" s="1377"/>
      <c r="G1" s="1377"/>
      <c r="H1" s="1377"/>
      <c r="I1" s="1377"/>
    </row>
    <row r="2" spans="1:9" ht="7.5" hidden="1" customHeight="1" x14ac:dyDescent="0.2"/>
    <row r="3" spans="1:9" ht="12.75" customHeight="1" x14ac:dyDescent="0.2">
      <c r="E3" s="1439"/>
      <c r="F3" s="1439"/>
      <c r="G3" s="1439"/>
      <c r="H3" s="1440"/>
      <c r="I3" s="1440"/>
    </row>
    <row r="4" spans="1:9" ht="12.75" customHeight="1" x14ac:dyDescent="0.2">
      <c r="A4" s="1370"/>
      <c r="B4" s="1370"/>
      <c r="C4" s="1370"/>
      <c r="D4" s="1370"/>
      <c r="E4" s="1378" t="s">
        <v>1021</v>
      </c>
      <c r="F4" s="1378"/>
      <c r="G4" s="1378"/>
      <c r="H4" s="1378"/>
      <c r="I4" s="1378"/>
    </row>
    <row r="5" spans="1:9" ht="14.25" customHeight="1" x14ac:dyDescent="0.2">
      <c r="A5" s="1442" t="s">
        <v>132</v>
      </c>
      <c r="B5" s="1442"/>
      <c r="C5" s="1442"/>
      <c r="D5" s="1442"/>
      <c r="E5" s="1442"/>
      <c r="F5" s="1376"/>
      <c r="G5" s="1376"/>
      <c r="H5" s="1376"/>
      <c r="I5" s="1376"/>
    </row>
    <row r="6" spans="1:9" ht="14.25" customHeight="1" x14ac:dyDescent="0.2">
      <c r="A6" s="1198"/>
      <c r="B6" s="1198"/>
      <c r="C6" s="1198"/>
      <c r="D6" s="1198"/>
      <c r="E6" s="1198"/>
      <c r="F6" s="1198"/>
      <c r="G6" s="1198"/>
      <c r="H6" s="1198"/>
      <c r="I6" s="1198"/>
    </row>
    <row r="7" spans="1:9" ht="14.25" customHeight="1" x14ac:dyDescent="0.2">
      <c r="A7" s="1198"/>
      <c r="B7" s="1198"/>
      <c r="C7" s="1198"/>
      <c r="D7" s="1198"/>
      <c r="E7" s="1198"/>
      <c r="F7" s="1198"/>
      <c r="G7" s="1198"/>
      <c r="H7" s="1198"/>
      <c r="I7" s="1198"/>
    </row>
    <row r="8" spans="1:9" ht="11.25" customHeight="1" thickBot="1" x14ac:dyDescent="0.25">
      <c r="A8" s="1441" t="s">
        <v>529</v>
      </c>
      <c r="B8" s="1441"/>
      <c r="C8" s="1441"/>
      <c r="D8" s="1441"/>
      <c r="E8" s="1441"/>
      <c r="F8" s="1375"/>
      <c r="G8" s="1197"/>
      <c r="H8" s="1197"/>
      <c r="I8" s="1197"/>
    </row>
    <row r="9" spans="1:9" s="196" customFormat="1" ht="41.25" customHeight="1" thickBot="1" x14ac:dyDescent="0.25">
      <c r="A9" s="193" t="s">
        <v>134</v>
      </c>
      <c r="B9" s="194" t="s">
        <v>735</v>
      </c>
      <c r="C9" s="195" t="s">
        <v>135</v>
      </c>
      <c r="D9" s="1163" t="s">
        <v>1032</v>
      </c>
      <c r="E9" s="1163" t="s">
        <v>1108</v>
      </c>
      <c r="F9" s="1158"/>
      <c r="G9" s="1158"/>
      <c r="H9" s="1158"/>
      <c r="I9" s="1158"/>
    </row>
    <row r="10" spans="1:9" ht="13.5" thickBot="1" x14ac:dyDescent="0.25">
      <c r="A10" s="2">
        <v>1</v>
      </c>
      <c r="B10" s="3"/>
      <c r="C10" s="4">
        <v>2</v>
      </c>
      <c r="D10" s="1164">
        <v>4</v>
      </c>
      <c r="E10" s="1164">
        <v>4</v>
      </c>
      <c r="F10" s="1159"/>
      <c r="G10" s="1159"/>
      <c r="H10" s="1159"/>
      <c r="I10" s="1159"/>
    </row>
    <row r="11" spans="1:9" ht="15" customHeight="1" thickBot="1" x14ac:dyDescent="0.25">
      <c r="A11" s="225" t="s">
        <v>136</v>
      </c>
      <c r="B11" s="228" t="s">
        <v>137</v>
      </c>
      <c r="C11" s="227" t="s">
        <v>1016</v>
      </c>
      <c r="D11" s="1165">
        <f>SUM(D12:D16)</f>
        <v>283640996</v>
      </c>
      <c r="E11" s="1165">
        <f>SUM(E12:E16)</f>
        <v>266496336</v>
      </c>
      <c r="F11" s="1161"/>
      <c r="G11" s="1161"/>
      <c r="H11" s="1161"/>
      <c r="I11" s="1161"/>
    </row>
    <row r="12" spans="1:9" x14ac:dyDescent="0.2">
      <c r="A12" s="198" t="s">
        <v>138</v>
      </c>
      <c r="B12" s="199" t="s">
        <v>139</v>
      </c>
      <c r="C12" s="200" t="s">
        <v>140</v>
      </c>
      <c r="D12" s="1166">
        <v>128341299</v>
      </c>
      <c r="E12" s="1166">
        <v>123929443</v>
      </c>
      <c r="F12" s="1160"/>
      <c r="G12" s="1160"/>
      <c r="H12" s="1160"/>
      <c r="I12" s="1160"/>
    </row>
    <row r="13" spans="1:9" x14ac:dyDescent="0.2">
      <c r="A13" s="202" t="s">
        <v>141</v>
      </c>
      <c r="B13" s="203" t="s">
        <v>142</v>
      </c>
      <c r="C13" s="204" t="s">
        <v>143</v>
      </c>
      <c r="D13" s="1167">
        <v>84762267</v>
      </c>
      <c r="E13" s="1167">
        <v>81534620</v>
      </c>
      <c r="F13" s="1160"/>
      <c r="G13" s="1160"/>
      <c r="H13" s="1160"/>
      <c r="I13" s="1160"/>
    </row>
    <row r="14" spans="1:9" x14ac:dyDescent="0.2">
      <c r="A14" s="202" t="s">
        <v>144</v>
      </c>
      <c r="B14" s="203" t="s">
        <v>145</v>
      </c>
      <c r="C14" s="204" t="s">
        <v>146</v>
      </c>
      <c r="D14" s="1167">
        <v>65600630</v>
      </c>
      <c r="E14" s="1167">
        <v>55971978</v>
      </c>
      <c r="F14" s="1160"/>
      <c r="G14" s="1160"/>
      <c r="H14" s="1160" t="s">
        <v>125</v>
      </c>
      <c r="I14" s="1160"/>
    </row>
    <row r="15" spans="1:9" x14ac:dyDescent="0.2">
      <c r="A15" s="202" t="s">
        <v>147</v>
      </c>
      <c r="B15" s="203" t="s">
        <v>150</v>
      </c>
      <c r="C15" s="204" t="s">
        <v>148</v>
      </c>
      <c r="D15" s="1167">
        <v>4936800</v>
      </c>
      <c r="E15" s="1167">
        <v>5060295</v>
      </c>
      <c r="F15" s="1160"/>
      <c r="G15" s="1160"/>
      <c r="H15" s="1160"/>
      <c r="I15" s="1160"/>
    </row>
    <row r="16" spans="1:9" ht="13.5" thickBot="1" x14ac:dyDescent="0.25">
      <c r="A16" s="206" t="s">
        <v>149</v>
      </c>
      <c r="B16" s="203" t="s">
        <v>152</v>
      </c>
      <c r="C16" s="207" t="s">
        <v>153</v>
      </c>
      <c r="D16" s="1168"/>
      <c r="E16" s="1168"/>
      <c r="F16" s="1160"/>
      <c r="G16" s="1160"/>
      <c r="H16" s="1160"/>
      <c r="I16" s="1160"/>
    </row>
    <row r="17" spans="1:10" ht="14.25" customHeight="1" thickBot="1" x14ac:dyDescent="0.25">
      <c r="A17" s="225" t="s">
        <v>154</v>
      </c>
      <c r="B17" s="229" t="s">
        <v>155</v>
      </c>
      <c r="C17" s="230" t="s">
        <v>156</v>
      </c>
      <c r="D17" s="897">
        <f t="shared" ref="D17" si="0">SUM(D18:D22)</f>
        <v>149418292</v>
      </c>
      <c r="E17" s="897">
        <f t="shared" ref="E17" si="1">SUM(E18:E22)</f>
        <v>151199664</v>
      </c>
      <c r="F17" s="1162"/>
      <c r="G17" s="1162"/>
      <c r="H17" s="1162"/>
      <c r="I17" s="1162"/>
    </row>
    <row r="18" spans="1:10" x14ac:dyDescent="0.2">
      <c r="A18" s="198" t="s">
        <v>157</v>
      </c>
      <c r="B18" s="210" t="s">
        <v>158</v>
      </c>
      <c r="C18" s="200" t="s">
        <v>159</v>
      </c>
      <c r="D18" s="1166"/>
      <c r="E18" s="1166"/>
      <c r="F18" s="1160"/>
      <c r="G18" s="1160"/>
      <c r="H18" s="1160"/>
      <c r="I18" s="1160"/>
    </row>
    <row r="19" spans="1:10" x14ac:dyDescent="0.2">
      <c r="A19" s="202" t="s">
        <v>160</v>
      </c>
      <c r="B19" s="211" t="s">
        <v>161</v>
      </c>
      <c r="C19" s="204" t="s">
        <v>162</v>
      </c>
      <c r="D19" s="1167"/>
      <c r="E19" s="1167"/>
      <c r="F19" s="1160"/>
      <c r="G19" s="1160"/>
      <c r="H19" s="1160"/>
      <c r="I19" s="1160"/>
    </row>
    <row r="20" spans="1:10" x14ac:dyDescent="0.2">
      <c r="A20" s="202" t="s">
        <v>163</v>
      </c>
      <c r="B20" s="211" t="s">
        <v>164</v>
      </c>
      <c r="C20" s="204" t="s">
        <v>165</v>
      </c>
      <c r="D20" s="1167"/>
      <c r="E20" s="1167"/>
      <c r="F20" s="1160"/>
      <c r="G20" s="1160"/>
      <c r="H20" s="1160"/>
      <c r="I20" s="1160"/>
    </row>
    <row r="21" spans="1:10" ht="13.5" thickBot="1" x14ac:dyDescent="0.25">
      <c r="A21" s="202" t="s">
        <v>166</v>
      </c>
      <c r="B21" s="211" t="s">
        <v>167</v>
      </c>
      <c r="C21" s="204" t="s">
        <v>168</v>
      </c>
      <c r="D21" s="1167">
        <v>149418292</v>
      </c>
      <c r="E21" s="1167">
        <v>151199664</v>
      </c>
      <c r="F21" s="1160"/>
      <c r="G21" s="1160"/>
      <c r="H21" s="1160"/>
      <c r="I21" s="1160"/>
      <c r="J21" s="1245"/>
    </row>
    <row r="22" spans="1:10" ht="13.5" hidden="1" thickBot="1" x14ac:dyDescent="0.25">
      <c r="A22" s="206" t="s">
        <v>169</v>
      </c>
      <c r="B22" s="212"/>
      <c r="C22" s="207" t="s">
        <v>170</v>
      </c>
      <c r="D22" s="1168"/>
      <c r="E22" s="1168"/>
      <c r="F22" s="1160"/>
      <c r="G22" s="1160"/>
      <c r="H22" s="1160"/>
      <c r="I22" s="1160"/>
    </row>
    <row r="23" spans="1:10" ht="14.25" customHeight="1" thickBot="1" x14ac:dyDescent="0.25">
      <c r="A23" s="225" t="s">
        <v>171</v>
      </c>
      <c r="B23" s="229" t="s">
        <v>172</v>
      </c>
      <c r="C23" s="227" t="s">
        <v>173</v>
      </c>
      <c r="D23" s="1165">
        <f t="shared" ref="D23" si="2">SUM(D24:D28)</f>
        <v>81417647</v>
      </c>
      <c r="E23" s="1165">
        <f t="shared" ref="E23:F23" si="3">SUM(E24:E28)</f>
        <v>170726892</v>
      </c>
      <c r="F23" s="1161">
        <f t="shared" si="3"/>
        <v>0</v>
      </c>
      <c r="G23" s="1161"/>
      <c r="H23" s="1161"/>
      <c r="I23" s="1161"/>
    </row>
    <row r="24" spans="1:10" x14ac:dyDescent="0.2">
      <c r="A24" s="198" t="s">
        <v>174</v>
      </c>
      <c r="B24" s="210" t="s">
        <v>175</v>
      </c>
      <c r="C24" s="200" t="s">
        <v>176</v>
      </c>
      <c r="D24" s="1166"/>
      <c r="E24" s="1166"/>
      <c r="F24" s="1160"/>
      <c r="G24" s="1160"/>
      <c r="H24" s="1160"/>
      <c r="I24" s="1160"/>
    </row>
    <row r="25" spans="1:10" x14ac:dyDescent="0.2">
      <c r="A25" s="202" t="s">
        <v>177</v>
      </c>
      <c r="B25" s="211" t="s">
        <v>178</v>
      </c>
      <c r="C25" s="204" t="s">
        <v>179</v>
      </c>
      <c r="D25" s="1167"/>
      <c r="E25" s="1167"/>
      <c r="F25" s="1160"/>
      <c r="G25" s="1160"/>
      <c r="H25" s="1160"/>
      <c r="I25" s="1160"/>
    </row>
    <row r="26" spans="1:10" ht="12" customHeight="1" x14ac:dyDescent="0.2">
      <c r="A26" s="202" t="s">
        <v>180</v>
      </c>
      <c r="B26" s="211" t="s">
        <v>181</v>
      </c>
      <c r="C26" s="204" t="s">
        <v>182</v>
      </c>
      <c r="D26" s="1167">
        <v>1704369</v>
      </c>
      <c r="E26" s="1167">
        <v>1704369</v>
      </c>
      <c r="F26" s="1160"/>
      <c r="G26" s="1160"/>
      <c r="H26" s="1160"/>
      <c r="I26" s="1160"/>
    </row>
    <row r="27" spans="1:10" ht="13.5" thickBot="1" x14ac:dyDescent="0.25">
      <c r="A27" s="202" t="s">
        <v>183</v>
      </c>
      <c r="B27" s="211" t="s">
        <v>184</v>
      </c>
      <c r="C27" s="204" t="s">
        <v>185</v>
      </c>
      <c r="D27" s="1167">
        <v>79713278</v>
      </c>
      <c r="E27" s="1167">
        <v>169022523</v>
      </c>
      <c r="F27" s="1160"/>
      <c r="G27" s="1160"/>
      <c r="H27" s="1160"/>
      <c r="I27" s="1160"/>
    </row>
    <row r="28" spans="1:10" ht="13.5" hidden="1" thickBot="1" x14ac:dyDescent="0.25">
      <c r="A28" s="206" t="s">
        <v>186</v>
      </c>
      <c r="B28" s="212"/>
      <c r="C28" s="207" t="s">
        <v>187</v>
      </c>
      <c r="D28" s="1168"/>
      <c r="E28" s="1168"/>
      <c r="F28" s="1160"/>
      <c r="G28" s="1160"/>
      <c r="H28" s="1160"/>
      <c r="I28" s="1160"/>
    </row>
    <row r="29" spans="1:10" ht="13.5" thickBot="1" x14ac:dyDescent="0.25">
      <c r="A29" s="225" t="s">
        <v>188</v>
      </c>
      <c r="B29" s="229" t="s">
        <v>189</v>
      </c>
      <c r="C29" s="227" t="s">
        <v>190</v>
      </c>
      <c r="D29" s="1165">
        <f t="shared" ref="D29" si="4">SUM(D34,D30)</f>
        <v>225500000</v>
      </c>
      <c r="E29" s="1165">
        <f t="shared" ref="E29:F29" si="5">SUM(E34,E30)</f>
        <v>265400000</v>
      </c>
      <c r="F29" s="1161">
        <f t="shared" si="5"/>
        <v>0</v>
      </c>
      <c r="G29" s="1161"/>
      <c r="H29" s="1161"/>
      <c r="I29" s="1161"/>
    </row>
    <row r="30" spans="1:10" ht="14.25" customHeight="1" x14ac:dyDescent="0.2">
      <c r="A30" s="202" t="s">
        <v>191</v>
      </c>
      <c r="B30" s="211" t="s">
        <v>192</v>
      </c>
      <c r="C30" s="204" t="s">
        <v>193</v>
      </c>
      <c r="D30" s="1167">
        <f>SUM(D31:D33)</f>
        <v>225200000</v>
      </c>
      <c r="E30" s="1167">
        <f>SUM(E31:E33)</f>
        <v>265000000</v>
      </c>
      <c r="F30" s="1160">
        <f>SUM(F31:F33)</f>
        <v>0</v>
      </c>
      <c r="G30" s="1160"/>
      <c r="H30" s="1160"/>
      <c r="I30" s="1160"/>
    </row>
    <row r="31" spans="1:10" ht="12" customHeight="1" x14ac:dyDescent="0.2">
      <c r="A31" s="202" t="s">
        <v>194</v>
      </c>
      <c r="B31" s="211" t="s">
        <v>195</v>
      </c>
      <c r="C31" s="204" t="s">
        <v>196</v>
      </c>
      <c r="D31" s="1167">
        <v>210000000</v>
      </c>
      <c r="E31" s="1167">
        <v>250000000</v>
      </c>
      <c r="F31" s="1160"/>
      <c r="G31" s="1160"/>
      <c r="H31" s="1160"/>
      <c r="I31" s="1160"/>
    </row>
    <row r="32" spans="1:10" x14ac:dyDescent="0.2">
      <c r="A32" s="202" t="s">
        <v>197</v>
      </c>
      <c r="B32" s="211" t="s">
        <v>198</v>
      </c>
      <c r="C32" s="204" t="s">
        <v>199</v>
      </c>
      <c r="D32" s="1167">
        <v>14000000</v>
      </c>
      <c r="E32" s="1167">
        <v>14000000</v>
      </c>
      <c r="F32" s="1160"/>
      <c r="G32" s="1160"/>
      <c r="H32" s="1160"/>
      <c r="I32" s="1160"/>
    </row>
    <row r="33" spans="1:11" ht="12.75" customHeight="1" x14ac:dyDescent="0.2">
      <c r="A33" s="202" t="s">
        <v>200</v>
      </c>
      <c r="B33" s="211" t="s">
        <v>201</v>
      </c>
      <c r="C33" s="204" t="s">
        <v>97</v>
      </c>
      <c r="D33" s="1167">
        <v>1200000</v>
      </c>
      <c r="E33" s="1167">
        <v>1000000</v>
      </c>
      <c r="F33" s="1160"/>
      <c r="G33" s="1160"/>
      <c r="H33" s="1160"/>
      <c r="I33" s="1160"/>
    </row>
    <row r="34" spans="1:11" ht="13.5" thickBot="1" x14ac:dyDescent="0.25">
      <c r="A34" s="206" t="s">
        <v>202</v>
      </c>
      <c r="B34" s="213" t="s">
        <v>203</v>
      </c>
      <c r="C34" s="207" t="s">
        <v>204</v>
      </c>
      <c r="D34" s="1168">
        <v>300000</v>
      </c>
      <c r="E34" s="1168">
        <v>400000</v>
      </c>
      <c r="F34" s="1160"/>
      <c r="G34" s="1160"/>
      <c r="H34" s="1160"/>
      <c r="I34" s="1160"/>
    </row>
    <row r="35" spans="1:11" ht="13.5" thickBot="1" x14ac:dyDescent="0.25">
      <c r="A35" s="225" t="s">
        <v>205</v>
      </c>
      <c r="B35" s="229" t="s">
        <v>206</v>
      </c>
      <c r="C35" s="227" t="s">
        <v>207</v>
      </c>
      <c r="D35" s="1165">
        <f t="shared" ref="D35" si="6">SUM(D36:D45)</f>
        <v>42466177</v>
      </c>
      <c r="E35" s="1165">
        <f t="shared" ref="E35" si="7">SUM(E36:E45)</f>
        <v>53122258</v>
      </c>
      <c r="F35" s="1161"/>
      <c r="G35" s="1161"/>
      <c r="H35" s="1161"/>
      <c r="I35" s="1161"/>
    </row>
    <row r="36" spans="1:11" x14ac:dyDescent="0.2">
      <c r="A36" s="198" t="s">
        <v>208</v>
      </c>
      <c r="B36" s="210" t="s">
        <v>209</v>
      </c>
      <c r="C36" s="200" t="s">
        <v>210</v>
      </c>
      <c r="D36" s="1166">
        <v>100000</v>
      </c>
      <c r="E36" s="1166"/>
      <c r="F36" s="1160"/>
      <c r="G36" s="1160"/>
      <c r="H36" s="1160"/>
      <c r="I36" s="1160"/>
      <c r="J36" s="1160"/>
      <c r="K36" s="1245"/>
    </row>
    <row r="37" spans="1:11" x14ac:dyDescent="0.2">
      <c r="A37" s="202" t="s">
        <v>211</v>
      </c>
      <c r="B37" s="211" t="s">
        <v>212</v>
      </c>
      <c r="C37" s="204" t="s">
        <v>213</v>
      </c>
      <c r="D37" s="1167">
        <v>11887000</v>
      </c>
      <c r="E37" s="1167">
        <v>8650000</v>
      </c>
      <c r="F37" s="1160"/>
      <c r="G37" s="1160"/>
      <c r="H37" s="1160"/>
      <c r="I37" s="1160"/>
      <c r="J37" s="1160"/>
      <c r="K37" s="1245"/>
    </row>
    <row r="38" spans="1:11" x14ac:dyDescent="0.2">
      <c r="A38" s="202" t="s">
        <v>214</v>
      </c>
      <c r="B38" s="211" t="s">
        <v>215</v>
      </c>
      <c r="C38" s="204" t="s">
        <v>216</v>
      </c>
      <c r="D38" s="1167">
        <v>4609000</v>
      </c>
      <c r="E38" s="1167">
        <v>5450000</v>
      </c>
      <c r="F38" s="1160"/>
      <c r="G38" s="1160"/>
      <c r="H38" s="1160"/>
      <c r="I38" s="1160"/>
      <c r="K38" s="1245"/>
    </row>
    <row r="39" spans="1:11" x14ac:dyDescent="0.2">
      <c r="A39" s="202" t="s">
        <v>217</v>
      </c>
      <c r="B39" s="211" t="s">
        <v>218</v>
      </c>
      <c r="C39" s="204" t="s">
        <v>219</v>
      </c>
      <c r="D39" s="1167">
        <v>14550000</v>
      </c>
      <c r="E39" s="1167">
        <v>21600000</v>
      </c>
      <c r="F39" s="1160"/>
      <c r="G39" s="1160"/>
      <c r="H39" s="1160"/>
      <c r="I39" s="1160"/>
      <c r="K39" s="1245"/>
    </row>
    <row r="40" spans="1:11" x14ac:dyDescent="0.2">
      <c r="A40" s="202" t="s">
        <v>220</v>
      </c>
      <c r="B40" s="211" t="s">
        <v>221</v>
      </c>
      <c r="C40" s="204" t="s">
        <v>222</v>
      </c>
      <c r="D40" s="1167">
        <v>5580730</v>
      </c>
      <c r="E40" s="1167">
        <v>6196302</v>
      </c>
      <c r="F40" s="1160"/>
      <c r="G40" s="1160"/>
      <c r="H40" s="1160"/>
      <c r="I40" s="1160"/>
      <c r="K40" s="1245"/>
    </row>
    <row r="41" spans="1:11" x14ac:dyDescent="0.2">
      <c r="A41" s="202" t="s">
        <v>223</v>
      </c>
      <c r="B41" s="211" t="s">
        <v>224</v>
      </c>
      <c r="C41" s="204" t="s">
        <v>225</v>
      </c>
      <c r="D41" s="1167">
        <v>5739297</v>
      </c>
      <c r="E41" s="1167">
        <v>5426102</v>
      </c>
      <c r="F41" s="1160"/>
      <c r="G41" s="1160"/>
      <c r="H41" s="1160"/>
      <c r="I41" s="1160"/>
      <c r="K41" s="1245"/>
    </row>
    <row r="42" spans="1:11" x14ac:dyDescent="0.2">
      <c r="A42" s="202" t="s">
        <v>226</v>
      </c>
      <c r="B42" s="211" t="s">
        <v>227</v>
      </c>
      <c r="C42" s="204" t="s">
        <v>228</v>
      </c>
      <c r="D42" s="1167"/>
      <c r="E42" s="1167"/>
      <c r="F42" s="1160"/>
      <c r="G42" s="1160"/>
      <c r="H42" s="1160"/>
      <c r="I42" s="1160"/>
      <c r="K42" s="1245"/>
    </row>
    <row r="43" spans="1:11" x14ac:dyDescent="0.2">
      <c r="A43" s="202" t="s">
        <v>229</v>
      </c>
      <c r="B43" s="211" t="s">
        <v>230</v>
      </c>
      <c r="C43" s="204" t="s">
        <v>231</v>
      </c>
      <c r="D43" s="1167">
        <v>150</v>
      </c>
      <c r="E43" s="1167"/>
      <c r="F43" s="1160"/>
      <c r="G43" s="1160"/>
      <c r="H43" s="1160"/>
      <c r="I43" s="1160"/>
      <c r="K43" s="1245"/>
    </row>
    <row r="44" spans="1:11" x14ac:dyDescent="0.2">
      <c r="A44" s="202" t="s">
        <v>232</v>
      </c>
      <c r="B44" s="211" t="s">
        <v>233</v>
      </c>
      <c r="C44" s="204" t="s">
        <v>234</v>
      </c>
      <c r="D44" s="1167"/>
      <c r="E44" s="1167">
        <v>5799854</v>
      </c>
      <c r="F44" s="1160"/>
      <c r="G44" s="1160"/>
      <c r="H44" s="1160"/>
      <c r="I44" s="1160"/>
    </row>
    <row r="45" spans="1:11" ht="13.5" customHeight="1" x14ac:dyDescent="0.2">
      <c r="A45" s="1147" t="s">
        <v>235</v>
      </c>
      <c r="B45" s="1148" t="s">
        <v>236</v>
      </c>
      <c r="C45" s="1149" t="s">
        <v>1004</v>
      </c>
      <c r="D45" s="1169"/>
      <c r="E45" s="1169"/>
      <c r="F45" s="1160"/>
      <c r="G45" s="1160"/>
      <c r="H45" s="1160"/>
      <c r="I45" s="1160"/>
    </row>
    <row r="46" spans="1:11" ht="13.5" thickBot="1" x14ac:dyDescent="0.25">
      <c r="A46" s="1144" t="s">
        <v>1003</v>
      </c>
      <c r="B46" s="1145" t="s">
        <v>558</v>
      </c>
      <c r="C46" s="1149" t="s">
        <v>237</v>
      </c>
      <c r="D46" s="1146"/>
      <c r="E46" s="1146"/>
      <c r="F46" s="1160"/>
      <c r="G46" s="1160"/>
      <c r="H46" s="1160"/>
      <c r="I46" s="1160"/>
    </row>
    <row r="47" spans="1:11" ht="13.5" thickBot="1" x14ac:dyDescent="0.25">
      <c r="A47" s="225" t="s">
        <v>238</v>
      </c>
      <c r="B47" s="231" t="s">
        <v>239</v>
      </c>
      <c r="C47" s="227" t="s">
        <v>240</v>
      </c>
      <c r="D47" s="1165">
        <f t="shared" ref="D47" si="8">SUM(D48:D50)</f>
        <v>936933</v>
      </c>
      <c r="E47" s="1165">
        <f t="shared" ref="E47" si="9">SUM(E48:E50)</f>
        <v>913120</v>
      </c>
      <c r="F47" s="1161"/>
      <c r="G47" s="1161"/>
      <c r="H47" s="1161"/>
      <c r="I47" s="1161"/>
    </row>
    <row r="48" spans="1:11" x14ac:dyDescent="0.2">
      <c r="A48" s="198" t="s">
        <v>241</v>
      </c>
      <c r="B48" s="210" t="s">
        <v>242</v>
      </c>
      <c r="C48" s="200" t="s">
        <v>243</v>
      </c>
      <c r="D48" s="1166"/>
      <c r="E48" s="1166"/>
      <c r="F48" s="1160"/>
      <c r="G48" s="1160"/>
      <c r="H48" s="1160"/>
      <c r="I48" s="1160"/>
    </row>
    <row r="49" spans="1:9" x14ac:dyDescent="0.2">
      <c r="A49" s="202" t="s">
        <v>244</v>
      </c>
      <c r="B49" s="211" t="s">
        <v>245</v>
      </c>
      <c r="C49" s="204" t="s">
        <v>246</v>
      </c>
      <c r="D49" s="1167">
        <v>936933</v>
      </c>
      <c r="E49" s="1167">
        <v>913120</v>
      </c>
      <c r="F49" s="1160"/>
      <c r="G49" s="1160"/>
      <c r="H49" s="1160"/>
      <c r="I49" s="1160"/>
    </row>
    <row r="50" spans="1:9" ht="13.5" thickBot="1" x14ac:dyDescent="0.25">
      <c r="A50" s="202" t="s">
        <v>247</v>
      </c>
      <c r="B50" s="211" t="s">
        <v>248</v>
      </c>
      <c r="C50" s="204" t="s">
        <v>249</v>
      </c>
      <c r="D50" s="1170"/>
      <c r="E50" s="1170"/>
      <c r="F50" s="1160"/>
      <c r="G50" s="1160"/>
      <c r="H50" s="1160"/>
      <c r="I50" s="1160"/>
    </row>
    <row r="51" spans="1:9" ht="13.5" thickBot="1" x14ac:dyDescent="0.25">
      <c r="A51" s="225" t="s">
        <v>250</v>
      </c>
      <c r="B51" s="229" t="s">
        <v>251</v>
      </c>
      <c r="C51" s="227" t="s">
        <v>252</v>
      </c>
      <c r="D51" s="1165">
        <f t="shared" ref="D51" si="10">SUM(D52:D54)</f>
        <v>8945000</v>
      </c>
      <c r="E51" s="1165">
        <f t="shared" ref="E51" si="11">SUM(E52:E54)</f>
        <v>295500</v>
      </c>
      <c r="F51" s="1161"/>
      <c r="G51" s="1161"/>
      <c r="H51" s="1161"/>
      <c r="I51" s="1161"/>
    </row>
    <row r="52" spans="1:9" ht="13.5" customHeight="1" x14ac:dyDescent="0.2">
      <c r="A52" s="202" t="s">
        <v>253</v>
      </c>
      <c r="B52" s="211" t="s">
        <v>254</v>
      </c>
      <c r="C52" s="204" t="s">
        <v>255</v>
      </c>
      <c r="D52" s="1167">
        <v>8945000</v>
      </c>
      <c r="E52" s="1167"/>
      <c r="F52" s="1160"/>
      <c r="G52" s="1160"/>
      <c r="H52" s="1160"/>
      <c r="I52" s="1160"/>
    </row>
    <row r="53" spans="1:9" ht="13.5" thickBot="1" x14ac:dyDescent="0.25">
      <c r="A53" s="202" t="s">
        <v>256</v>
      </c>
      <c r="B53" s="211" t="s">
        <v>257</v>
      </c>
      <c r="C53" s="204" t="s">
        <v>258</v>
      </c>
      <c r="D53" s="1167"/>
      <c r="E53" s="1167">
        <v>295500</v>
      </c>
      <c r="F53" s="1160"/>
      <c r="G53" s="1160"/>
      <c r="H53" s="1160"/>
      <c r="I53" s="1160"/>
    </row>
    <row r="54" spans="1:9" ht="13.5" hidden="1" thickBot="1" x14ac:dyDescent="0.25">
      <c r="A54" s="206" t="s">
        <v>259</v>
      </c>
      <c r="B54" s="212"/>
      <c r="C54" s="207" t="s">
        <v>267</v>
      </c>
      <c r="D54" s="1168"/>
      <c r="E54" s="1168"/>
      <c r="F54" s="1160"/>
      <c r="G54" s="1160"/>
      <c r="H54" s="1160"/>
      <c r="I54" s="1160"/>
    </row>
    <row r="55" spans="1:9" ht="13.5" thickBot="1" x14ac:dyDescent="0.25">
      <c r="A55" s="225" t="s">
        <v>268</v>
      </c>
      <c r="B55" s="229" t="s">
        <v>269</v>
      </c>
      <c r="C55" s="230" t="s">
        <v>270</v>
      </c>
      <c r="D55" s="1165">
        <f>SUM(D56:D57)</f>
        <v>296000</v>
      </c>
      <c r="E55" s="1165">
        <f>SUM(E56:E57)</f>
        <v>2297500</v>
      </c>
      <c r="F55" s="1161"/>
      <c r="G55" s="1161"/>
      <c r="H55" s="1161"/>
      <c r="I55" s="1161"/>
    </row>
    <row r="56" spans="1:9" ht="12" customHeight="1" x14ac:dyDescent="0.2">
      <c r="A56" s="1216" t="s">
        <v>271</v>
      </c>
      <c r="B56" s="214"/>
      <c r="C56" s="204" t="s">
        <v>272</v>
      </c>
      <c r="D56" s="1167">
        <v>296000</v>
      </c>
      <c r="E56" s="1167">
        <v>245500</v>
      </c>
      <c r="F56" s="1160"/>
      <c r="G56" s="1160"/>
      <c r="H56" s="1160"/>
      <c r="I56" s="1160"/>
    </row>
    <row r="57" spans="1:9" ht="13.5" customHeight="1" thickBot="1" x14ac:dyDescent="0.25">
      <c r="A57" s="1217" t="s">
        <v>273</v>
      </c>
      <c r="B57" s="1219"/>
      <c r="C57" s="207" t="s">
        <v>274</v>
      </c>
      <c r="D57" s="1168"/>
      <c r="E57" s="1168">
        <v>2052000</v>
      </c>
      <c r="F57" s="1160"/>
      <c r="G57" s="1160"/>
      <c r="H57" s="1160"/>
      <c r="I57" s="1160"/>
    </row>
    <row r="58" spans="1:9" ht="15.75" customHeight="1" thickBot="1" x14ac:dyDescent="0.25">
      <c r="A58" s="1225" t="s">
        <v>277</v>
      </c>
      <c r="B58" s="1229" t="s">
        <v>1020</v>
      </c>
      <c r="C58" s="1226" t="s">
        <v>1018</v>
      </c>
      <c r="D58" s="1227">
        <f>SUM(D57,D11,D17,D29,D35,D51)</f>
        <v>709970465</v>
      </c>
      <c r="E58" s="1227">
        <f>SUM(E57,E11,E17,E29,E35,E51)</f>
        <v>738565758</v>
      </c>
      <c r="F58" s="1160"/>
      <c r="G58" s="1160"/>
      <c r="H58" s="1160"/>
      <c r="I58" s="1160"/>
    </row>
    <row r="59" spans="1:9" ht="13.5" thickBot="1" x14ac:dyDescent="0.25">
      <c r="A59" s="1222" t="s">
        <v>1015</v>
      </c>
      <c r="B59" s="1223" t="s">
        <v>1017</v>
      </c>
      <c r="C59" s="1228" t="s">
        <v>1019</v>
      </c>
      <c r="D59" s="1224">
        <f>SUM(D47,D55,D23)</f>
        <v>82650580</v>
      </c>
      <c r="E59" s="1224">
        <f>SUM(E47,E55,E23)</f>
        <v>173937512</v>
      </c>
      <c r="F59" s="1160"/>
      <c r="G59" s="1160"/>
      <c r="H59" s="1160"/>
      <c r="I59" s="1160"/>
    </row>
    <row r="60" spans="1:9" ht="12" hidden="1" customHeight="1" thickBot="1" x14ac:dyDescent="0.25">
      <c r="A60" s="1220" t="s">
        <v>275</v>
      </c>
      <c r="B60" s="1215"/>
      <c r="C60" s="1221" t="s">
        <v>276</v>
      </c>
      <c r="D60" s="1166"/>
      <c r="E60" s="1166"/>
      <c r="F60" s="1160"/>
      <c r="G60" s="1160"/>
      <c r="H60" s="1160"/>
      <c r="I60" s="1160"/>
    </row>
    <row r="61" spans="1:9" ht="15.75" customHeight="1" thickBot="1" x14ac:dyDescent="0.25">
      <c r="A61" s="1218" t="s">
        <v>277</v>
      </c>
      <c r="B61" s="226" t="s">
        <v>278</v>
      </c>
      <c r="C61" s="227" t="s">
        <v>279</v>
      </c>
      <c r="D61" s="1171">
        <f>SUM(D55,D51,D47,D35,D29,D23,D17,D11)</f>
        <v>792621045</v>
      </c>
      <c r="E61" s="1171">
        <f>SUM(E55,E51,E47,E35,E29,E23,E17,E11)</f>
        <v>910451270</v>
      </c>
      <c r="F61" s="1161">
        <f>SUM(F55,F51,F47,F35,F29,F23,F17,F11)</f>
        <v>0</v>
      </c>
      <c r="G61" s="1161"/>
      <c r="H61" s="1161"/>
      <c r="I61" s="1161"/>
    </row>
    <row r="62" spans="1:9" ht="10.5" customHeight="1" thickBot="1" x14ac:dyDescent="0.25">
      <c r="A62" s="215"/>
      <c r="B62" s="215"/>
      <c r="C62" s="215"/>
      <c r="D62" s="1161"/>
      <c r="E62" s="1161"/>
      <c r="F62" s="1161"/>
    </row>
    <row r="63" spans="1:9" ht="16.5" customHeight="1" thickBot="1" x14ac:dyDescent="0.25">
      <c r="A63" s="216" t="s">
        <v>280</v>
      </c>
      <c r="B63" s="217" t="s">
        <v>281</v>
      </c>
      <c r="C63" s="209" t="s">
        <v>282</v>
      </c>
      <c r="D63" s="1172">
        <f t="shared" ref="D63" si="12">SUM(D64:D66)</f>
        <v>0</v>
      </c>
      <c r="E63" s="1172">
        <f t="shared" ref="E63:I63" si="13">SUM(E64:E66)</f>
        <v>0</v>
      </c>
      <c r="F63" s="1161">
        <f t="shared" si="13"/>
        <v>0</v>
      </c>
      <c r="G63" s="1161">
        <f t="shared" si="13"/>
        <v>0</v>
      </c>
      <c r="H63" s="1161">
        <f t="shared" si="13"/>
        <v>0</v>
      </c>
      <c r="I63" s="1161">
        <f t="shared" si="13"/>
        <v>0</v>
      </c>
    </row>
    <row r="64" spans="1:9" ht="13.5" customHeight="1" thickBot="1" x14ac:dyDescent="0.25">
      <c r="A64" s="198" t="s">
        <v>283</v>
      </c>
      <c r="B64" s="210" t="s">
        <v>284</v>
      </c>
      <c r="C64" s="200" t="s">
        <v>285</v>
      </c>
      <c r="D64" s="1167"/>
      <c r="E64" s="1167"/>
      <c r="F64" s="1160"/>
      <c r="G64" s="1160"/>
      <c r="H64" s="1160"/>
      <c r="I64" s="1160"/>
    </row>
    <row r="65" spans="1:9" ht="20.25" hidden="1" thickBot="1" x14ac:dyDescent="0.25">
      <c r="A65" s="202" t="s">
        <v>286</v>
      </c>
      <c r="B65" s="211" t="s">
        <v>287</v>
      </c>
      <c r="C65" s="204" t="s">
        <v>288</v>
      </c>
      <c r="D65" s="1167"/>
      <c r="E65" s="1167"/>
      <c r="F65" s="1160"/>
      <c r="G65" s="1160"/>
      <c r="H65" s="1160"/>
      <c r="I65" s="1160"/>
    </row>
    <row r="66" spans="1:9" ht="20.25" hidden="1" thickBot="1" x14ac:dyDescent="0.25">
      <c r="A66" s="206" t="s">
        <v>289</v>
      </c>
      <c r="B66" s="213" t="s">
        <v>290</v>
      </c>
      <c r="C66" s="218" t="s">
        <v>291</v>
      </c>
      <c r="D66" s="1167"/>
      <c r="E66" s="1167"/>
      <c r="F66" s="1160"/>
      <c r="G66" s="1160"/>
      <c r="H66" s="1160"/>
      <c r="I66" s="1160"/>
    </row>
    <row r="67" spans="1:9" ht="13.5" thickBot="1" x14ac:dyDescent="0.25">
      <c r="A67" s="216" t="s">
        <v>292</v>
      </c>
      <c r="B67" s="217" t="s">
        <v>293</v>
      </c>
      <c r="C67" s="209" t="s">
        <v>294</v>
      </c>
      <c r="D67" s="1173"/>
      <c r="E67" s="1173"/>
      <c r="F67" s="1161"/>
      <c r="G67" s="1161"/>
      <c r="H67" s="1161"/>
      <c r="I67" s="1161"/>
    </row>
    <row r="68" spans="1:9" ht="13.5" thickBot="1" x14ac:dyDescent="0.25">
      <c r="A68" s="216" t="s">
        <v>297</v>
      </c>
      <c r="B68" s="217" t="s">
        <v>298</v>
      </c>
      <c r="C68" s="209" t="s">
        <v>299</v>
      </c>
      <c r="D68" s="1173">
        <f t="shared" ref="D68:I68" si="14">SUM(D69:D69)</f>
        <v>1444052908</v>
      </c>
      <c r="E68" s="1173">
        <f t="shared" si="14"/>
        <v>676874412</v>
      </c>
      <c r="F68" s="1161">
        <f t="shared" si="14"/>
        <v>0</v>
      </c>
      <c r="G68" s="1161">
        <f t="shared" si="14"/>
        <v>0</v>
      </c>
      <c r="H68" s="1161">
        <f t="shared" si="14"/>
        <v>0</v>
      </c>
      <c r="I68" s="1161">
        <f t="shared" si="14"/>
        <v>0</v>
      </c>
    </row>
    <row r="69" spans="1:9" ht="12.75" customHeight="1" thickBot="1" x14ac:dyDescent="0.25">
      <c r="A69" s="1144" t="s">
        <v>300</v>
      </c>
      <c r="B69" s="1145" t="s">
        <v>301</v>
      </c>
      <c r="C69" s="1221" t="s">
        <v>302</v>
      </c>
      <c r="D69" s="1168">
        <v>1444052908</v>
      </c>
      <c r="E69" s="1168">
        <v>676874412</v>
      </c>
      <c r="F69" s="1160"/>
      <c r="G69" s="1160"/>
      <c r="H69" s="1160"/>
      <c r="I69" s="1160"/>
    </row>
    <row r="70" spans="1:9" s="1342" customFormat="1" ht="12.75" customHeight="1" thickBot="1" x14ac:dyDescent="0.25">
      <c r="A70" s="1350" t="s">
        <v>1109</v>
      </c>
      <c r="B70" s="1351" t="s">
        <v>582</v>
      </c>
      <c r="C70" s="1352" t="s">
        <v>1112</v>
      </c>
      <c r="D70" s="1353"/>
      <c r="E70" s="1353">
        <v>1286698</v>
      </c>
      <c r="F70" s="1160"/>
      <c r="G70" s="1160"/>
      <c r="H70" s="1160"/>
      <c r="I70" s="1160"/>
    </row>
    <row r="71" spans="1:9" ht="12.75" customHeight="1" thickBot="1" x14ac:dyDescent="0.25">
      <c r="A71" s="1348" t="s">
        <v>1110</v>
      </c>
      <c r="B71" s="223" t="s">
        <v>304</v>
      </c>
      <c r="C71" s="224" t="s">
        <v>305</v>
      </c>
      <c r="D71" s="1349">
        <f>SUM(D68,D63,D67,D70)</f>
        <v>1444052908</v>
      </c>
      <c r="E71" s="1349">
        <f>SUM(E68,E63,E67,E70)</f>
        <v>678161110</v>
      </c>
      <c r="F71" s="1161">
        <f>SUM(F68,F63,F67)</f>
        <v>0</v>
      </c>
      <c r="G71" s="1161">
        <f>SUM(G68,G63,G67)</f>
        <v>0</v>
      </c>
      <c r="H71" s="1161"/>
      <c r="I71" s="1161">
        <f>SUM(I68,I63,I67)</f>
        <v>0</v>
      </c>
    </row>
    <row r="72" spans="1:9" ht="14.25" customHeight="1" thickBot="1" x14ac:dyDescent="0.25">
      <c r="A72" s="1348" t="s">
        <v>1111</v>
      </c>
      <c r="B72" s="223" t="s">
        <v>306</v>
      </c>
      <c r="C72" s="224" t="s">
        <v>307</v>
      </c>
      <c r="D72" s="1171">
        <f t="shared" ref="D72:I72" si="15">SUM(D61,D71)</f>
        <v>2236673953</v>
      </c>
      <c r="E72" s="1171">
        <f t="shared" si="15"/>
        <v>1588612380</v>
      </c>
      <c r="F72" s="1161">
        <f t="shared" si="15"/>
        <v>0</v>
      </c>
      <c r="G72" s="1161">
        <f t="shared" si="15"/>
        <v>0</v>
      </c>
      <c r="H72" s="1161">
        <f t="shared" si="15"/>
        <v>0</v>
      </c>
      <c r="I72" s="1161">
        <f t="shared" si="15"/>
        <v>0</v>
      </c>
    </row>
    <row r="73" spans="1:9" ht="12.75" customHeight="1" x14ac:dyDescent="0.2">
      <c r="A73" s="15"/>
      <c r="B73" s="15"/>
      <c r="C73" s="16"/>
      <c r="D73" s="17"/>
    </row>
    <row r="74" spans="1:9" ht="12.75" customHeight="1" x14ac:dyDescent="0.2">
      <c r="A74" s="15"/>
      <c r="B74" s="15"/>
      <c r="C74" s="16"/>
      <c r="D74" s="17"/>
    </row>
    <row r="75" spans="1:9" ht="12.75" customHeight="1" x14ac:dyDescent="0.2">
      <c r="A75" s="15"/>
      <c r="B75" s="15"/>
      <c r="C75" s="16"/>
      <c r="D75" s="17"/>
    </row>
    <row r="76" spans="1:9" ht="12.75" customHeight="1" x14ac:dyDescent="0.2">
      <c r="A76" s="15"/>
      <c r="B76" s="15"/>
      <c r="C76" s="16"/>
      <c r="D76" s="17"/>
    </row>
    <row r="77" spans="1:9" ht="12.75" customHeight="1" x14ac:dyDescent="0.2">
      <c r="A77" s="15"/>
      <c r="B77" s="15"/>
      <c r="C77" s="16"/>
      <c r="D77" s="17"/>
    </row>
    <row r="78" spans="1:9" ht="12.75" customHeight="1" x14ac:dyDescent="0.2">
      <c r="A78" s="15"/>
      <c r="B78" s="15"/>
      <c r="C78" s="16"/>
      <c r="D78" s="17"/>
    </row>
    <row r="79" spans="1:9" ht="12.75" customHeight="1" x14ac:dyDescent="0.2">
      <c r="A79" s="15"/>
      <c r="B79" s="15"/>
      <c r="C79" s="16"/>
      <c r="D79" s="17"/>
    </row>
    <row r="80" spans="1:9" ht="12.75" customHeight="1" x14ac:dyDescent="0.2">
      <c r="A80" s="15"/>
      <c r="B80" s="15"/>
      <c r="C80" s="16"/>
      <c r="D80" s="17"/>
    </row>
    <row r="81" spans="1:9" ht="12.75" customHeight="1" x14ac:dyDescent="0.2">
      <c r="A81" s="15"/>
      <c r="B81" s="15"/>
      <c r="C81" s="16"/>
      <c r="D81" s="17"/>
    </row>
    <row r="82" spans="1:9" ht="19.5" customHeight="1" x14ac:dyDescent="0.2">
      <c r="A82" s="1442" t="s">
        <v>530</v>
      </c>
      <c r="B82" s="1442"/>
      <c r="C82" s="1442"/>
      <c r="D82" s="1442"/>
      <c r="E82" s="1442"/>
      <c r="F82" s="1376"/>
      <c r="G82" s="1376"/>
      <c r="H82" s="1376"/>
      <c r="I82" s="1376"/>
    </row>
    <row r="83" spans="1:9" ht="12.75" customHeight="1" thickBot="1" x14ac:dyDescent="0.25">
      <c r="B83" s="1197"/>
      <c r="C83" s="1197"/>
      <c r="D83" s="1197"/>
      <c r="E83" s="1197" t="s">
        <v>528</v>
      </c>
      <c r="F83" s="1197"/>
      <c r="G83" s="1197"/>
      <c r="H83" s="1197"/>
      <c r="I83" s="1197"/>
    </row>
    <row r="84" spans="1:9" ht="29.25" customHeight="1" thickBot="1" x14ac:dyDescent="0.25">
      <c r="A84" s="193" t="s">
        <v>134</v>
      </c>
      <c r="B84" s="19" t="s">
        <v>760</v>
      </c>
      <c r="C84" s="195" t="s">
        <v>308</v>
      </c>
      <c r="D84" s="1163" t="s">
        <v>1032</v>
      </c>
      <c r="E84" s="1163" t="s">
        <v>1108</v>
      </c>
    </row>
    <row r="85" spans="1:9" ht="13.5" thickBot="1" x14ac:dyDescent="0.25">
      <c r="A85" s="18">
        <v>1</v>
      </c>
      <c r="B85" s="19"/>
      <c r="C85" s="20">
        <v>2</v>
      </c>
      <c r="D85" s="21">
        <v>4</v>
      </c>
      <c r="E85" s="21">
        <v>4</v>
      </c>
    </row>
    <row r="86" spans="1:9" ht="13.5" thickBot="1" x14ac:dyDescent="0.25">
      <c r="A86" s="188" t="s">
        <v>136</v>
      </c>
      <c r="B86" s="189"/>
      <c r="C86" s="190" t="s">
        <v>309</v>
      </c>
      <c r="D86" s="232">
        <f t="shared" ref="D86" si="16">SUM(D87:D91)</f>
        <v>906080292</v>
      </c>
      <c r="E86" s="232">
        <f t="shared" ref="E86" si="17">SUM(E87:E91)</f>
        <v>836171410</v>
      </c>
    </row>
    <row r="87" spans="1:9" x14ac:dyDescent="0.2">
      <c r="A87" s="22" t="s">
        <v>138</v>
      </c>
      <c r="B87" s="23" t="s">
        <v>324</v>
      </c>
      <c r="C87" s="24" t="s">
        <v>325</v>
      </c>
      <c r="D87" s="233">
        <v>411005462</v>
      </c>
      <c r="E87" s="233">
        <v>386306591</v>
      </c>
    </row>
    <row r="88" spans="1:9" x14ac:dyDescent="0.2">
      <c r="A88" s="9" t="s">
        <v>141</v>
      </c>
      <c r="B88" s="25" t="s">
        <v>326</v>
      </c>
      <c r="C88" s="26" t="s">
        <v>327</v>
      </c>
      <c r="D88" s="205">
        <v>74992774</v>
      </c>
      <c r="E88" s="205">
        <v>67550825</v>
      </c>
    </row>
    <row r="89" spans="1:9" x14ac:dyDescent="0.2">
      <c r="A89" s="9" t="s">
        <v>144</v>
      </c>
      <c r="B89" s="25" t="s">
        <v>328</v>
      </c>
      <c r="C89" s="26" t="s">
        <v>329</v>
      </c>
      <c r="D89" s="208">
        <v>386316541</v>
      </c>
      <c r="E89" s="208">
        <v>352809134</v>
      </c>
    </row>
    <row r="90" spans="1:9" x14ac:dyDescent="0.2">
      <c r="A90" s="9" t="s">
        <v>147</v>
      </c>
      <c r="B90" s="25" t="s">
        <v>330</v>
      </c>
      <c r="C90" s="27" t="s">
        <v>331</v>
      </c>
      <c r="D90" s="208">
        <v>17555300</v>
      </c>
      <c r="E90" s="208">
        <v>4420000</v>
      </c>
    </row>
    <row r="91" spans="1:9" x14ac:dyDescent="0.2">
      <c r="A91" s="9" t="s">
        <v>332</v>
      </c>
      <c r="B91" s="28" t="s">
        <v>333</v>
      </c>
      <c r="C91" s="26" t="s">
        <v>334</v>
      </c>
      <c r="D91" s="208">
        <f>SUM(D92:D97)</f>
        <v>16210215</v>
      </c>
      <c r="E91" s="208">
        <f>SUM(E92:E97)</f>
        <v>25084860</v>
      </c>
    </row>
    <row r="92" spans="1:9" x14ac:dyDescent="0.2">
      <c r="A92" s="9" t="s">
        <v>151</v>
      </c>
      <c r="B92" s="12" t="s">
        <v>335</v>
      </c>
      <c r="C92" s="26" t="s">
        <v>336</v>
      </c>
      <c r="D92" s="208"/>
      <c r="E92" s="208"/>
    </row>
    <row r="93" spans="1:9" x14ac:dyDescent="0.2">
      <c r="A93" s="9" t="s">
        <v>337</v>
      </c>
      <c r="B93" s="12" t="s">
        <v>338</v>
      </c>
      <c r="C93" s="29" t="s">
        <v>339</v>
      </c>
      <c r="D93" s="208"/>
      <c r="E93" s="208"/>
    </row>
    <row r="94" spans="1:9" x14ac:dyDescent="0.2">
      <c r="A94" s="9" t="s">
        <v>340</v>
      </c>
      <c r="B94" s="12" t="s">
        <v>341</v>
      </c>
      <c r="C94" s="29" t="s">
        <v>342</v>
      </c>
      <c r="D94" s="208"/>
      <c r="E94" s="208"/>
    </row>
    <row r="95" spans="1:9" x14ac:dyDescent="0.2">
      <c r="A95" s="9" t="s">
        <v>343</v>
      </c>
      <c r="B95" s="12" t="s">
        <v>344</v>
      </c>
      <c r="C95" s="30" t="s">
        <v>345</v>
      </c>
      <c r="D95" s="208">
        <v>6956215</v>
      </c>
      <c r="E95" s="208">
        <v>2514860</v>
      </c>
    </row>
    <row r="96" spans="1:9" ht="11.25" customHeight="1" x14ac:dyDescent="0.2">
      <c r="A96" s="9" t="s">
        <v>346</v>
      </c>
      <c r="B96" s="13" t="s">
        <v>347</v>
      </c>
      <c r="C96" s="31" t="s">
        <v>348</v>
      </c>
      <c r="D96" s="208"/>
      <c r="E96" s="208"/>
    </row>
    <row r="97" spans="1:11" ht="14.25" customHeight="1" thickBot="1" x14ac:dyDescent="0.25">
      <c r="A97" s="32" t="s">
        <v>349</v>
      </c>
      <c r="B97" s="33" t="s">
        <v>350</v>
      </c>
      <c r="C97" s="1239" t="s">
        <v>351</v>
      </c>
      <c r="D97" s="234">
        <v>9254000</v>
      </c>
      <c r="E97" s="234">
        <v>22570000</v>
      </c>
    </row>
    <row r="98" spans="1:11" ht="13.5" thickBot="1" x14ac:dyDescent="0.25">
      <c r="A98" s="185" t="s">
        <v>154</v>
      </c>
      <c r="B98" s="186"/>
      <c r="C98" s="187" t="s">
        <v>352</v>
      </c>
      <c r="D98" s="232">
        <f t="shared" ref="D98" si="18">SUM(D106,D110,D99)</f>
        <v>1320862359</v>
      </c>
      <c r="E98" s="232">
        <f t="shared" ref="E98" si="19">SUM(E106,E110,E99)</f>
        <v>738494417</v>
      </c>
    </row>
    <row r="99" spans="1:11" x14ac:dyDescent="0.2">
      <c r="A99" s="180" t="s">
        <v>157</v>
      </c>
      <c r="B99" s="183" t="s">
        <v>353</v>
      </c>
      <c r="C99" s="184" t="s">
        <v>354</v>
      </c>
      <c r="D99" s="1242">
        <f>SUM(D100:D105)</f>
        <v>1184357089</v>
      </c>
      <c r="E99" s="1242">
        <f>SUM(E100:E105)</f>
        <v>626488184</v>
      </c>
      <c r="G99" s="1246"/>
      <c r="H99" s="1246"/>
      <c r="I99" s="1246"/>
      <c r="J99" s="1246"/>
      <c r="K99" s="1246"/>
    </row>
    <row r="100" spans="1:11" x14ac:dyDescent="0.2">
      <c r="A100" s="8" t="s">
        <v>160</v>
      </c>
      <c r="B100" s="11" t="s">
        <v>984</v>
      </c>
      <c r="C100" s="36" t="s">
        <v>985</v>
      </c>
      <c r="D100" s="1166">
        <v>116800</v>
      </c>
      <c r="E100" s="1166">
        <v>315000</v>
      </c>
      <c r="F100" s="1246"/>
      <c r="G100" s="1246"/>
      <c r="H100" s="1246"/>
      <c r="I100" s="1246"/>
      <c r="J100" s="1246"/>
      <c r="K100" s="1246"/>
    </row>
    <row r="101" spans="1:11" x14ac:dyDescent="0.2">
      <c r="A101" s="8" t="s">
        <v>163</v>
      </c>
      <c r="B101" s="35" t="s">
        <v>355</v>
      </c>
      <c r="C101" s="36" t="s">
        <v>896</v>
      </c>
      <c r="D101" s="1167">
        <v>919279631</v>
      </c>
      <c r="E101" s="1167">
        <v>515410279</v>
      </c>
      <c r="F101" s="1247"/>
      <c r="G101" s="1246"/>
      <c r="H101" s="1246"/>
      <c r="I101" s="1246"/>
      <c r="J101" s="1246"/>
      <c r="K101" s="1246"/>
    </row>
    <row r="102" spans="1:11" x14ac:dyDescent="0.2">
      <c r="A102" s="8" t="s">
        <v>166</v>
      </c>
      <c r="B102" s="35" t="s">
        <v>897</v>
      </c>
      <c r="C102" s="36" t="s">
        <v>898</v>
      </c>
      <c r="D102" s="1167">
        <v>500000</v>
      </c>
      <c r="E102" s="1167">
        <v>1030000</v>
      </c>
      <c r="F102" s="1246"/>
      <c r="G102" s="1246"/>
      <c r="H102" s="1246"/>
      <c r="I102" s="1246"/>
      <c r="J102" s="1246"/>
      <c r="K102" s="1246"/>
    </row>
    <row r="103" spans="1:11" x14ac:dyDescent="0.2">
      <c r="A103" s="8" t="s">
        <v>169</v>
      </c>
      <c r="B103" s="35" t="s">
        <v>356</v>
      </c>
      <c r="C103" s="36" t="s">
        <v>357</v>
      </c>
      <c r="D103" s="1167">
        <v>12530496</v>
      </c>
      <c r="E103" s="1167">
        <v>13407725</v>
      </c>
      <c r="F103" s="380"/>
      <c r="G103" s="1246"/>
      <c r="H103" s="1246"/>
      <c r="I103" s="1246"/>
      <c r="J103" s="1246"/>
      <c r="K103" s="1246"/>
    </row>
    <row r="104" spans="1:11" s="1343" customFormat="1" x14ac:dyDescent="0.2">
      <c r="A104" s="8"/>
      <c r="B104" s="35" t="s">
        <v>1115</v>
      </c>
      <c r="C104" s="36" t="s">
        <v>1116</v>
      </c>
      <c r="D104" s="1167"/>
      <c r="E104" s="1167">
        <v>13193257</v>
      </c>
      <c r="F104" s="380"/>
      <c r="G104" s="1246"/>
      <c r="H104" s="1246"/>
      <c r="I104" s="1246"/>
      <c r="J104" s="1246"/>
      <c r="K104" s="1246"/>
    </row>
    <row r="105" spans="1:11" x14ac:dyDescent="0.2">
      <c r="A105" s="8" t="s">
        <v>360</v>
      </c>
      <c r="B105" s="35" t="s">
        <v>358</v>
      </c>
      <c r="C105" s="36" t="s">
        <v>359</v>
      </c>
      <c r="D105" s="1167">
        <v>251930162</v>
      </c>
      <c r="E105" s="1167">
        <v>83131923</v>
      </c>
      <c r="F105" s="380"/>
      <c r="G105" s="1246"/>
      <c r="H105" s="1246"/>
      <c r="I105" s="1246"/>
      <c r="J105" s="1246"/>
      <c r="K105" s="1246"/>
    </row>
    <row r="106" spans="1:11" x14ac:dyDescent="0.2">
      <c r="A106" s="8" t="s">
        <v>363</v>
      </c>
      <c r="B106" s="181" t="s">
        <v>361</v>
      </c>
      <c r="C106" s="182" t="s">
        <v>362</v>
      </c>
      <c r="D106" s="1243">
        <f t="shared" ref="D106" si="20">SUM(D107:D109)</f>
        <v>133505270</v>
      </c>
      <c r="E106" s="1243">
        <f t="shared" ref="E106" si="21">SUM(E107:E109)</f>
        <v>80962738</v>
      </c>
      <c r="F106" s="380"/>
      <c r="G106" s="1246"/>
      <c r="H106" s="1246"/>
      <c r="I106" s="1246"/>
      <c r="J106" s="1246"/>
      <c r="K106" s="1246"/>
    </row>
    <row r="107" spans="1:11" x14ac:dyDescent="0.2">
      <c r="A107" s="8" t="s">
        <v>366</v>
      </c>
      <c r="B107" s="35" t="s">
        <v>364</v>
      </c>
      <c r="C107" s="36" t="s">
        <v>365</v>
      </c>
      <c r="D107" s="1167">
        <v>105122261</v>
      </c>
      <c r="E107" s="1167">
        <v>62909187</v>
      </c>
      <c r="F107" s="380"/>
      <c r="G107" s="1246"/>
      <c r="H107" s="1246"/>
      <c r="I107" s="1246"/>
      <c r="J107" s="1246"/>
      <c r="K107" s="1246"/>
    </row>
    <row r="108" spans="1:11" x14ac:dyDescent="0.2">
      <c r="A108" s="8" t="s">
        <v>369</v>
      </c>
      <c r="B108" s="35" t="s">
        <v>367</v>
      </c>
      <c r="C108" s="36" t="s">
        <v>368</v>
      </c>
      <c r="D108" s="1167"/>
      <c r="E108" s="1167">
        <v>841000</v>
      </c>
      <c r="F108" s="380"/>
      <c r="G108" s="1246"/>
      <c r="H108" s="1246"/>
      <c r="I108" s="1246"/>
      <c r="J108" s="1246"/>
      <c r="K108" s="1246"/>
    </row>
    <row r="109" spans="1:11" ht="11.25" customHeight="1" x14ac:dyDescent="0.2">
      <c r="A109" s="8" t="s">
        <v>372</v>
      </c>
      <c r="B109" s="35" t="s">
        <v>370</v>
      </c>
      <c r="C109" s="36" t="s">
        <v>371</v>
      </c>
      <c r="D109" s="1167">
        <v>28383009</v>
      </c>
      <c r="E109" s="1167">
        <v>17212551</v>
      </c>
      <c r="F109" s="380"/>
      <c r="G109" s="1246"/>
      <c r="H109" s="1246"/>
      <c r="I109" s="1246"/>
      <c r="J109" s="1246"/>
      <c r="K109" s="1246"/>
    </row>
    <row r="110" spans="1:11" ht="13.5" customHeight="1" x14ac:dyDescent="0.2">
      <c r="A110" s="8" t="s">
        <v>375</v>
      </c>
      <c r="B110" s="181" t="s">
        <v>373</v>
      </c>
      <c r="C110" s="236" t="s">
        <v>374</v>
      </c>
      <c r="D110" s="1243">
        <f>SUM(D111:D116)</f>
        <v>3000000</v>
      </c>
      <c r="E110" s="1243">
        <f>SUM(E111:E116)</f>
        <v>31043495</v>
      </c>
    </row>
    <row r="111" spans="1:11" ht="11.25" customHeight="1" x14ac:dyDescent="0.2">
      <c r="A111" s="8" t="s">
        <v>378</v>
      </c>
      <c r="B111" s="11" t="s">
        <v>376</v>
      </c>
      <c r="C111" s="29" t="s">
        <v>377</v>
      </c>
      <c r="D111" s="1167"/>
      <c r="E111" s="1167"/>
    </row>
    <row r="112" spans="1:11" ht="12" customHeight="1" x14ac:dyDescent="0.2">
      <c r="A112" s="8" t="s">
        <v>381</v>
      </c>
      <c r="B112" s="11" t="s">
        <v>379</v>
      </c>
      <c r="C112" s="29" t="s">
        <v>380</v>
      </c>
      <c r="D112" s="1167"/>
      <c r="E112" s="1167">
        <v>23293495</v>
      </c>
    </row>
    <row r="113" spans="1:5" ht="12" customHeight="1" x14ac:dyDescent="0.2">
      <c r="A113" s="8" t="s">
        <v>384</v>
      </c>
      <c r="B113" s="11" t="s">
        <v>382</v>
      </c>
      <c r="C113" s="29" t="s">
        <v>383</v>
      </c>
      <c r="D113" s="1167"/>
      <c r="E113" s="1167"/>
    </row>
    <row r="114" spans="1:5" ht="10.5" customHeight="1" x14ac:dyDescent="0.2">
      <c r="A114" s="37" t="s">
        <v>387</v>
      </c>
      <c r="B114" s="11" t="s">
        <v>385</v>
      </c>
      <c r="C114" s="29" t="s">
        <v>386</v>
      </c>
      <c r="D114" s="1167"/>
      <c r="E114" s="1167"/>
    </row>
    <row r="115" spans="1:5" ht="12" customHeight="1" x14ac:dyDescent="0.2">
      <c r="A115" s="895" t="s">
        <v>390</v>
      </c>
      <c r="B115" s="11" t="s">
        <v>388</v>
      </c>
      <c r="C115" s="29" t="s">
        <v>389</v>
      </c>
      <c r="D115" s="1167"/>
      <c r="E115" s="1167"/>
    </row>
    <row r="116" spans="1:5" ht="12" customHeight="1" thickBot="1" x14ac:dyDescent="0.25">
      <c r="A116" s="8" t="s">
        <v>986</v>
      </c>
      <c r="B116" s="896" t="s">
        <v>391</v>
      </c>
      <c r="C116" s="29" t="s">
        <v>392</v>
      </c>
      <c r="D116" s="1244">
        <v>3000000</v>
      </c>
      <c r="E116" s="1244">
        <v>7750000</v>
      </c>
    </row>
    <row r="117" spans="1:5" ht="13.5" thickBot="1" x14ac:dyDescent="0.25">
      <c r="A117" s="185" t="s">
        <v>171</v>
      </c>
      <c r="B117" s="191" t="s">
        <v>393</v>
      </c>
      <c r="C117" s="192" t="s">
        <v>394</v>
      </c>
      <c r="D117" s="1241"/>
      <c r="E117" s="1241">
        <f>SUM(E118:E119)</f>
        <v>2000000</v>
      </c>
    </row>
    <row r="118" spans="1:5" x14ac:dyDescent="0.2">
      <c r="A118" s="8" t="s">
        <v>174</v>
      </c>
      <c r="B118" s="11" t="s">
        <v>395</v>
      </c>
      <c r="C118" s="39" t="s">
        <v>396</v>
      </c>
      <c r="D118" s="201"/>
      <c r="E118" s="201"/>
    </row>
    <row r="119" spans="1:5" ht="13.5" thickBot="1" x14ac:dyDescent="0.25">
      <c r="A119" s="10" t="s">
        <v>177</v>
      </c>
      <c r="B119" s="13" t="s">
        <v>397</v>
      </c>
      <c r="C119" s="36" t="s">
        <v>398</v>
      </c>
      <c r="D119" s="208"/>
      <c r="E119" s="208">
        <v>2000000</v>
      </c>
    </row>
    <row r="120" spans="1:5" ht="18" customHeight="1" thickBot="1" x14ac:dyDescent="0.25">
      <c r="A120" s="185" t="s">
        <v>399</v>
      </c>
      <c r="B120" s="186" t="s">
        <v>400</v>
      </c>
      <c r="C120" s="192" t="s">
        <v>401</v>
      </c>
      <c r="D120" s="222">
        <f>SUM(D117,D98,D86)</f>
        <v>2226942651</v>
      </c>
      <c r="E120" s="222">
        <f>SUM(E117,E98,E86)</f>
        <v>1576665827</v>
      </c>
    </row>
    <row r="121" spans="1:5" ht="14.25" customHeight="1" thickBot="1" x14ac:dyDescent="0.25">
      <c r="A121" s="5" t="s">
        <v>205</v>
      </c>
      <c r="B121" s="14" t="s">
        <v>402</v>
      </c>
      <c r="C121" s="6" t="s">
        <v>403</v>
      </c>
      <c r="D121" s="197"/>
      <c r="E121" s="197"/>
    </row>
    <row r="122" spans="1:5" x14ac:dyDescent="0.2">
      <c r="A122" s="8" t="s">
        <v>208</v>
      </c>
      <c r="B122" s="11" t="s">
        <v>466</v>
      </c>
      <c r="C122" s="39" t="s">
        <v>467</v>
      </c>
      <c r="D122" s="233"/>
      <c r="E122" s="233"/>
    </row>
    <row r="123" spans="1:5" ht="11.25" customHeight="1" x14ac:dyDescent="0.2">
      <c r="A123" s="8" t="s">
        <v>211</v>
      </c>
      <c r="B123" s="11" t="s">
        <v>468</v>
      </c>
      <c r="C123" s="39" t="s">
        <v>469</v>
      </c>
      <c r="D123" s="205"/>
      <c r="E123" s="205"/>
    </row>
    <row r="124" spans="1:5" ht="13.5" thickBot="1" x14ac:dyDescent="0.25">
      <c r="A124" s="37" t="s">
        <v>214</v>
      </c>
      <c r="B124" s="38" t="s">
        <v>470</v>
      </c>
      <c r="C124" s="40" t="s">
        <v>471</v>
      </c>
      <c r="D124" s="234"/>
      <c r="E124" s="234"/>
    </row>
    <row r="125" spans="1:5" ht="13.5" thickBot="1" x14ac:dyDescent="0.25">
      <c r="A125" s="5" t="s">
        <v>238</v>
      </c>
      <c r="B125" s="14" t="s">
        <v>472</v>
      </c>
      <c r="C125" s="6" t="s">
        <v>473</v>
      </c>
      <c r="D125" s="197">
        <v>0</v>
      </c>
      <c r="E125" s="197">
        <v>0</v>
      </c>
    </row>
    <row r="126" spans="1:5" ht="13.5" thickBot="1" x14ac:dyDescent="0.25">
      <c r="A126" s="5" t="s">
        <v>474</v>
      </c>
      <c r="B126" s="14" t="s">
        <v>731</v>
      </c>
      <c r="C126" s="1249" t="s">
        <v>732</v>
      </c>
      <c r="D126" s="798">
        <v>9731302</v>
      </c>
      <c r="E126" s="798">
        <v>11946553</v>
      </c>
    </row>
    <row r="127" spans="1:5" ht="13.5" thickBot="1" x14ac:dyDescent="0.25">
      <c r="A127" s="185" t="s">
        <v>268</v>
      </c>
      <c r="B127" s="186" t="s">
        <v>475</v>
      </c>
      <c r="C127" s="192" t="s">
        <v>476</v>
      </c>
      <c r="D127" s="235">
        <f>SUM(D121,D125,D126)</f>
        <v>9731302</v>
      </c>
      <c r="E127" s="235">
        <f>SUM(E121,E125,E126)</f>
        <v>11946553</v>
      </c>
    </row>
    <row r="128" spans="1:5" ht="13.5" thickBot="1" x14ac:dyDescent="0.25">
      <c r="A128" s="219" t="s">
        <v>277</v>
      </c>
      <c r="B128" s="220" t="s">
        <v>477</v>
      </c>
      <c r="C128" s="221" t="s">
        <v>98</v>
      </c>
      <c r="D128" s="235">
        <f t="shared" ref="D128" si="22">SUM(D120,D127)</f>
        <v>2236673953</v>
      </c>
      <c r="E128" s="235">
        <f t="shared" ref="E128" si="23">SUM(E120,E127)</f>
        <v>1588612380</v>
      </c>
    </row>
    <row r="129" spans="1:9" ht="8.25" customHeight="1" x14ac:dyDescent="0.25">
      <c r="A129" s="41"/>
      <c r="B129" s="41"/>
      <c r="C129" s="41"/>
      <c r="D129" s="42"/>
    </row>
    <row r="130" spans="1:9" ht="22.5" customHeight="1" x14ac:dyDescent="0.2">
      <c r="A130" s="1438" t="s">
        <v>478</v>
      </c>
      <c r="B130" s="1438"/>
      <c r="C130" s="1438"/>
      <c r="D130" s="1438"/>
    </row>
    <row r="131" spans="1:9" ht="19.5" customHeight="1" thickBot="1" x14ac:dyDescent="0.25">
      <c r="B131" s="1199"/>
      <c r="C131" s="1199"/>
      <c r="D131" s="1199" t="s">
        <v>529</v>
      </c>
      <c r="E131" s="1197"/>
      <c r="F131" s="1197"/>
      <c r="G131" s="1197"/>
      <c r="H131" s="1197"/>
      <c r="I131" s="1197"/>
    </row>
    <row r="132" spans="1:9" ht="21.75" thickBot="1" x14ac:dyDescent="0.25">
      <c r="A132" s="5">
        <v>1</v>
      </c>
      <c r="B132" s="14"/>
      <c r="C132" s="34" t="s">
        <v>479</v>
      </c>
      <c r="D132" s="1213">
        <f>SUM(D61,-D120)</f>
        <v>-1434321606</v>
      </c>
      <c r="E132" s="898">
        <f>SUM(E61,-E120)</f>
        <v>-666214557</v>
      </c>
    </row>
    <row r="133" spans="1:9" ht="21.75" thickBot="1" x14ac:dyDescent="0.25">
      <c r="A133" s="5" t="s">
        <v>154</v>
      </c>
      <c r="B133" s="14"/>
      <c r="C133" s="34" t="s">
        <v>733</v>
      </c>
      <c r="D133" s="7">
        <f t="shared" ref="D133:E133" si="24">SUM(D71,-D127)</f>
        <v>1434321606</v>
      </c>
      <c r="E133" s="1214">
        <f t="shared" si="24"/>
        <v>666214557</v>
      </c>
    </row>
    <row r="136" spans="1:9" x14ac:dyDescent="0.2">
      <c r="D136" t="s">
        <v>119</v>
      </c>
    </row>
  </sheetData>
  <sheetProtection selectLockedCells="1" selectUnlockedCells="1"/>
  <mergeCells count="6">
    <mergeCell ref="A130:D130"/>
    <mergeCell ref="E3:I3"/>
    <mergeCell ref="A8:E8"/>
    <mergeCell ref="A5:E5"/>
    <mergeCell ref="A1:E1"/>
    <mergeCell ref="A82:E82"/>
  </mergeCells>
  <phoneticPr fontId="26" type="noConversion"/>
  <pageMargins left="0.19685039370078741" right="0" top="0" bottom="0" header="0.51181102362204722" footer="0.51181102362204722"/>
  <pageSetup paperSize="9" scale="80" firstPageNumber="0" orientation="portrait" r:id="rId1"/>
  <headerFooter alignWithMargins="0"/>
  <rowBreaks count="1" manualBreakCount="1"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51"/>
  <sheetViews>
    <sheetView topLeftCell="A46" zoomScale="130" zoomScaleNormal="130" workbookViewId="0">
      <selection activeCell="E68" sqref="E68"/>
    </sheetView>
  </sheetViews>
  <sheetFormatPr defaultColWidth="9.140625" defaultRowHeight="15" x14ac:dyDescent="0.25"/>
  <cols>
    <col min="1" max="1" width="5.7109375" style="256" customWidth="1"/>
    <col min="2" max="2" width="51.42578125" style="256" customWidth="1"/>
    <col min="3" max="3" width="5.85546875" style="256" customWidth="1"/>
    <col min="4" max="4" width="10" style="256" customWidth="1"/>
    <col min="5" max="5" width="8.7109375" style="256" customWidth="1"/>
    <col min="6" max="6" width="10.140625" style="256" customWidth="1"/>
    <col min="7" max="7" width="9.85546875" style="256" customWidth="1"/>
    <col min="8" max="11" width="0" style="256" hidden="1" customWidth="1"/>
    <col min="12" max="12" width="10.5703125" style="256" customWidth="1"/>
    <col min="13" max="14" width="9.140625" style="256"/>
    <col min="15" max="15" width="10.85546875" style="256" customWidth="1"/>
    <col min="16" max="16384" width="9.140625" style="256"/>
  </cols>
  <sheetData>
    <row r="1" spans="1:23" hidden="1" x14ac:dyDescent="0.25"/>
    <row r="2" spans="1:23" hidden="1" x14ac:dyDescent="0.25"/>
    <row r="3" spans="1:23" hidden="1" x14ac:dyDescent="0.25"/>
    <row r="4" spans="1:23" ht="6" hidden="1" customHeight="1" x14ac:dyDescent="0.25"/>
    <row r="5" spans="1:23" hidden="1" x14ac:dyDescent="0.25"/>
    <row r="6" spans="1:23" ht="9.75" hidden="1" customHeight="1" x14ac:dyDescent="0.25"/>
    <row r="7" spans="1:23" ht="18" customHeight="1" x14ac:dyDescent="0.25"/>
    <row r="8" spans="1:23" ht="13.9" customHeight="1" x14ac:dyDescent="0.25">
      <c r="G8" s="256" t="s">
        <v>1028</v>
      </c>
    </row>
    <row r="9" spans="1:23" x14ac:dyDescent="0.25">
      <c r="T9" s="1518"/>
      <c r="U9" s="1518"/>
      <c r="V9" s="1518"/>
      <c r="W9" s="1518"/>
    </row>
    <row r="10" spans="1:23" ht="15" customHeight="1" x14ac:dyDescent="0.25">
      <c r="A10" s="1540" t="s">
        <v>537</v>
      </c>
      <c r="B10" s="1200" t="s">
        <v>728</v>
      </c>
      <c r="C10" s="1201"/>
      <c r="D10" s="1201"/>
      <c r="E10" s="1201"/>
      <c r="F10" s="1201"/>
      <c r="G10" s="1235"/>
      <c r="H10" s="1202"/>
      <c r="I10" s="1202"/>
      <c r="J10" s="1202"/>
      <c r="K10" s="1202"/>
      <c r="L10"/>
      <c r="M10"/>
      <c r="N10"/>
      <c r="O10"/>
      <c r="P10"/>
      <c r="Q10"/>
      <c r="R10"/>
      <c r="S10"/>
      <c r="T10"/>
      <c r="U10"/>
      <c r="V10"/>
      <c r="W10"/>
    </row>
    <row r="11" spans="1:23" ht="15" customHeight="1" x14ac:dyDescent="0.25">
      <c r="A11" s="1541"/>
      <c r="B11" s="1203" t="s">
        <v>835</v>
      </c>
      <c r="C11" s="1204"/>
      <c r="D11" s="1204"/>
      <c r="E11" s="1204"/>
      <c r="F11" s="1204"/>
      <c r="G11" s="1233"/>
      <c r="H11" s="1209"/>
      <c r="I11" s="1209"/>
      <c r="J11" s="1209"/>
      <c r="K11" s="1209"/>
      <c r="L11"/>
      <c r="M11"/>
      <c r="N11"/>
      <c r="O11"/>
      <c r="P11"/>
      <c r="Q11"/>
      <c r="R11"/>
      <c r="S11"/>
      <c r="T11"/>
      <c r="U11"/>
      <c r="V11"/>
      <c r="W11"/>
    </row>
    <row r="12" spans="1:23" ht="15" customHeight="1" x14ac:dyDescent="0.25">
      <c r="A12" s="1549" t="s">
        <v>538</v>
      </c>
      <c r="B12" s="1549"/>
      <c r="C12" s="1547" t="s">
        <v>26</v>
      </c>
      <c r="D12" s="1544" t="s">
        <v>1098</v>
      </c>
      <c r="E12" s="1545"/>
      <c r="F12" s="1545"/>
      <c r="G12" s="1546"/>
      <c r="H12" s="1544" t="s">
        <v>978</v>
      </c>
      <c r="I12" s="1545"/>
      <c r="J12" s="1545"/>
      <c r="K12" s="1546"/>
      <c r="L12"/>
      <c r="M12"/>
      <c r="N12"/>
      <c r="O12"/>
      <c r="P12"/>
      <c r="Q12"/>
      <c r="R12"/>
      <c r="S12"/>
      <c r="T12"/>
      <c r="U12"/>
      <c r="V12"/>
      <c r="W12"/>
    </row>
    <row r="13" spans="1:23" ht="15" customHeight="1" x14ac:dyDescent="0.25">
      <c r="A13" s="1549"/>
      <c r="B13" s="1549"/>
      <c r="C13" s="1548"/>
      <c r="D13" s="1542" t="s">
        <v>481</v>
      </c>
      <c r="E13" s="1534" t="s">
        <v>482</v>
      </c>
      <c r="F13" s="1536" t="s">
        <v>539</v>
      </c>
      <c r="G13" s="1538" t="s">
        <v>483</v>
      </c>
      <c r="H13" s="1542" t="s">
        <v>481</v>
      </c>
      <c r="I13" s="1534" t="s">
        <v>482</v>
      </c>
      <c r="J13" s="1536" t="s">
        <v>539</v>
      </c>
      <c r="K13" s="1538" t="s">
        <v>483</v>
      </c>
      <c r="L13"/>
      <c r="M13"/>
      <c r="N13"/>
      <c r="O13"/>
      <c r="P13"/>
      <c r="Q13"/>
      <c r="R13"/>
      <c r="S13"/>
      <c r="T13"/>
      <c r="U13"/>
      <c r="V13"/>
      <c r="W13"/>
    </row>
    <row r="14" spans="1:23" ht="20.25" customHeight="1" x14ac:dyDescent="0.25">
      <c r="A14" s="1549"/>
      <c r="B14" s="1549"/>
      <c r="C14" s="1538"/>
      <c r="D14" s="1543"/>
      <c r="E14" s="1535"/>
      <c r="F14" s="1537"/>
      <c r="G14" s="1539"/>
      <c r="H14" s="1543"/>
      <c r="I14" s="1535"/>
      <c r="J14" s="1537"/>
      <c r="K14" s="1539"/>
      <c r="L14"/>
      <c r="M14"/>
      <c r="N14"/>
      <c r="O14"/>
      <c r="P14"/>
      <c r="Q14"/>
      <c r="R14"/>
      <c r="S14"/>
      <c r="T14"/>
      <c r="U14"/>
      <c r="V14"/>
      <c r="W14"/>
    </row>
    <row r="15" spans="1:23" ht="12" customHeight="1" x14ac:dyDescent="0.25">
      <c r="A15" s="1493" t="s">
        <v>24</v>
      </c>
      <c r="B15" s="1494"/>
      <c r="C15" s="257"/>
      <c r="D15" s="258">
        <f>SUM(D16,D36,D45)</f>
        <v>61553124</v>
      </c>
      <c r="E15" s="258">
        <f>SUM(E16,E36,E45)</f>
        <v>0</v>
      </c>
      <c r="F15" s="258">
        <f>SUM(F16,F36,F45)</f>
        <v>0</v>
      </c>
      <c r="G15" s="279">
        <f>SUM(D15:F15)</f>
        <v>61553124</v>
      </c>
      <c r="H15" s="258">
        <f>SUM(H16,H36,H45)</f>
        <v>-868915</v>
      </c>
      <c r="I15" s="258">
        <f>SUM(I16,I36,I45)</f>
        <v>0</v>
      </c>
      <c r="J15" s="258">
        <f>SUM(J16,J36,J45)</f>
        <v>0</v>
      </c>
      <c r="K15" s="279">
        <f t="shared" ref="K15:K20" si="0">SUM(H15:J15)</f>
        <v>-868915</v>
      </c>
      <c r="L15"/>
      <c r="M15"/>
      <c r="N15"/>
      <c r="O15"/>
      <c r="P15"/>
      <c r="Q15"/>
      <c r="R15"/>
      <c r="S15"/>
      <c r="T15"/>
      <c r="U15"/>
      <c r="V15"/>
      <c r="W15"/>
    </row>
    <row r="16" spans="1:23" ht="12" customHeight="1" x14ac:dyDescent="0.25">
      <c r="A16" s="1502" t="s">
        <v>540</v>
      </c>
      <c r="B16" s="1495"/>
      <c r="C16" s="260"/>
      <c r="D16" s="261">
        <f>SUM(D18,D20,D22,D34)</f>
        <v>4951700</v>
      </c>
      <c r="E16" s="261">
        <f>SUM(E18,E20,E22,E34)</f>
        <v>0</v>
      </c>
      <c r="F16" s="261">
        <f>SUM(F18,F20,F22,F34)</f>
        <v>0</v>
      </c>
      <c r="G16" s="279">
        <f t="shared" ref="G16:G33" si="1">SUM(D16:F16)</f>
        <v>4951700</v>
      </c>
      <c r="H16" s="261">
        <f>SUM(H18,H20,H22,H34)</f>
        <v>0</v>
      </c>
      <c r="I16" s="261">
        <f>SUM(I18,I20,I22,I34)</f>
        <v>0</v>
      </c>
      <c r="J16" s="261">
        <f>SUM(J18,J20,J22,J34)</f>
        <v>0</v>
      </c>
      <c r="K16" s="279">
        <f t="shared" si="0"/>
        <v>0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2" customHeight="1" x14ac:dyDescent="0.25">
      <c r="A17" s="262">
        <v>1</v>
      </c>
      <c r="B17" s="263" t="s">
        <v>541</v>
      </c>
      <c r="C17" s="260"/>
      <c r="D17" s="261">
        <f>SUM(D34,D22,D18)</f>
        <v>4951700</v>
      </c>
      <c r="E17" s="261">
        <f t="shared" ref="E17:F17" si="2">SUM(E34,E22,E18)</f>
        <v>0</v>
      </c>
      <c r="F17" s="261">
        <f t="shared" si="2"/>
        <v>0</v>
      </c>
      <c r="G17" s="279">
        <f t="shared" si="1"/>
        <v>4951700</v>
      </c>
      <c r="H17" s="261">
        <f>SUM(H34,H22,H18)</f>
        <v>0</v>
      </c>
      <c r="I17" s="261"/>
      <c r="J17" s="261"/>
      <c r="K17" s="279">
        <f t="shared" si="0"/>
        <v>0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2" customHeight="1" x14ac:dyDescent="0.25">
      <c r="A18" s="264"/>
      <c r="B18" s="265" t="s">
        <v>542</v>
      </c>
      <c r="C18" s="265" t="s">
        <v>155</v>
      </c>
      <c r="D18" s="266">
        <f>SUM(D19)</f>
        <v>748000</v>
      </c>
      <c r="E18" s="266"/>
      <c r="F18" s="266">
        <f>SUM(F19)</f>
        <v>0</v>
      </c>
      <c r="G18" s="281">
        <f t="shared" si="1"/>
        <v>748000</v>
      </c>
      <c r="H18" s="266">
        <f>SUM(H19)</f>
        <v>0</v>
      </c>
      <c r="I18" s="266"/>
      <c r="J18" s="266">
        <f>SUM(J19)</f>
        <v>0</v>
      </c>
      <c r="K18" s="281">
        <f t="shared" si="0"/>
        <v>0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2" customHeight="1" x14ac:dyDescent="0.25">
      <c r="A19" s="264"/>
      <c r="B19" s="267" t="s">
        <v>543</v>
      </c>
      <c r="C19" s="267" t="s">
        <v>167</v>
      </c>
      <c r="D19" s="268">
        <v>748000</v>
      </c>
      <c r="E19" s="268"/>
      <c r="F19" s="268"/>
      <c r="G19" s="281">
        <f t="shared" si="1"/>
        <v>748000</v>
      </c>
      <c r="H19" s="268"/>
      <c r="I19" s="268"/>
      <c r="J19" s="268"/>
      <c r="K19" s="281">
        <f t="shared" si="0"/>
        <v>0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2" customHeight="1" x14ac:dyDescent="0.25">
      <c r="A20" s="269"/>
      <c r="B20" s="265" t="s">
        <v>544</v>
      </c>
      <c r="C20" s="265" t="s">
        <v>189</v>
      </c>
      <c r="D20" s="266">
        <v>0</v>
      </c>
      <c r="E20" s="266">
        <v>0</v>
      </c>
      <c r="F20" s="266">
        <v>0</v>
      </c>
      <c r="G20" s="281">
        <f t="shared" si="1"/>
        <v>0</v>
      </c>
      <c r="H20" s="266">
        <v>0</v>
      </c>
      <c r="I20" s="266">
        <v>0</v>
      </c>
      <c r="J20" s="266">
        <v>0</v>
      </c>
      <c r="K20" s="281">
        <f t="shared" si="0"/>
        <v>0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2" customHeight="1" x14ac:dyDescent="0.25">
      <c r="A21" s="264"/>
      <c r="B21" s="267" t="s">
        <v>545</v>
      </c>
      <c r="C21" s="267" t="s">
        <v>203</v>
      </c>
      <c r="D21" s="268"/>
      <c r="E21" s="268"/>
      <c r="F21" s="268"/>
      <c r="G21" s="281"/>
      <c r="H21" s="268"/>
      <c r="I21" s="268"/>
      <c r="J21" s="268"/>
      <c r="K21" s="281"/>
      <c r="L21"/>
      <c r="M21"/>
      <c r="N21"/>
      <c r="O21"/>
      <c r="P21"/>
      <c r="Q21"/>
      <c r="R21"/>
      <c r="S21"/>
      <c r="T21"/>
      <c r="U21"/>
      <c r="V21"/>
      <c r="W21"/>
    </row>
    <row r="22" spans="1:23" ht="12" customHeight="1" x14ac:dyDescent="0.25">
      <c r="A22" s="264"/>
      <c r="B22" s="265" t="s">
        <v>546</v>
      </c>
      <c r="C22" s="265" t="s">
        <v>206</v>
      </c>
      <c r="D22" s="266">
        <f>SUM(D23:D33)</f>
        <v>4203700</v>
      </c>
      <c r="E22" s="266">
        <f>SUM(E23:E33)</f>
        <v>0</v>
      </c>
      <c r="F22" s="266">
        <f>SUM(F23:F33)</f>
        <v>0</v>
      </c>
      <c r="G22" s="281">
        <f t="shared" si="1"/>
        <v>4203700</v>
      </c>
      <c r="H22" s="266">
        <f>SUM(H23:H33)</f>
        <v>0</v>
      </c>
      <c r="I22" s="266">
        <f>SUM(I23:I33)</f>
        <v>0</v>
      </c>
      <c r="J22" s="266">
        <f>SUM(J23:J33)</f>
        <v>0</v>
      </c>
      <c r="K22" s="281">
        <f t="shared" ref="K22:K33" si="3">SUM(H22:J22)</f>
        <v>0</v>
      </c>
      <c r="L22"/>
      <c r="M22"/>
      <c r="N22"/>
      <c r="O22"/>
      <c r="P22"/>
      <c r="Q22"/>
      <c r="R22"/>
      <c r="S22"/>
      <c r="T22"/>
      <c r="U22"/>
      <c r="V22"/>
      <c r="W22"/>
    </row>
    <row r="23" spans="1:23" ht="12" customHeight="1" x14ac:dyDescent="0.25">
      <c r="A23" s="264"/>
      <c r="B23" s="267" t="s">
        <v>547</v>
      </c>
      <c r="C23" s="267" t="s">
        <v>209</v>
      </c>
      <c r="D23" s="270"/>
      <c r="E23" s="270"/>
      <c r="F23" s="270"/>
      <c r="G23" s="281">
        <f t="shared" si="1"/>
        <v>0</v>
      </c>
      <c r="H23" s="270"/>
      <c r="I23" s="270"/>
      <c r="J23" s="270"/>
      <c r="K23" s="281">
        <f t="shared" si="3"/>
        <v>0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2" customHeight="1" x14ac:dyDescent="0.25">
      <c r="A24" s="264"/>
      <c r="B24" s="267" t="s">
        <v>548</v>
      </c>
      <c r="C24" s="267" t="s">
        <v>212</v>
      </c>
      <c r="D24" s="270">
        <v>2360000</v>
      </c>
      <c r="E24" s="270"/>
      <c r="F24" s="270"/>
      <c r="G24" s="281">
        <f t="shared" si="1"/>
        <v>2360000</v>
      </c>
      <c r="H24" s="270"/>
      <c r="I24" s="270"/>
      <c r="J24" s="270"/>
      <c r="K24" s="281">
        <f t="shared" si="3"/>
        <v>0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2" customHeight="1" x14ac:dyDescent="0.25">
      <c r="A25" s="264"/>
      <c r="B25" s="267" t="s">
        <v>549</v>
      </c>
      <c r="C25" s="267" t="s">
        <v>215</v>
      </c>
      <c r="D25" s="270">
        <v>450000</v>
      </c>
      <c r="E25" s="270"/>
      <c r="F25" s="270"/>
      <c r="G25" s="281">
        <f t="shared" si="1"/>
        <v>450000</v>
      </c>
      <c r="H25" s="270"/>
      <c r="I25" s="270"/>
      <c r="J25" s="270"/>
      <c r="K25" s="281">
        <f t="shared" si="3"/>
        <v>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2" customHeight="1" x14ac:dyDescent="0.25">
      <c r="A26" s="264"/>
      <c r="B26" s="267" t="s">
        <v>550</v>
      </c>
      <c r="C26" s="267" t="s">
        <v>218</v>
      </c>
      <c r="D26" s="270">
        <v>500000</v>
      </c>
      <c r="E26" s="270"/>
      <c r="F26" s="270"/>
      <c r="G26" s="281">
        <f t="shared" si="1"/>
        <v>500000</v>
      </c>
      <c r="H26" s="270"/>
      <c r="I26" s="270"/>
      <c r="J26" s="270"/>
      <c r="K26" s="281">
        <f t="shared" si="3"/>
        <v>0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2" customHeight="1" x14ac:dyDescent="0.25">
      <c r="A27" s="264"/>
      <c r="B27" s="267" t="s">
        <v>551</v>
      </c>
      <c r="C27" s="267" t="s">
        <v>221</v>
      </c>
      <c r="D27" s="270"/>
      <c r="E27" s="270"/>
      <c r="F27" s="270"/>
      <c r="G27" s="281">
        <f t="shared" si="1"/>
        <v>0</v>
      </c>
      <c r="H27" s="270"/>
      <c r="I27" s="270"/>
      <c r="J27" s="270"/>
      <c r="K27" s="281">
        <f t="shared" si="3"/>
        <v>0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2" customHeight="1" x14ac:dyDescent="0.25">
      <c r="A28" s="264"/>
      <c r="B28" s="267" t="s">
        <v>552</v>
      </c>
      <c r="C28" s="267" t="s">
        <v>224</v>
      </c>
      <c r="D28" s="270">
        <v>893700</v>
      </c>
      <c r="E28" s="270"/>
      <c r="F28" s="270"/>
      <c r="G28" s="281">
        <f t="shared" si="1"/>
        <v>893700</v>
      </c>
      <c r="H28" s="270"/>
      <c r="I28" s="270"/>
      <c r="J28" s="270"/>
      <c r="K28" s="281">
        <f t="shared" si="3"/>
        <v>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2" customHeight="1" x14ac:dyDescent="0.25">
      <c r="A29" s="264"/>
      <c r="B29" s="267" t="s">
        <v>553</v>
      </c>
      <c r="C29" s="267" t="s">
        <v>227</v>
      </c>
      <c r="D29" s="270"/>
      <c r="E29" s="270"/>
      <c r="F29" s="270"/>
      <c r="G29" s="281">
        <f t="shared" si="1"/>
        <v>0</v>
      </c>
      <c r="H29" s="270"/>
      <c r="I29" s="270"/>
      <c r="J29" s="270"/>
      <c r="K29" s="281">
        <f t="shared" si="3"/>
        <v>0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2" customHeight="1" x14ac:dyDescent="0.25">
      <c r="A30" s="264"/>
      <c r="B30" s="267" t="s">
        <v>554</v>
      </c>
      <c r="C30" s="267" t="s">
        <v>230</v>
      </c>
      <c r="D30" s="270"/>
      <c r="E30" s="270"/>
      <c r="F30" s="270"/>
      <c r="G30" s="281">
        <f t="shared" si="1"/>
        <v>0</v>
      </c>
      <c r="H30" s="270"/>
      <c r="I30" s="270"/>
      <c r="J30" s="270"/>
      <c r="K30" s="281">
        <f t="shared" si="3"/>
        <v>0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5">
      <c r="A31" s="264"/>
      <c r="B31" s="267" t="s">
        <v>555</v>
      </c>
      <c r="C31" s="267" t="s">
        <v>233</v>
      </c>
      <c r="D31" s="270"/>
      <c r="E31" s="270"/>
      <c r="F31" s="270"/>
      <c r="G31" s="281">
        <f t="shared" si="1"/>
        <v>0</v>
      </c>
      <c r="H31" s="270"/>
      <c r="I31" s="270"/>
      <c r="J31" s="270"/>
      <c r="K31" s="281">
        <f t="shared" si="3"/>
        <v>0</v>
      </c>
      <c r="L31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5">
      <c r="A32" s="264"/>
      <c r="B32" s="267" t="s">
        <v>556</v>
      </c>
      <c r="C32" s="267" t="s">
        <v>236</v>
      </c>
      <c r="D32" s="270"/>
      <c r="E32" s="270"/>
      <c r="F32" s="270"/>
      <c r="G32" s="281">
        <f t="shared" si="1"/>
        <v>0</v>
      </c>
      <c r="H32" s="270"/>
      <c r="I32" s="270"/>
      <c r="J32" s="270"/>
      <c r="K32" s="281">
        <f t="shared" si="3"/>
        <v>0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2" customHeight="1" x14ac:dyDescent="0.25">
      <c r="A33" s="264"/>
      <c r="B33" s="267" t="s">
        <v>557</v>
      </c>
      <c r="C33" s="267" t="s">
        <v>558</v>
      </c>
      <c r="D33" s="270"/>
      <c r="E33" s="270"/>
      <c r="F33" s="270"/>
      <c r="G33" s="281">
        <f t="shared" si="1"/>
        <v>0</v>
      </c>
      <c r="H33" s="270"/>
      <c r="I33" s="270"/>
      <c r="J33" s="270"/>
      <c r="K33" s="281">
        <f t="shared" si="3"/>
        <v>0</v>
      </c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64"/>
      <c r="B34" s="265" t="s">
        <v>559</v>
      </c>
      <c r="C34" s="265" t="s">
        <v>251</v>
      </c>
      <c r="D34" s="271">
        <v>0</v>
      </c>
      <c r="E34" s="271">
        <v>0</v>
      </c>
      <c r="F34" s="271">
        <v>0</v>
      </c>
      <c r="G34" s="271">
        <v>0</v>
      </c>
      <c r="H34" s="271">
        <v>0</v>
      </c>
      <c r="I34" s="271">
        <v>0</v>
      </c>
      <c r="J34" s="271">
        <v>0</v>
      </c>
      <c r="K34" s="271">
        <v>0</v>
      </c>
      <c r="L34"/>
      <c r="M34"/>
      <c r="N34"/>
      <c r="O34"/>
      <c r="P34"/>
      <c r="Q34"/>
      <c r="R34"/>
      <c r="S34"/>
      <c r="T34"/>
      <c r="U34"/>
      <c r="V34"/>
      <c r="W34"/>
    </row>
    <row r="35" spans="1:23" ht="12" customHeight="1" x14ac:dyDescent="0.25">
      <c r="A35" s="264"/>
      <c r="B35" s="267" t="s">
        <v>560</v>
      </c>
      <c r="C35" s="267" t="s">
        <v>561</v>
      </c>
      <c r="D35" s="270"/>
      <c r="E35" s="270"/>
      <c r="F35" s="270"/>
      <c r="G35" s="270"/>
      <c r="H35" s="270"/>
      <c r="I35" s="270"/>
      <c r="J35" s="270"/>
      <c r="K35" s="270"/>
      <c r="L35"/>
      <c r="M35"/>
      <c r="N35"/>
      <c r="O35"/>
      <c r="P35"/>
      <c r="Q35"/>
      <c r="R35"/>
      <c r="S35"/>
      <c r="T35"/>
      <c r="U35"/>
      <c r="V35"/>
      <c r="W35"/>
    </row>
    <row r="36" spans="1:23" ht="12" customHeight="1" x14ac:dyDescent="0.25">
      <c r="A36" s="272">
        <v>2</v>
      </c>
      <c r="B36" s="272" t="s">
        <v>562</v>
      </c>
      <c r="C36" s="260"/>
      <c r="D36" s="273">
        <f t="shared" ref="D36:K36" si="4">SUM(D37,D39,D43)</f>
        <v>0</v>
      </c>
      <c r="E36" s="273">
        <f t="shared" si="4"/>
        <v>0</v>
      </c>
      <c r="F36" s="273">
        <f t="shared" si="4"/>
        <v>0</v>
      </c>
      <c r="G36" s="273">
        <f t="shared" si="4"/>
        <v>0</v>
      </c>
      <c r="H36" s="273">
        <f t="shared" si="4"/>
        <v>0</v>
      </c>
      <c r="I36" s="273">
        <f t="shared" si="4"/>
        <v>0</v>
      </c>
      <c r="J36" s="273">
        <f t="shared" si="4"/>
        <v>0</v>
      </c>
      <c r="K36" s="273">
        <f t="shared" si="4"/>
        <v>0</v>
      </c>
      <c r="L36"/>
      <c r="M36"/>
      <c r="N36"/>
      <c r="O36"/>
      <c r="P36"/>
      <c r="Q36"/>
      <c r="R36"/>
      <c r="S36"/>
      <c r="T36"/>
      <c r="U36"/>
      <c r="V36"/>
      <c r="W36"/>
    </row>
    <row r="37" spans="1:23" ht="12" customHeight="1" x14ac:dyDescent="0.25">
      <c r="A37" s="267"/>
      <c r="B37" s="265" t="s">
        <v>563</v>
      </c>
      <c r="C37" s="265" t="s">
        <v>172</v>
      </c>
      <c r="D37" s="271">
        <v>0</v>
      </c>
      <c r="E37" s="271">
        <v>0</v>
      </c>
      <c r="F37" s="271">
        <v>0</v>
      </c>
      <c r="G37" s="271">
        <v>0</v>
      </c>
      <c r="H37" s="271">
        <v>0</v>
      </c>
      <c r="I37" s="271">
        <v>0</v>
      </c>
      <c r="J37" s="271">
        <v>0</v>
      </c>
      <c r="K37" s="271">
        <v>0</v>
      </c>
      <c r="L37"/>
      <c r="M37"/>
      <c r="N37"/>
      <c r="O37"/>
      <c r="P37"/>
      <c r="Q37"/>
      <c r="R37"/>
      <c r="S37"/>
      <c r="T37"/>
      <c r="U37"/>
      <c r="V37"/>
      <c r="W37"/>
    </row>
    <row r="38" spans="1:23" ht="12" customHeight="1" x14ac:dyDescent="0.25">
      <c r="A38" s="267"/>
      <c r="B38" s="267" t="s">
        <v>564</v>
      </c>
      <c r="C38" s="267" t="s">
        <v>184</v>
      </c>
      <c r="D38" s="270"/>
      <c r="E38" s="270"/>
      <c r="F38" s="270"/>
      <c r="G38" s="270"/>
      <c r="H38" s="270"/>
      <c r="I38" s="270"/>
      <c r="J38" s="270"/>
      <c r="K38" s="270"/>
      <c r="L38"/>
      <c r="M38"/>
      <c r="N38"/>
      <c r="O38"/>
      <c r="P38"/>
      <c r="Q38"/>
      <c r="R38"/>
      <c r="S38"/>
      <c r="T38"/>
      <c r="U38"/>
      <c r="V38"/>
      <c r="W38"/>
    </row>
    <row r="39" spans="1:23" ht="12" customHeight="1" x14ac:dyDescent="0.25">
      <c r="A39" s="267"/>
      <c r="B39" s="265" t="s">
        <v>565</v>
      </c>
      <c r="C39" s="274" t="s">
        <v>239</v>
      </c>
      <c r="D39" s="271">
        <v>0</v>
      </c>
      <c r="E39" s="271">
        <v>0</v>
      </c>
      <c r="F39" s="271">
        <v>0</v>
      </c>
      <c r="G39" s="271">
        <v>0</v>
      </c>
      <c r="H39" s="271">
        <v>0</v>
      </c>
      <c r="I39" s="271">
        <v>0</v>
      </c>
      <c r="J39" s="271">
        <v>0</v>
      </c>
      <c r="K39" s="271">
        <v>0</v>
      </c>
      <c r="L39"/>
      <c r="M39"/>
      <c r="N39"/>
      <c r="O39"/>
      <c r="P39"/>
      <c r="Q39"/>
      <c r="R39"/>
      <c r="S39"/>
      <c r="T39"/>
      <c r="U39"/>
      <c r="V39"/>
      <c r="W39"/>
    </row>
    <row r="40" spans="1:23" ht="12" customHeight="1" x14ac:dyDescent="0.25">
      <c r="A40" s="267"/>
      <c r="B40" s="267" t="s">
        <v>566</v>
      </c>
      <c r="C40" s="267" t="s">
        <v>242</v>
      </c>
      <c r="D40" s="270"/>
      <c r="E40" s="270"/>
      <c r="F40" s="270"/>
      <c r="G40" s="270"/>
      <c r="H40" s="270"/>
      <c r="I40" s="270"/>
      <c r="J40" s="270"/>
      <c r="K40" s="270"/>
      <c r="L40"/>
      <c r="M40"/>
      <c r="N40"/>
      <c r="O40"/>
      <c r="P40"/>
      <c r="Q40"/>
      <c r="R40"/>
      <c r="S40"/>
      <c r="T40"/>
      <c r="U40"/>
      <c r="V40"/>
      <c r="W40"/>
    </row>
    <row r="41" spans="1:23" ht="12" customHeight="1" x14ac:dyDescent="0.25">
      <c r="A41" s="267"/>
      <c r="B41" s="267" t="s">
        <v>567</v>
      </c>
      <c r="C41" s="267" t="s">
        <v>245</v>
      </c>
      <c r="D41" s="270"/>
      <c r="E41" s="270"/>
      <c r="F41" s="270"/>
      <c r="G41" s="270"/>
      <c r="H41" s="270"/>
      <c r="I41" s="270"/>
      <c r="J41" s="270"/>
      <c r="K41" s="270"/>
      <c r="L41"/>
      <c r="M41"/>
      <c r="N41"/>
      <c r="O41"/>
      <c r="P41"/>
      <c r="Q41"/>
      <c r="R41"/>
      <c r="S41"/>
      <c r="T41"/>
      <c r="U41"/>
      <c r="V41"/>
      <c r="W41"/>
    </row>
    <row r="42" spans="1:23" ht="12" customHeight="1" x14ac:dyDescent="0.25">
      <c r="A42" s="267"/>
      <c r="B42" s="267" t="s">
        <v>568</v>
      </c>
      <c r="C42" s="267" t="s">
        <v>248</v>
      </c>
      <c r="D42" s="270"/>
      <c r="E42" s="270"/>
      <c r="F42" s="270"/>
      <c r="G42" s="270"/>
      <c r="H42" s="270"/>
      <c r="I42" s="270"/>
      <c r="J42" s="270"/>
      <c r="K42" s="270"/>
      <c r="L42"/>
      <c r="M42"/>
      <c r="N42"/>
      <c r="O42"/>
      <c r="P42"/>
      <c r="Q42"/>
      <c r="R42"/>
      <c r="S42"/>
      <c r="T42"/>
      <c r="U42"/>
      <c r="V42"/>
      <c r="W42"/>
    </row>
    <row r="43" spans="1:23" ht="12" customHeight="1" x14ac:dyDescent="0.25">
      <c r="A43" s="267"/>
      <c r="B43" s="265" t="s">
        <v>569</v>
      </c>
      <c r="C43" s="265" t="s">
        <v>269</v>
      </c>
      <c r="D43" s="275">
        <v>0</v>
      </c>
      <c r="E43" s="275">
        <v>0</v>
      </c>
      <c r="F43" s="275">
        <v>0</v>
      </c>
      <c r="G43" s="275">
        <v>0</v>
      </c>
      <c r="H43" s="275">
        <v>0</v>
      </c>
      <c r="I43" s="275">
        <v>0</v>
      </c>
      <c r="J43" s="275">
        <v>0</v>
      </c>
      <c r="K43" s="275">
        <v>0</v>
      </c>
      <c r="L43"/>
      <c r="M43"/>
      <c r="N43"/>
      <c r="O43"/>
      <c r="P43"/>
      <c r="Q43"/>
      <c r="R43"/>
      <c r="S43"/>
      <c r="T43"/>
      <c r="U43"/>
      <c r="V43"/>
      <c r="W43"/>
    </row>
    <row r="44" spans="1:23" ht="12" customHeight="1" x14ac:dyDescent="0.25">
      <c r="A44" s="267"/>
      <c r="B44" s="267" t="s">
        <v>570</v>
      </c>
      <c r="C44" s="267" t="s">
        <v>571</v>
      </c>
      <c r="D44" s="270"/>
      <c r="E44" s="270"/>
      <c r="F44" s="270"/>
      <c r="G44" s="270"/>
      <c r="H44" s="270"/>
      <c r="I44" s="270"/>
      <c r="J44" s="270"/>
      <c r="K44" s="270"/>
      <c r="L44"/>
      <c r="M44"/>
      <c r="N44"/>
      <c r="O44"/>
      <c r="P44"/>
      <c r="Q44"/>
      <c r="R44"/>
      <c r="S44"/>
      <c r="T44"/>
      <c r="U44"/>
      <c r="V44"/>
      <c r="W44"/>
    </row>
    <row r="45" spans="1:23" ht="12" customHeight="1" x14ac:dyDescent="0.25">
      <c r="A45" s="1495" t="s">
        <v>572</v>
      </c>
      <c r="B45" s="1495"/>
      <c r="C45" s="259" t="s">
        <v>304</v>
      </c>
      <c r="D45" s="276">
        <f>SUM(D49,D54)</f>
        <v>56601424</v>
      </c>
      <c r="E45" s="276">
        <f t="shared" ref="E45:G45" si="5">SUM(E49,E54)</f>
        <v>0</v>
      </c>
      <c r="F45" s="276">
        <f t="shared" si="5"/>
        <v>0</v>
      </c>
      <c r="G45" s="276">
        <f t="shared" si="5"/>
        <v>56601424</v>
      </c>
      <c r="H45" s="276">
        <f t="shared" ref="H45:K45" si="6">SUM(H54,H48,H46)</f>
        <v>-868915</v>
      </c>
      <c r="I45" s="276">
        <f t="shared" si="6"/>
        <v>0</v>
      </c>
      <c r="J45" s="276">
        <f t="shared" si="6"/>
        <v>0</v>
      </c>
      <c r="K45" s="276">
        <f t="shared" si="6"/>
        <v>-868915</v>
      </c>
      <c r="L45"/>
      <c r="M45"/>
      <c r="N45"/>
      <c r="O45"/>
      <c r="P45"/>
      <c r="Q45"/>
      <c r="R45"/>
      <c r="S45"/>
      <c r="T45"/>
      <c r="U45"/>
      <c r="V45"/>
      <c r="W45"/>
    </row>
    <row r="46" spans="1:23" ht="12" customHeight="1" x14ac:dyDescent="0.25">
      <c r="A46" s="265">
        <v>1</v>
      </c>
      <c r="B46" s="265" t="s">
        <v>573</v>
      </c>
      <c r="C46" s="265" t="s">
        <v>574</v>
      </c>
      <c r="D46" s="270"/>
      <c r="E46" s="270">
        <f>SUM(E54,E48)</f>
        <v>0</v>
      </c>
      <c r="F46" s="270">
        <f>SUM(F54,F48)</f>
        <v>0</v>
      </c>
      <c r="G46" s="270">
        <f>SUM(D46:F46)</f>
        <v>0</v>
      </c>
      <c r="H46" s="270"/>
      <c r="I46" s="270">
        <f>SUM(I54,I48)</f>
        <v>0</v>
      </c>
      <c r="J46" s="270">
        <f>SUM(J54,J48)</f>
        <v>0</v>
      </c>
      <c r="K46" s="270">
        <f>SUM(H46:J46)</f>
        <v>0</v>
      </c>
      <c r="L46"/>
      <c r="M46"/>
      <c r="N46"/>
      <c r="O46"/>
      <c r="P46"/>
      <c r="Q46"/>
      <c r="R46"/>
      <c r="S46"/>
      <c r="T46"/>
      <c r="U46"/>
      <c r="V46"/>
      <c r="W46"/>
    </row>
    <row r="47" spans="1:23" ht="12" customHeight="1" x14ac:dyDescent="0.25">
      <c r="A47" s="267"/>
      <c r="B47" s="267" t="s">
        <v>575</v>
      </c>
      <c r="C47" s="267" t="s">
        <v>293</v>
      </c>
      <c r="D47" s="270"/>
      <c r="E47" s="270"/>
      <c r="F47" s="270"/>
      <c r="G47" s="270"/>
      <c r="H47" s="270"/>
      <c r="I47" s="270"/>
      <c r="J47" s="270"/>
      <c r="K47" s="270"/>
      <c r="L47"/>
      <c r="M47"/>
      <c r="N47"/>
      <c r="O47"/>
      <c r="P47"/>
      <c r="Q47"/>
      <c r="R47"/>
      <c r="S47"/>
      <c r="T47"/>
      <c r="U47"/>
      <c r="V47"/>
      <c r="W47"/>
    </row>
    <row r="48" spans="1:23" ht="12" customHeight="1" x14ac:dyDescent="0.25">
      <c r="A48" s="267"/>
      <c r="B48" s="265" t="s">
        <v>576</v>
      </c>
      <c r="C48" s="265" t="s">
        <v>298</v>
      </c>
      <c r="D48" s="275">
        <v>1107941</v>
      </c>
      <c r="E48" s="275">
        <v>0</v>
      </c>
      <c r="F48" s="275">
        <v>0</v>
      </c>
      <c r="G48" s="275">
        <v>1107941</v>
      </c>
      <c r="H48" s="275">
        <v>0</v>
      </c>
      <c r="I48" s="275">
        <v>0</v>
      </c>
      <c r="J48" s="275">
        <v>0</v>
      </c>
      <c r="K48" s="275">
        <v>0</v>
      </c>
      <c r="L48"/>
      <c r="M48"/>
      <c r="N48"/>
      <c r="O48"/>
      <c r="P48"/>
      <c r="Q48"/>
      <c r="R48"/>
      <c r="S48"/>
      <c r="T48"/>
      <c r="U48"/>
      <c r="V48"/>
      <c r="W48"/>
    </row>
    <row r="49" spans="1:23" ht="12" customHeight="1" x14ac:dyDescent="0.25">
      <c r="A49" s="267"/>
      <c r="B49" s="265" t="s">
        <v>577</v>
      </c>
      <c r="C49" s="265" t="s">
        <v>301</v>
      </c>
      <c r="D49" s="275">
        <v>1107941</v>
      </c>
      <c r="E49" s="275"/>
      <c r="F49" s="275"/>
      <c r="G49" s="275">
        <f>SUM(D49:F49)</f>
        <v>1107941</v>
      </c>
      <c r="H49" s="275"/>
      <c r="I49" s="275"/>
      <c r="J49" s="275"/>
      <c r="K49" s="275"/>
      <c r="L49"/>
      <c r="M49"/>
      <c r="N49"/>
      <c r="O49"/>
      <c r="P49"/>
      <c r="Q49"/>
      <c r="R49"/>
      <c r="S49"/>
      <c r="T49"/>
      <c r="U49"/>
      <c r="V49"/>
      <c r="W49"/>
    </row>
    <row r="50" spans="1:23" ht="12" hidden="1" customHeight="1" x14ac:dyDescent="0.25">
      <c r="A50" s="267"/>
      <c r="B50" s="267" t="s">
        <v>578</v>
      </c>
      <c r="C50" s="267" t="s">
        <v>301</v>
      </c>
      <c r="D50" s="270"/>
      <c r="E50" s="270"/>
      <c r="F50" s="270"/>
      <c r="G50" s="270"/>
      <c r="H50" s="270"/>
      <c r="I50" s="270"/>
      <c r="J50" s="270"/>
      <c r="K50" s="270"/>
      <c r="L50"/>
      <c r="M50"/>
      <c r="N50"/>
      <c r="O50"/>
      <c r="P50"/>
      <c r="Q50"/>
      <c r="R50"/>
      <c r="S50"/>
      <c r="T50"/>
      <c r="U50"/>
      <c r="V50"/>
      <c r="W50"/>
    </row>
    <row r="51" spans="1:23" ht="12" hidden="1" customHeight="1" x14ac:dyDescent="0.25">
      <c r="A51" s="267"/>
      <c r="B51" s="267" t="s">
        <v>579</v>
      </c>
      <c r="C51" s="267" t="s">
        <v>301</v>
      </c>
      <c r="D51" s="270"/>
      <c r="E51" s="270"/>
      <c r="F51" s="270"/>
      <c r="G51" s="270"/>
      <c r="H51" s="270"/>
      <c r="I51" s="270"/>
      <c r="J51" s="270"/>
      <c r="K51" s="270"/>
      <c r="L51"/>
      <c r="M51"/>
      <c r="N51"/>
      <c r="O51"/>
      <c r="P51"/>
      <c r="Q51"/>
      <c r="R51"/>
      <c r="S51"/>
      <c r="T51"/>
      <c r="U51"/>
      <c r="V51"/>
      <c r="W51"/>
    </row>
    <row r="52" spans="1:23" ht="12" customHeight="1" x14ac:dyDescent="0.25">
      <c r="A52" s="267"/>
      <c r="B52" s="267" t="s">
        <v>580</v>
      </c>
      <c r="C52" s="267" t="s">
        <v>303</v>
      </c>
      <c r="D52" s="270"/>
      <c r="E52" s="270">
        <v>0</v>
      </c>
      <c r="F52" s="270">
        <v>0</v>
      </c>
      <c r="G52" s="270">
        <v>0</v>
      </c>
      <c r="H52" s="270">
        <v>0</v>
      </c>
      <c r="I52" s="270">
        <v>0</v>
      </c>
      <c r="J52" s="270">
        <v>0</v>
      </c>
      <c r="K52" s="270">
        <v>0</v>
      </c>
      <c r="L52"/>
      <c r="M52"/>
      <c r="N52"/>
      <c r="O52"/>
      <c r="P52"/>
      <c r="Q52"/>
      <c r="R52"/>
      <c r="S52"/>
      <c r="T52"/>
      <c r="U52"/>
      <c r="V52"/>
      <c r="W52"/>
    </row>
    <row r="53" spans="1:23" ht="12" customHeight="1" x14ac:dyDescent="0.25">
      <c r="A53" s="267"/>
      <c r="B53" s="267" t="s">
        <v>581</v>
      </c>
      <c r="C53" s="267" t="s">
        <v>582</v>
      </c>
      <c r="D53" s="270"/>
      <c r="E53" s="270"/>
      <c r="F53" s="270"/>
      <c r="G53" s="270"/>
      <c r="H53" s="270"/>
      <c r="I53" s="270"/>
      <c r="J53" s="270"/>
      <c r="K53" s="270"/>
      <c r="L53"/>
      <c r="M53"/>
      <c r="N53"/>
      <c r="O53"/>
      <c r="P53"/>
      <c r="Q53"/>
      <c r="R53"/>
      <c r="S53"/>
      <c r="T53"/>
      <c r="U53"/>
      <c r="V53"/>
      <c r="W53"/>
    </row>
    <row r="54" spans="1:23" ht="12" customHeight="1" x14ac:dyDescent="0.25">
      <c r="A54" s="260"/>
      <c r="B54" s="272" t="s">
        <v>583</v>
      </c>
      <c r="C54" s="272" t="s">
        <v>584</v>
      </c>
      <c r="D54" s="277">
        <v>55493483</v>
      </c>
      <c r="E54" s="277">
        <v>0</v>
      </c>
      <c r="F54" s="277">
        <v>0</v>
      </c>
      <c r="G54" s="277">
        <f>SUM(D54:F54)</f>
        <v>55493483</v>
      </c>
      <c r="H54" s="277">
        <v>-868915</v>
      </c>
      <c r="I54" s="277"/>
      <c r="J54" s="277"/>
      <c r="K54" s="277">
        <f>SUM(H54:J54)</f>
        <v>-868915</v>
      </c>
      <c r="L54"/>
      <c r="M54"/>
      <c r="N54"/>
      <c r="O54"/>
      <c r="P54"/>
      <c r="Q54"/>
      <c r="R54"/>
      <c r="S54"/>
      <c r="T54"/>
      <c r="U54"/>
      <c r="V54"/>
      <c r="W54"/>
    </row>
    <row r="55" spans="1:23" ht="12" hidden="1" customHeight="1" x14ac:dyDescent="0.25">
      <c r="A55" s="267"/>
      <c r="B55" s="267" t="s">
        <v>585</v>
      </c>
      <c r="C55" s="267" t="s">
        <v>586</v>
      </c>
      <c r="D55" s="270"/>
      <c r="E55" s="270"/>
      <c r="F55" s="270"/>
      <c r="G55" s="270"/>
      <c r="H55" s="270"/>
      <c r="I55" s="270"/>
      <c r="J55" s="270"/>
      <c r="K55" s="270"/>
      <c r="L55"/>
      <c r="M55"/>
      <c r="N55"/>
      <c r="O55"/>
      <c r="P55"/>
      <c r="Q55"/>
      <c r="R55"/>
      <c r="S55"/>
      <c r="T55"/>
      <c r="U55"/>
      <c r="V55"/>
      <c r="W55"/>
    </row>
    <row r="56" spans="1:23" ht="12" customHeight="1" x14ac:dyDescent="0.25">
      <c r="A56" s="1500"/>
      <c r="B56" s="1500"/>
      <c r="C56" s="1501"/>
      <c r="D56" s="1500"/>
      <c r="E56" s="1500"/>
      <c r="F56" s="1500"/>
      <c r="G56" s="1500"/>
      <c r="L56"/>
      <c r="M56"/>
      <c r="N56"/>
      <c r="O56"/>
      <c r="P56"/>
      <c r="Q56"/>
      <c r="R56"/>
      <c r="S56"/>
      <c r="T56"/>
      <c r="U56"/>
      <c r="V56"/>
      <c r="W56"/>
    </row>
    <row r="57" spans="1:23" ht="12" customHeight="1" x14ac:dyDescent="0.25">
      <c r="A57" s="1503" t="s">
        <v>25</v>
      </c>
      <c r="B57" s="1504"/>
      <c r="C57" s="272"/>
      <c r="D57" s="277">
        <f>SUM(D58,D69,D76)</f>
        <v>57652424</v>
      </c>
      <c r="E57" s="277">
        <f>SUM(E58,E69,E76)</f>
        <v>3900700</v>
      </c>
      <c r="F57" s="277">
        <f>SUM(F58,F69,F76)</f>
        <v>0</v>
      </c>
      <c r="G57" s="277">
        <f>SUM(G58,G69,G76)</f>
        <v>61553124</v>
      </c>
      <c r="H57" s="277">
        <f>SUM(H77,H71,H59)</f>
        <v>-868915</v>
      </c>
      <c r="I57" s="277"/>
      <c r="J57" s="277"/>
      <c r="K57" s="277">
        <f>SUM(H57:J57)</f>
        <v>-868915</v>
      </c>
      <c r="L57"/>
      <c r="M57"/>
      <c r="N57"/>
      <c r="O57"/>
      <c r="P57"/>
      <c r="Q57"/>
      <c r="R57"/>
      <c r="S57"/>
      <c r="T57"/>
      <c r="U57"/>
      <c r="V57"/>
      <c r="W57"/>
    </row>
    <row r="58" spans="1:23" ht="12" customHeight="1" x14ac:dyDescent="0.25">
      <c r="A58" s="1495" t="s">
        <v>587</v>
      </c>
      <c r="B58" s="1495"/>
      <c r="C58" s="260"/>
      <c r="D58" s="277">
        <f>SUM(D59)</f>
        <v>57652424</v>
      </c>
      <c r="E58" s="277">
        <f t="shared" ref="E58:G58" si="7">SUM(E59)</f>
        <v>3900700</v>
      </c>
      <c r="F58" s="277">
        <f t="shared" si="7"/>
        <v>0</v>
      </c>
      <c r="G58" s="277">
        <f t="shared" si="7"/>
        <v>61553124</v>
      </c>
      <c r="H58" s="277">
        <f>SUM(H59,H71,H77)</f>
        <v>-868915</v>
      </c>
      <c r="I58" s="277">
        <f>SUM(I59,I71,I77)</f>
        <v>0</v>
      </c>
      <c r="J58" s="277">
        <f>SUM(J59,J71,J77)</f>
        <v>0</v>
      </c>
      <c r="K58" s="277">
        <f>SUM(K59,K71,K77)</f>
        <v>-868915</v>
      </c>
      <c r="L58"/>
      <c r="M58"/>
      <c r="N58"/>
      <c r="O58"/>
      <c r="P58"/>
      <c r="Q58"/>
      <c r="R58"/>
      <c r="S58"/>
      <c r="T58"/>
      <c r="U58"/>
      <c r="V58"/>
      <c r="W58"/>
    </row>
    <row r="59" spans="1:23" ht="12" customHeight="1" x14ac:dyDescent="0.25">
      <c r="A59" s="262">
        <v>1</v>
      </c>
      <c r="B59" s="263" t="s">
        <v>588</v>
      </c>
      <c r="C59" s="272"/>
      <c r="D59" s="277">
        <f>SUM(D65,D62,D61,D60,D71)</f>
        <v>57652424</v>
      </c>
      <c r="E59" s="277">
        <f>SUM(E65,E62,E61,E60,E71)</f>
        <v>3900700</v>
      </c>
      <c r="F59" s="277">
        <f t="shared" ref="F59" si="8">SUM(F65,F62,F61,F60,F70)</f>
        <v>0</v>
      </c>
      <c r="G59" s="277">
        <f>SUM(G65,G62,G61,G60,G71)</f>
        <v>61553124</v>
      </c>
      <c r="H59" s="277">
        <f t="shared" ref="H59:K59" si="9">SUM(H65,H62,H61,H60)</f>
        <v>-1368915</v>
      </c>
      <c r="I59" s="277">
        <f t="shared" si="9"/>
        <v>0</v>
      </c>
      <c r="J59" s="277">
        <f t="shared" si="9"/>
        <v>0</v>
      </c>
      <c r="K59" s="277">
        <f t="shared" si="9"/>
        <v>-1368915</v>
      </c>
      <c r="L59"/>
      <c r="M59"/>
      <c r="N59"/>
      <c r="O59"/>
      <c r="P59"/>
      <c r="Q59"/>
      <c r="R59"/>
      <c r="S59"/>
      <c r="T59"/>
      <c r="U59"/>
      <c r="V59"/>
      <c r="W59"/>
    </row>
    <row r="60" spans="1:23" ht="12" customHeight="1" x14ac:dyDescent="0.25">
      <c r="A60" s="267"/>
      <c r="B60" s="265" t="s">
        <v>589</v>
      </c>
      <c r="C60" s="265" t="s">
        <v>324</v>
      </c>
      <c r="D60" s="275">
        <v>26814080</v>
      </c>
      <c r="E60" s="275">
        <v>3290000</v>
      </c>
      <c r="F60" s="275"/>
      <c r="G60" s="275">
        <f t="shared" ref="G60:G64" si="10">SUM(D60:F60)</f>
        <v>30104080</v>
      </c>
      <c r="H60" s="275">
        <v>343407</v>
      </c>
      <c r="I60" s="275"/>
      <c r="J60" s="275"/>
      <c r="K60" s="275">
        <f t="shared" ref="K60:K74" si="11">SUM(H60:J60)</f>
        <v>343407</v>
      </c>
      <c r="L60"/>
      <c r="M60"/>
      <c r="N60"/>
      <c r="O60"/>
      <c r="P60"/>
      <c r="Q60"/>
      <c r="R60"/>
      <c r="S60"/>
      <c r="T60"/>
      <c r="U60"/>
      <c r="V60"/>
      <c r="W60"/>
    </row>
    <row r="61" spans="1:23" ht="12" customHeight="1" x14ac:dyDescent="0.25">
      <c r="A61" s="267" t="s">
        <v>125</v>
      </c>
      <c r="B61" s="265" t="s">
        <v>590</v>
      </c>
      <c r="C61" s="265" t="s">
        <v>326</v>
      </c>
      <c r="D61" s="275">
        <v>4892514</v>
      </c>
      <c r="E61" s="275">
        <v>580700</v>
      </c>
      <c r="F61" s="275"/>
      <c r="G61" s="275">
        <f t="shared" si="10"/>
        <v>5473214</v>
      </c>
      <c r="H61" s="275">
        <v>27478</v>
      </c>
      <c r="I61" s="275"/>
      <c r="J61" s="275"/>
      <c r="K61" s="275">
        <f t="shared" si="11"/>
        <v>27478</v>
      </c>
      <c r="L61"/>
      <c r="M61"/>
      <c r="N61"/>
      <c r="O61"/>
      <c r="P61"/>
      <c r="Q61"/>
      <c r="R61"/>
      <c r="S61"/>
      <c r="T61"/>
      <c r="U61"/>
      <c r="V61"/>
      <c r="W61"/>
    </row>
    <row r="62" spans="1:23" ht="12" customHeight="1" x14ac:dyDescent="0.25">
      <c r="A62" s="267"/>
      <c r="B62" s="265" t="s">
        <v>591</v>
      </c>
      <c r="C62" s="265" t="s">
        <v>328</v>
      </c>
      <c r="D62" s="275">
        <v>23203032</v>
      </c>
      <c r="E62" s="275"/>
      <c r="F62" s="275"/>
      <c r="G62" s="275">
        <f t="shared" si="10"/>
        <v>23203032</v>
      </c>
      <c r="H62" s="275">
        <v>-1739800</v>
      </c>
      <c r="I62" s="275"/>
      <c r="J62" s="275"/>
      <c r="K62" s="275">
        <f t="shared" si="11"/>
        <v>-1739800</v>
      </c>
      <c r="L62"/>
      <c r="M62"/>
      <c r="N62"/>
      <c r="O62"/>
      <c r="P62"/>
      <c r="Q62"/>
      <c r="R62"/>
      <c r="S62"/>
      <c r="T62"/>
      <c r="U62"/>
      <c r="V62"/>
      <c r="W62"/>
    </row>
    <row r="63" spans="1:23" ht="12" customHeight="1" x14ac:dyDescent="0.25">
      <c r="A63" s="267"/>
      <c r="B63" s="267" t="s">
        <v>592</v>
      </c>
      <c r="C63" s="267" t="s">
        <v>27</v>
      </c>
      <c r="D63" s="270"/>
      <c r="E63" s="270"/>
      <c r="F63" s="270"/>
      <c r="G63" s="275">
        <f t="shared" si="10"/>
        <v>0</v>
      </c>
      <c r="H63" s="270"/>
      <c r="I63" s="270"/>
      <c r="J63" s="270"/>
      <c r="K63" s="275">
        <f t="shared" si="11"/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spans="1:23" ht="12" customHeight="1" x14ac:dyDescent="0.25">
      <c r="A64" s="267"/>
      <c r="B64" s="265" t="s">
        <v>593</v>
      </c>
      <c r="C64" s="265" t="s">
        <v>330</v>
      </c>
      <c r="D64" s="275"/>
      <c r="E64" s="275"/>
      <c r="F64" s="275"/>
      <c r="G64" s="275">
        <f t="shared" si="10"/>
        <v>0</v>
      </c>
      <c r="H64" s="275"/>
      <c r="I64" s="275"/>
      <c r="J64" s="275"/>
      <c r="K64" s="275">
        <f t="shared" si="11"/>
        <v>0</v>
      </c>
      <c r="L64"/>
      <c r="M64"/>
      <c r="N64"/>
      <c r="O64"/>
      <c r="P64"/>
      <c r="Q64"/>
      <c r="R64"/>
      <c r="S64"/>
      <c r="T64"/>
      <c r="U64"/>
      <c r="V64"/>
      <c r="W64"/>
    </row>
    <row r="65" spans="1:23" ht="12" customHeight="1" x14ac:dyDescent="0.25">
      <c r="A65" s="267"/>
      <c r="B65" s="265" t="s">
        <v>594</v>
      </c>
      <c r="C65" s="265" t="s">
        <v>333</v>
      </c>
      <c r="D65" s="275">
        <f>SUM(D66:D68,D70)</f>
        <v>2044298</v>
      </c>
      <c r="E65" s="275">
        <f t="shared" ref="E65:G65" si="12">SUM(E66:E68,E70)</f>
        <v>30000</v>
      </c>
      <c r="F65" s="275">
        <f t="shared" si="12"/>
        <v>0</v>
      </c>
      <c r="G65" s="275">
        <f t="shared" si="12"/>
        <v>2074298</v>
      </c>
      <c r="H65" s="275">
        <f>SUM(H66:H69)</f>
        <v>0</v>
      </c>
      <c r="I65" s="275"/>
      <c r="J65" s="275"/>
      <c r="K65" s="275">
        <f t="shared" si="11"/>
        <v>0</v>
      </c>
      <c r="L65"/>
      <c r="M65"/>
      <c r="N65"/>
      <c r="O65"/>
      <c r="P65"/>
      <c r="Q65"/>
      <c r="R65"/>
      <c r="S65"/>
      <c r="T65"/>
      <c r="U65"/>
      <c r="V65"/>
      <c r="W65"/>
    </row>
    <row r="66" spans="1:23" ht="12" customHeight="1" x14ac:dyDescent="0.25">
      <c r="A66" s="267"/>
      <c r="B66" s="267" t="s">
        <v>595</v>
      </c>
      <c r="C66" s="267" t="s">
        <v>335</v>
      </c>
      <c r="D66" s="270"/>
      <c r="E66" s="270"/>
      <c r="F66" s="270"/>
      <c r="G66" s="270">
        <f>SUM(D66:F66)</f>
        <v>0</v>
      </c>
      <c r="H66" s="270"/>
      <c r="I66" s="270"/>
      <c r="J66" s="270"/>
      <c r="K66" s="270">
        <f t="shared" si="11"/>
        <v>0</v>
      </c>
      <c r="L66"/>
      <c r="M66"/>
      <c r="N66"/>
      <c r="O66"/>
      <c r="P66"/>
      <c r="Q66"/>
      <c r="R66"/>
      <c r="S66"/>
      <c r="T66"/>
      <c r="U66"/>
      <c r="V66"/>
      <c r="W66"/>
    </row>
    <row r="67" spans="1:23" ht="12" customHeight="1" x14ac:dyDescent="0.25">
      <c r="A67" s="267"/>
      <c r="B67" s="267" t="s">
        <v>638</v>
      </c>
      <c r="C67" s="267" t="s">
        <v>344</v>
      </c>
      <c r="D67" s="270">
        <v>44298</v>
      </c>
      <c r="F67" s="270"/>
      <c r="G67" s="270">
        <f>SUM(D67:F67)</f>
        <v>44298</v>
      </c>
      <c r="H67" s="270"/>
      <c r="I67" s="270"/>
      <c r="J67" s="270"/>
      <c r="K67" s="270">
        <f t="shared" si="11"/>
        <v>0</v>
      </c>
      <c r="L67"/>
      <c r="M67"/>
      <c r="N67"/>
      <c r="O67"/>
      <c r="P67"/>
      <c r="Q67"/>
      <c r="R67"/>
      <c r="S67"/>
      <c r="T67"/>
      <c r="U67"/>
      <c r="V67"/>
      <c r="W67"/>
    </row>
    <row r="68" spans="1:23" ht="12" customHeight="1" x14ac:dyDescent="0.25">
      <c r="A68" s="267"/>
      <c r="B68" s="267" t="s">
        <v>639</v>
      </c>
      <c r="C68" s="267" t="s">
        <v>393</v>
      </c>
      <c r="D68" s="270"/>
      <c r="E68" s="270">
        <v>30000</v>
      </c>
      <c r="F68" s="270"/>
      <c r="G68" s="270">
        <f t="shared" ref="G68:G74" si="13">SUM(D68:F68)</f>
        <v>30000</v>
      </c>
      <c r="H68" s="270"/>
      <c r="I68" s="270"/>
      <c r="J68" s="270"/>
      <c r="K68" s="270">
        <f t="shared" si="11"/>
        <v>0</v>
      </c>
      <c r="L68"/>
      <c r="M68"/>
      <c r="N68"/>
      <c r="O68"/>
      <c r="P68"/>
      <c r="Q68"/>
      <c r="R68"/>
      <c r="S68"/>
      <c r="T68"/>
      <c r="U68"/>
      <c r="V68"/>
      <c r="W68"/>
    </row>
    <row r="69" spans="1:23" ht="12" customHeight="1" x14ac:dyDescent="0.25">
      <c r="A69" s="267"/>
      <c r="B69" s="267" t="s">
        <v>640</v>
      </c>
      <c r="C69" s="267" t="s">
        <v>393</v>
      </c>
      <c r="D69" s="270"/>
      <c r="E69" s="270"/>
      <c r="F69" s="270"/>
      <c r="G69" s="270">
        <f t="shared" si="13"/>
        <v>0</v>
      </c>
      <c r="H69" s="270"/>
      <c r="I69" s="270"/>
      <c r="J69" s="270"/>
      <c r="K69" s="270">
        <f t="shared" si="11"/>
        <v>0</v>
      </c>
      <c r="L69"/>
      <c r="M69"/>
      <c r="N69"/>
      <c r="O69"/>
      <c r="P69"/>
      <c r="Q69"/>
      <c r="R69"/>
      <c r="S69"/>
      <c r="T69"/>
      <c r="U69"/>
      <c r="V69"/>
      <c r="W69"/>
    </row>
    <row r="70" spans="1:23" ht="12" customHeight="1" x14ac:dyDescent="0.25">
      <c r="A70" s="267"/>
      <c r="B70" s="267" t="s">
        <v>1100</v>
      </c>
      <c r="C70" s="267" t="s">
        <v>1101</v>
      </c>
      <c r="D70" s="270">
        <v>2000000</v>
      </c>
      <c r="E70" s="270"/>
      <c r="F70" s="270"/>
      <c r="G70" s="270">
        <f t="shared" si="13"/>
        <v>2000000</v>
      </c>
      <c r="H70" s="270"/>
      <c r="I70" s="270"/>
      <c r="J70" s="270"/>
      <c r="K70" s="270"/>
      <c r="L70" s="1342"/>
      <c r="M70" s="1342"/>
      <c r="N70" s="1342"/>
      <c r="O70" s="1342"/>
      <c r="P70" s="1342"/>
      <c r="Q70" s="1342"/>
      <c r="R70" s="1342"/>
      <c r="S70" s="1342"/>
      <c r="T70" s="1342"/>
      <c r="U70" s="1342"/>
      <c r="V70" s="1342"/>
      <c r="W70" s="1342"/>
    </row>
    <row r="71" spans="1:23" ht="12" customHeight="1" x14ac:dyDescent="0.25">
      <c r="A71" s="272">
        <v>2</v>
      </c>
      <c r="B71" s="272" t="s">
        <v>641</v>
      </c>
      <c r="C71" s="272"/>
      <c r="D71" s="277">
        <f>SUM(D74,D73,D72)</f>
        <v>698500</v>
      </c>
      <c r="E71" s="277">
        <f>SUM(E74,E73,E72)</f>
        <v>0</v>
      </c>
      <c r="F71" s="277"/>
      <c r="G71" s="277">
        <f t="shared" si="13"/>
        <v>698500</v>
      </c>
      <c r="H71" s="277">
        <f>SUM(H74,H73,H72)</f>
        <v>500000</v>
      </c>
      <c r="I71" s="277"/>
      <c r="J71" s="277"/>
      <c r="K71" s="277">
        <f t="shared" si="11"/>
        <v>500000</v>
      </c>
      <c r="L71"/>
      <c r="M71"/>
      <c r="N71"/>
      <c r="O71"/>
      <c r="P71"/>
      <c r="Q71"/>
      <c r="R71"/>
      <c r="S71"/>
      <c r="T71"/>
      <c r="U71"/>
      <c r="V71"/>
      <c r="W71"/>
    </row>
    <row r="72" spans="1:23" ht="12" customHeight="1" x14ac:dyDescent="0.25">
      <c r="A72" s="267"/>
      <c r="B72" s="265" t="s">
        <v>642</v>
      </c>
      <c r="C72" s="265" t="s">
        <v>353</v>
      </c>
      <c r="D72" s="275">
        <v>698500</v>
      </c>
      <c r="E72" s="275"/>
      <c r="F72" s="275"/>
      <c r="G72" s="275">
        <f t="shared" si="13"/>
        <v>698500</v>
      </c>
      <c r="H72" s="275">
        <v>500000</v>
      </c>
      <c r="I72" s="275"/>
      <c r="J72" s="275"/>
      <c r="K72" s="275">
        <f t="shared" si="11"/>
        <v>500000</v>
      </c>
      <c r="L72"/>
      <c r="M72"/>
      <c r="N72"/>
      <c r="O72"/>
      <c r="P72"/>
      <c r="Q72"/>
      <c r="R72"/>
      <c r="S72"/>
      <c r="T72"/>
      <c r="U72"/>
      <c r="V72"/>
      <c r="W72"/>
    </row>
    <row r="73" spans="1:23" ht="12" customHeight="1" x14ac:dyDescent="0.25">
      <c r="A73" s="267"/>
      <c r="B73" s="265" t="s">
        <v>643</v>
      </c>
      <c r="C73" s="265" t="s">
        <v>361</v>
      </c>
      <c r="D73" s="275"/>
      <c r="E73" s="275"/>
      <c r="F73" s="275"/>
      <c r="G73" s="275">
        <f t="shared" si="13"/>
        <v>0</v>
      </c>
      <c r="H73" s="275"/>
      <c r="I73" s="275"/>
      <c r="J73" s="275"/>
      <c r="K73" s="275">
        <f t="shared" si="11"/>
        <v>0</v>
      </c>
      <c r="L73"/>
      <c r="M73"/>
      <c r="N73"/>
      <c r="O73"/>
      <c r="P73"/>
      <c r="Q73"/>
      <c r="R73"/>
      <c r="S73"/>
      <c r="T73"/>
      <c r="U73"/>
      <c r="V73"/>
      <c r="W73"/>
    </row>
    <row r="74" spans="1:23" ht="12" customHeight="1" x14ac:dyDescent="0.25">
      <c r="A74" s="267"/>
      <c r="B74" s="265" t="s">
        <v>644</v>
      </c>
      <c r="C74" s="265" t="s">
        <v>373</v>
      </c>
      <c r="D74" s="275"/>
      <c r="E74" s="275"/>
      <c r="F74" s="275"/>
      <c r="G74" s="270">
        <f t="shared" si="13"/>
        <v>0</v>
      </c>
      <c r="H74" s="275"/>
      <c r="I74" s="275"/>
      <c r="J74" s="275"/>
      <c r="K74" s="270">
        <f t="shared" si="11"/>
        <v>0</v>
      </c>
      <c r="L74"/>
      <c r="M74"/>
      <c r="N74"/>
      <c r="O74"/>
      <c r="P74"/>
      <c r="Q74"/>
      <c r="R74"/>
      <c r="S74"/>
      <c r="T74"/>
      <c r="U74"/>
      <c r="V74"/>
      <c r="W74"/>
    </row>
    <row r="75" spans="1:23" ht="12" customHeight="1" x14ac:dyDescent="0.25">
      <c r="A75" s="267"/>
      <c r="B75" s="267" t="s">
        <v>645</v>
      </c>
      <c r="C75" s="267" t="s">
        <v>382</v>
      </c>
      <c r="D75" s="270"/>
      <c r="E75" s="270"/>
      <c r="F75" s="270"/>
      <c r="G75" s="270"/>
      <c r="H75" s="270"/>
      <c r="I75" s="270"/>
      <c r="J75" s="270"/>
      <c r="K75" s="270"/>
      <c r="L75"/>
      <c r="M75"/>
      <c r="N75"/>
      <c r="O75"/>
      <c r="P75"/>
      <c r="Q75"/>
      <c r="R75"/>
      <c r="S75"/>
      <c r="T75"/>
      <c r="U75"/>
      <c r="V75"/>
      <c r="W75"/>
    </row>
    <row r="76" spans="1:23" ht="12" customHeight="1" x14ac:dyDescent="0.25">
      <c r="A76" s="267"/>
      <c r="B76" s="267" t="s">
        <v>646</v>
      </c>
      <c r="C76" s="267" t="s">
        <v>647</v>
      </c>
      <c r="D76" s="270"/>
      <c r="E76" s="270"/>
      <c r="F76" s="270"/>
      <c r="G76" s="270"/>
      <c r="H76" s="270"/>
      <c r="I76" s="270"/>
      <c r="J76" s="270"/>
      <c r="K76" s="270"/>
      <c r="L76"/>
      <c r="M76"/>
      <c r="N76"/>
      <c r="O76"/>
      <c r="P76"/>
      <c r="Q76"/>
      <c r="R76"/>
      <c r="S76"/>
      <c r="T76"/>
      <c r="U76"/>
      <c r="V76"/>
      <c r="W76"/>
    </row>
    <row r="77" spans="1:23" ht="12" customHeight="1" x14ac:dyDescent="0.25">
      <c r="A77" s="1495" t="s">
        <v>648</v>
      </c>
      <c r="B77" s="1495"/>
      <c r="C77" s="272"/>
      <c r="D77" s="277">
        <f t="shared" ref="D77:K77" si="14">SUM(D79:D82)</f>
        <v>0</v>
      </c>
      <c r="E77" s="277">
        <f t="shared" si="14"/>
        <v>0</v>
      </c>
      <c r="F77" s="277">
        <f t="shared" si="14"/>
        <v>0</v>
      </c>
      <c r="G77" s="277">
        <f t="shared" si="14"/>
        <v>0</v>
      </c>
      <c r="H77" s="277">
        <f t="shared" si="14"/>
        <v>0</v>
      </c>
      <c r="I77" s="277">
        <f t="shared" si="14"/>
        <v>0</v>
      </c>
      <c r="J77" s="277">
        <f t="shared" si="14"/>
        <v>0</v>
      </c>
      <c r="K77" s="277">
        <f t="shared" si="14"/>
        <v>0</v>
      </c>
      <c r="L77"/>
      <c r="M77"/>
      <c r="N77"/>
      <c r="O77"/>
      <c r="P77"/>
      <c r="Q77"/>
      <c r="R77"/>
      <c r="S77"/>
      <c r="T77"/>
      <c r="U77"/>
      <c r="V77"/>
      <c r="W77"/>
    </row>
    <row r="78" spans="1:23" ht="12" customHeight="1" x14ac:dyDescent="0.25">
      <c r="A78" s="267">
        <v>1</v>
      </c>
      <c r="B78" s="265" t="s">
        <v>649</v>
      </c>
      <c r="C78" s="265" t="s">
        <v>650</v>
      </c>
      <c r="D78" s="275"/>
      <c r="E78" s="275"/>
      <c r="F78" s="275"/>
      <c r="G78" s="275"/>
      <c r="H78" s="275"/>
      <c r="I78" s="275"/>
      <c r="J78" s="275"/>
      <c r="K78" s="275"/>
      <c r="L78"/>
      <c r="M78"/>
      <c r="N78"/>
      <c r="O78"/>
      <c r="P78"/>
      <c r="Q78"/>
      <c r="R78"/>
      <c r="S78"/>
      <c r="T78"/>
      <c r="U78"/>
      <c r="V78"/>
      <c r="W78"/>
    </row>
    <row r="79" spans="1:23" ht="12" customHeight="1" x14ac:dyDescent="0.25">
      <c r="A79" s="267"/>
      <c r="B79" s="267" t="s">
        <v>651</v>
      </c>
      <c r="C79" s="267" t="s">
        <v>472</v>
      </c>
      <c r="D79" s="270"/>
      <c r="E79" s="270"/>
      <c r="F79" s="270"/>
      <c r="G79" s="270"/>
      <c r="H79" s="270"/>
      <c r="I79" s="270"/>
      <c r="J79" s="270"/>
      <c r="K79" s="270"/>
      <c r="L79"/>
      <c r="M79"/>
      <c r="N79"/>
      <c r="O79"/>
      <c r="P79"/>
      <c r="Q79"/>
      <c r="R79"/>
      <c r="S79"/>
      <c r="T79"/>
      <c r="U79"/>
      <c r="V79"/>
      <c r="W79"/>
    </row>
    <row r="80" spans="1:23" ht="12" customHeight="1" x14ac:dyDescent="0.25">
      <c r="A80" s="267"/>
      <c r="B80" s="267" t="s">
        <v>652</v>
      </c>
      <c r="C80" s="267" t="s">
        <v>731</v>
      </c>
      <c r="D80" s="270"/>
      <c r="E80" s="270"/>
      <c r="F80" s="270"/>
      <c r="G80" s="270"/>
      <c r="H80" s="270"/>
      <c r="I80" s="270"/>
      <c r="J80" s="270"/>
      <c r="K80" s="270"/>
      <c r="L80"/>
      <c r="M80"/>
      <c r="N80"/>
      <c r="O80"/>
      <c r="P80"/>
      <c r="Q80"/>
      <c r="R80"/>
      <c r="S80"/>
      <c r="T80"/>
      <c r="U80"/>
      <c r="V80"/>
      <c r="W80"/>
    </row>
    <row r="81" spans="1:23" ht="12" customHeight="1" x14ac:dyDescent="0.25">
      <c r="A81" s="260" t="s">
        <v>125</v>
      </c>
      <c r="B81" s="260" t="s">
        <v>653</v>
      </c>
      <c r="C81" s="260" t="s">
        <v>654</v>
      </c>
      <c r="D81" s="273"/>
      <c r="E81" s="273"/>
      <c r="F81" s="273"/>
      <c r="G81" s="273"/>
      <c r="H81" s="273"/>
      <c r="I81" s="273"/>
      <c r="J81" s="273"/>
      <c r="K81" s="273"/>
      <c r="L81"/>
      <c r="M81"/>
      <c r="N81"/>
      <c r="O81"/>
      <c r="P81"/>
      <c r="Q81"/>
      <c r="R81"/>
      <c r="S81"/>
      <c r="T81"/>
      <c r="U81"/>
      <c r="V81"/>
      <c r="W81"/>
    </row>
    <row r="82" spans="1:23" ht="12" hidden="1" customHeight="1" x14ac:dyDescent="0.25">
      <c r="A82" s="267"/>
      <c r="B82" s="267" t="s">
        <v>655</v>
      </c>
      <c r="C82" s="267" t="s">
        <v>656</v>
      </c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</row>
    <row r="83" spans="1:23" ht="12" customHeight="1" x14ac:dyDescent="0.25">
      <c r="A83" s="280"/>
      <c r="B83" s="280"/>
      <c r="C83" s="280"/>
      <c r="D83" s="719"/>
      <c r="E83" s="719"/>
      <c r="F83" s="719"/>
      <c r="G83" s="719"/>
    </row>
    <row r="84" spans="1:23" ht="12" hidden="1" customHeight="1" x14ac:dyDescent="0.25">
      <c r="A84" s="280"/>
      <c r="B84" s="280"/>
      <c r="C84" s="280"/>
      <c r="D84" s="719"/>
      <c r="E84" s="719"/>
      <c r="F84" s="719"/>
      <c r="G84" s="719"/>
    </row>
    <row r="85" spans="1:23" ht="12" hidden="1" customHeight="1" x14ac:dyDescent="0.25">
      <c r="A85" s="280"/>
      <c r="B85" s="280"/>
      <c r="C85" s="280"/>
      <c r="D85" s="719"/>
      <c r="E85" s="719"/>
      <c r="F85" s="719"/>
      <c r="G85" s="719"/>
    </row>
    <row r="86" spans="1:23" ht="12" hidden="1" customHeight="1" x14ac:dyDescent="0.25">
      <c r="A86" s="280"/>
      <c r="B86" s="280"/>
      <c r="C86" s="280"/>
      <c r="D86" s="719"/>
      <c r="E86" s="719"/>
      <c r="F86" s="719"/>
      <c r="G86" s="719"/>
    </row>
    <row r="87" spans="1:23" ht="12" hidden="1" customHeight="1" x14ac:dyDescent="0.25">
      <c r="A87" s="280"/>
      <c r="B87" s="280"/>
      <c r="C87" s="280"/>
      <c r="D87" s="719"/>
      <c r="E87" s="719"/>
      <c r="F87" s="719"/>
      <c r="G87" s="719"/>
    </row>
    <row r="88" spans="1:23" ht="12" hidden="1" customHeight="1" x14ac:dyDescent="0.25">
      <c r="A88" s="280"/>
      <c r="B88" s="280"/>
      <c r="C88" s="280"/>
      <c r="D88" s="719"/>
      <c r="E88" s="719"/>
      <c r="F88" s="719"/>
      <c r="G88" s="719"/>
    </row>
    <row r="89" spans="1:23" ht="12" hidden="1" customHeight="1" x14ac:dyDescent="0.25">
      <c r="A89" s="280"/>
      <c r="B89" s="280"/>
      <c r="C89" s="280"/>
      <c r="D89" s="719"/>
      <c r="E89" s="719"/>
      <c r="F89" s="719"/>
      <c r="G89" s="719"/>
    </row>
    <row r="90" spans="1:23" ht="12" hidden="1" customHeight="1" x14ac:dyDescent="0.25">
      <c r="A90" s="280"/>
      <c r="B90" s="280"/>
      <c r="C90" s="280"/>
      <c r="D90" s="719"/>
      <c r="E90" s="719"/>
      <c r="F90" s="719"/>
      <c r="G90" s="719"/>
    </row>
    <row r="91" spans="1:23" ht="12" hidden="1" customHeight="1" x14ac:dyDescent="0.25">
      <c r="A91" s="280"/>
      <c r="B91" s="280"/>
      <c r="C91" s="280"/>
      <c r="D91" s="719"/>
      <c r="E91" s="719"/>
      <c r="F91" s="719"/>
      <c r="G91" s="719"/>
    </row>
    <row r="92" spans="1:23" ht="12" hidden="1" customHeight="1" x14ac:dyDescent="0.25">
      <c r="A92" s="280"/>
      <c r="B92" s="280"/>
      <c r="C92" s="280"/>
      <c r="D92" s="719"/>
      <c r="E92" s="719"/>
      <c r="F92" s="719"/>
      <c r="G92" s="719"/>
    </row>
    <row r="93" spans="1:23" ht="12" hidden="1" customHeight="1" x14ac:dyDescent="0.25">
      <c r="A93" s="280"/>
      <c r="B93" s="280"/>
      <c r="C93" s="280"/>
      <c r="D93" s="719"/>
      <c r="E93" s="719"/>
      <c r="F93" s="719"/>
      <c r="G93" s="719"/>
    </row>
    <row r="94" spans="1:23" ht="12" hidden="1" customHeight="1" x14ac:dyDescent="0.25">
      <c r="A94" s="280"/>
      <c r="B94" s="280"/>
      <c r="C94" s="280"/>
      <c r="D94" s="719"/>
      <c r="E94" s="719"/>
      <c r="F94" s="719"/>
      <c r="G94" s="719"/>
    </row>
    <row r="95" spans="1:23" ht="12" hidden="1" customHeight="1" x14ac:dyDescent="0.25">
      <c r="A95" s="280"/>
      <c r="B95" s="280"/>
      <c r="C95" s="280"/>
      <c r="D95" s="719"/>
      <c r="E95" s="719"/>
      <c r="F95" s="719"/>
      <c r="G95" s="719"/>
    </row>
    <row r="96" spans="1:23" ht="12" hidden="1" customHeight="1" x14ac:dyDescent="0.25">
      <c r="A96" s="280"/>
      <c r="B96" s="280"/>
      <c r="C96" s="280"/>
      <c r="D96" s="719"/>
      <c r="E96" s="719"/>
      <c r="F96" s="719"/>
      <c r="G96" s="719"/>
    </row>
    <row r="97" spans="1:12" ht="12" hidden="1" customHeight="1" x14ac:dyDescent="0.25">
      <c r="A97" s="280"/>
      <c r="B97" s="280"/>
      <c r="C97" s="280"/>
      <c r="D97" s="719"/>
      <c r="E97" s="719"/>
      <c r="F97" s="719"/>
      <c r="G97" s="719"/>
    </row>
    <row r="98" spans="1:12" ht="12" hidden="1" customHeight="1" x14ac:dyDescent="0.25">
      <c r="A98" s="280"/>
      <c r="B98" s="280"/>
      <c r="C98" s="280"/>
      <c r="D98" s="719"/>
      <c r="E98" s="719"/>
      <c r="F98" s="719"/>
      <c r="G98" s="719"/>
    </row>
    <row r="99" spans="1:12" ht="12" hidden="1" customHeight="1" x14ac:dyDescent="0.25">
      <c r="A99" s="280"/>
      <c r="B99" s="280"/>
      <c r="C99" s="280"/>
      <c r="D99" s="719"/>
      <c r="E99" s="719"/>
      <c r="F99" s="719"/>
      <c r="G99" s="719"/>
    </row>
    <row r="100" spans="1:12" ht="12" hidden="1" customHeight="1" x14ac:dyDescent="0.25">
      <c r="A100" s="280"/>
      <c r="B100" s="280"/>
      <c r="C100" s="280"/>
      <c r="D100" s="719"/>
      <c r="E100" s="719"/>
      <c r="F100" s="719"/>
      <c r="G100" s="719"/>
    </row>
    <row r="101" spans="1:12" ht="12" hidden="1" customHeight="1" x14ac:dyDescent="0.25">
      <c r="A101" s="280"/>
      <c r="B101" s="280"/>
      <c r="C101" s="280"/>
      <c r="D101" s="719"/>
      <c r="E101" s="719"/>
      <c r="F101" s="719"/>
      <c r="G101" s="719"/>
    </row>
    <row r="102" spans="1:12" ht="12" hidden="1" customHeight="1" x14ac:dyDescent="0.25">
      <c r="A102" s="280"/>
      <c r="B102" s="280"/>
      <c r="C102" s="280"/>
      <c r="D102" s="719"/>
      <c r="E102" s="719"/>
      <c r="F102" s="719"/>
      <c r="G102" s="719"/>
    </row>
    <row r="103" spans="1:12" ht="12" hidden="1" customHeight="1" x14ac:dyDescent="0.25">
      <c r="A103" s="280"/>
      <c r="B103" s="280"/>
      <c r="C103" s="280"/>
      <c r="D103" s="719"/>
      <c r="E103" s="719"/>
      <c r="F103" s="719"/>
      <c r="G103" s="719"/>
    </row>
    <row r="104" spans="1:12" ht="12" hidden="1" customHeight="1" x14ac:dyDescent="0.25">
      <c r="A104" s="280"/>
      <c r="B104" s="280"/>
      <c r="C104" s="280"/>
      <c r="D104" s="719"/>
      <c r="E104" s="719"/>
      <c r="F104" s="719"/>
      <c r="G104" s="719"/>
    </row>
    <row r="105" spans="1:12" ht="12" hidden="1" customHeight="1" x14ac:dyDescent="0.25">
      <c r="A105" s="280"/>
      <c r="B105" s="280"/>
      <c r="C105" s="280"/>
      <c r="D105" s="719"/>
      <c r="E105" s="719"/>
      <c r="F105" s="719"/>
      <c r="G105" s="719"/>
    </row>
    <row r="106" spans="1:12" ht="12" hidden="1" customHeight="1" x14ac:dyDescent="0.25">
      <c r="A106" s="280"/>
      <c r="B106" s="280"/>
      <c r="C106" s="280"/>
      <c r="D106" s="719"/>
      <c r="E106" s="719"/>
      <c r="F106" s="719"/>
      <c r="G106" s="719"/>
    </row>
    <row r="107" spans="1:12" ht="12" hidden="1" customHeight="1" x14ac:dyDescent="0.25">
      <c r="A107" s="280"/>
      <c r="B107" s="280"/>
      <c r="C107" s="280"/>
      <c r="D107" s="719"/>
      <c r="E107" s="719"/>
      <c r="F107" s="719"/>
      <c r="G107" s="719"/>
    </row>
    <row r="108" spans="1:12" ht="12" hidden="1" customHeight="1" x14ac:dyDescent="0.25">
      <c r="A108" s="280"/>
      <c r="B108" s="280"/>
      <c r="C108" s="280"/>
      <c r="D108" s="719"/>
      <c r="E108" s="719"/>
      <c r="F108" s="719"/>
      <c r="G108" s="719"/>
    </row>
    <row r="110" spans="1:12" x14ac:dyDescent="0.25">
      <c r="E110" s="1510" t="s">
        <v>913</v>
      </c>
      <c r="F110" s="1510"/>
      <c r="G110" s="1510"/>
      <c r="H110" s="1510"/>
      <c r="I110" s="1510"/>
      <c r="J110" s="1510"/>
      <c r="K110" s="1510"/>
      <c r="L110" s="1510"/>
    </row>
    <row r="111" spans="1:12" x14ac:dyDescent="0.25">
      <c r="A111" s="733"/>
      <c r="B111" s="1532" t="s">
        <v>728</v>
      </c>
      <c r="C111" s="1533"/>
      <c r="D111" s="1533"/>
      <c r="E111"/>
      <c r="F111"/>
      <c r="G111"/>
      <c r="H111"/>
      <c r="I111"/>
      <c r="J111"/>
      <c r="K111"/>
      <c r="L111"/>
    </row>
    <row r="112" spans="1:12" ht="36" x14ac:dyDescent="0.25">
      <c r="A112" s="731" t="s">
        <v>773</v>
      </c>
      <c r="B112" s="877" t="s">
        <v>761</v>
      </c>
      <c r="C112" s="878"/>
      <c r="D112" s="879" t="s">
        <v>1098</v>
      </c>
      <c r="E112"/>
      <c r="F112"/>
      <c r="G112"/>
      <c r="H112"/>
      <c r="I112"/>
      <c r="J112"/>
      <c r="K112"/>
      <c r="L112"/>
    </row>
    <row r="113" spans="1:12" x14ac:dyDescent="0.25">
      <c r="A113" s="619" t="s">
        <v>762</v>
      </c>
      <c r="B113" s="875" t="s">
        <v>763</v>
      </c>
      <c r="C113" s="876"/>
      <c r="D113" s="876"/>
      <c r="E113"/>
      <c r="F113"/>
      <c r="G113"/>
      <c r="H113"/>
      <c r="I113"/>
      <c r="J113"/>
      <c r="K113"/>
      <c r="L113"/>
    </row>
    <row r="114" spans="1:12" x14ac:dyDescent="0.25">
      <c r="A114" s="620"/>
      <c r="B114" s="614" t="s">
        <v>503</v>
      </c>
      <c r="C114" s="607"/>
      <c r="D114" s="608">
        <v>9984000</v>
      </c>
      <c r="E114"/>
      <c r="F114"/>
      <c r="G114"/>
      <c r="H114"/>
      <c r="I114"/>
      <c r="J114"/>
      <c r="K114"/>
      <c r="L114"/>
    </row>
    <row r="115" spans="1:12" x14ac:dyDescent="0.25">
      <c r="A115" s="620"/>
      <c r="B115" s="614" t="s">
        <v>764</v>
      </c>
      <c r="C115" s="607"/>
      <c r="D115" s="608">
        <v>1847200</v>
      </c>
      <c r="E115"/>
      <c r="F115"/>
      <c r="G115"/>
      <c r="H115"/>
      <c r="I115"/>
      <c r="J115"/>
      <c r="K115"/>
      <c r="L115"/>
    </row>
    <row r="116" spans="1:12" x14ac:dyDescent="0.25">
      <c r="A116" s="620"/>
      <c r="B116" s="614" t="s">
        <v>127</v>
      </c>
      <c r="C116" s="607"/>
      <c r="D116" s="609">
        <v>4214200</v>
      </c>
      <c r="E116"/>
      <c r="F116"/>
      <c r="G116"/>
      <c r="H116"/>
      <c r="I116"/>
      <c r="J116"/>
      <c r="K116"/>
      <c r="L116"/>
    </row>
    <row r="117" spans="1:12" x14ac:dyDescent="0.25">
      <c r="A117" s="620"/>
      <c r="B117" s="614" t="s">
        <v>505</v>
      </c>
      <c r="C117" s="607"/>
      <c r="D117" s="609">
        <v>381000</v>
      </c>
      <c r="E117"/>
      <c r="F117"/>
      <c r="G117"/>
      <c r="H117"/>
      <c r="I117"/>
      <c r="J117"/>
      <c r="K117"/>
      <c r="L117"/>
    </row>
    <row r="118" spans="1:12" x14ac:dyDescent="0.25">
      <c r="A118" s="620"/>
      <c r="B118" s="614" t="s">
        <v>765</v>
      </c>
      <c r="C118" s="607"/>
      <c r="D118" s="609">
        <v>3</v>
      </c>
      <c r="E118"/>
      <c r="F118"/>
      <c r="G118"/>
      <c r="H118"/>
      <c r="I118"/>
      <c r="J118"/>
      <c r="K118"/>
      <c r="L118"/>
    </row>
    <row r="119" spans="1:12" x14ac:dyDescent="0.25">
      <c r="A119" s="620"/>
      <c r="B119" s="615" t="s">
        <v>766</v>
      </c>
      <c r="C119" s="610"/>
      <c r="D119" s="611">
        <f>SUM(D114:D117)</f>
        <v>16426400</v>
      </c>
      <c r="E119"/>
      <c r="F119"/>
      <c r="G119"/>
      <c r="H119"/>
      <c r="I119"/>
      <c r="J119"/>
      <c r="K119"/>
      <c r="L119"/>
    </row>
    <row r="120" spans="1:12" x14ac:dyDescent="0.25">
      <c r="A120" s="619" t="s">
        <v>767</v>
      </c>
      <c r="B120" s="615" t="s">
        <v>768</v>
      </c>
      <c r="C120" s="607"/>
      <c r="D120" s="609"/>
      <c r="E120"/>
      <c r="F120"/>
      <c r="G120"/>
      <c r="H120"/>
      <c r="I120"/>
      <c r="J120"/>
      <c r="K120"/>
      <c r="L120"/>
    </row>
    <row r="121" spans="1:12" x14ac:dyDescent="0.25">
      <c r="A121" s="620"/>
      <c r="B121" s="614" t="s">
        <v>127</v>
      </c>
      <c r="C121" s="607"/>
      <c r="D121" s="609">
        <v>2625000</v>
      </c>
      <c r="E121"/>
      <c r="F121"/>
      <c r="G121"/>
      <c r="H121"/>
      <c r="I121"/>
      <c r="J121"/>
      <c r="K121"/>
      <c r="L121"/>
    </row>
    <row r="122" spans="1:12" x14ac:dyDescent="0.25">
      <c r="A122" s="620"/>
      <c r="B122" s="615" t="s">
        <v>769</v>
      </c>
      <c r="C122" s="610"/>
      <c r="D122" s="611">
        <f>SUM(D121:D121)</f>
        <v>2625000</v>
      </c>
      <c r="E122"/>
      <c r="F122"/>
      <c r="G122"/>
      <c r="H122"/>
      <c r="I122"/>
      <c r="J122"/>
      <c r="K122"/>
      <c r="L122"/>
    </row>
    <row r="123" spans="1:12" x14ac:dyDescent="0.25">
      <c r="A123" s="619" t="s">
        <v>774</v>
      </c>
      <c r="B123" s="615" t="s">
        <v>770</v>
      </c>
      <c r="C123" s="607"/>
      <c r="D123" s="609"/>
      <c r="E123"/>
      <c r="F123"/>
      <c r="G123"/>
      <c r="H123"/>
      <c r="I123"/>
      <c r="J123"/>
      <c r="K123"/>
      <c r="L123"/>
    </row>
    <row r="124" spans="1:12" x14ac:dyDescent="0.25">
      <c r="A124" s="620"/>
      <c r="B124" s="614" t="s">
        <v>503</v>
      </c>
      <c r="C124" s="607"/>
      <c r="D124" s="608">
        <v>16306400</v>
      </c>
      <c r="E124"/>
      <c r="F124"/>
      <c r="G124"/>
      <c r="H124"/>
      <c r="I124"/>
      <c r="J124"/>
      <c r="K124"/>
      <c r="L124"/>
    </row>
    <row r="125" spans="1:12" x14ac:dyDescent="0.25">
      <c r="A125" s="620"/>
      <c r="B125" s="614" t="s">
        <v>764</v>
      </c>
      <c r="C125" s="607"/>
      <c r="D125" s="608">
        <v>2953620</v>
      </c>
      <c r="E125"/>
      <c r="F125"/>
      <c r="G125"/>
      <c r="H125"/>
      <c r="I125"/>
      <c r="J125"/>
      <c r="K125"/>
      <c r="L125"/>
    </row>
    <row r="126" spans="1:12" x14ac:dyDescent="0.25">
      <c r="A126" s="620"/>
      <c r="B126" s="614" t="s">
        <v>127</v>
      </c>
      <c r="C126" s="607"/>
      <c r="D126" s="608">
        <v>15990454</v>
      </c>
      <c r="E126"/>
      <c r="F126"/>
      <c r="G126"/>
      <c r="H126"/>
      <c r="I126"/>
      <c r="J126"/>
      <c r="K126"/>
      <c r="L126"/>
    </row>
    <row r="127" spans="1:12" x14ac:dyDescent="0.25">
      <c r="A127" s="620"/>
      <c r="B127" s="614" t="s">
        <v>505</v>
      </c>
      <c r="C127" s="607"/>
      <c r="D127" s="608">
        <v>317500</v>
      </c>
      <c r="E127"/>
      <c r="F127"/>
      <c r="G127"/>
      <c r="H127"/>
      <c r="I127"/>
      <c r="J127"/>
      <c r="K127"/>
      <c r="L127"/>
    </row>
    <row r="128" spans="1:12" x14ac:dyDescent="0.25">
      <c r="A128" s="620"/>
      <c r="B128" s="614" t="s">
        <v>777</v>
      </c>
      <c r="C128" s="607"/>
      <c r="D128" s="608">
        <v>30000</v>
      </c>
      <c r="E128"/>
      <c r="F128"/>
      <c r="G128"/>
      <c r="H128"/>
      <c r="I128"/>
      <c r="J128"/>
      <c r="K128"/>
      <c r="L128"/>
    </row>
    <row r="129" spans="1:12" x14ac:dyDescent="0.25">
      <c r="A129" s="620"/>
      <c r="B129" s="614" t="s">
        <v>129</v>
      </c>
      <c r="C129" s="607"/>
      <c r="D129" s="608">
        <v>2000000</v>
      </c>
      <c r="E129" s="1342"/>
      <c r="F129" s="1342"/>
      <c r="G129" s="1342"/>
      <c r="H129" s="1342"/>
      <c r="I129" s="1342"/>
      <c r="J129" s="1342"/>
      <c r="K129" s="1342"/>
      <c r="L129" s="1342"/>
    </row>
    <row r="130" spans="1:12" x14ac:dyDescent="0.25">
      <c r="A130" s="620"/>
      <c r="B130" s="614" t="s">
        <v>765</v>
      </c>
      <c r="C130" s="607"/>
      <c r="D130" s="609">
        <v>4</v>
      </c>
      <c r="E130" t="s">
        <v>125</v>
      </c>
      <c r="F130"/>
      <c r="G130"/>
      <c r="H130"/>
      <c r="I130"/>
      <c r="J130"/>
      <c r="K130"/>
      <c r="L130"/>
    </row>
    <row r="131" spans="1:12" x14ac:dyDescent="0.25">
      <c r="A131" s="620"/>
      <c r="B131" s="615" t="s">
        <v>771</v>
      </c>
      <c r="C131" s="610"/>
      <c r="D131" s="611">
        <f>SUM(D124:D129)</f>
        <v>37597974</v>
      </c>
      <c r="E131"/>
      <c r="F131"/>
      <c r="G131"/>
      <c r="H131"/>
      <c r="I131"/>
      <c r="J131"/>
      <c r="K131"/>
      <c r="L131"/>
    </row>
    <row r="132" spans="1:12" x14ac:dyDescent="0.25">
      <c r="A132" s="619" t="s">
        <v>82</v>
      </c>
      <c r="B132" s="615" t="s">
        <v>775</v>
      </c>
      <c r="C132" s="607"/>
      <c r="D132" s="609"/>
      <c r="E132"/>
      <c r="F132"/>
      <c r="G132"/>
      <c r="H132"/>
      <c r="I132"/>
      <c r="J132"/>
      <c r="K132"/>
      <c r="L132"/>
    </row>
    <row r="133" spans="1:12" x14ac:dyDescent="0.25">
      <c r="A133" s="620"/>
      <c r="B133" s="614" t="s">
        <v>503</v>
      </c>
      <c r="C133" s="607"/>
      <c r="D133" s="609">
        <v>3530000</v>
      </c>
      <c r="E133"/>
      <c r="F133"/>
      <c r="G133"/>
      <c r="H133"/>
      <c r="I133"/>
      <c r="J133"/>
      <c r="K133"/>
      <c r="L133"/>
    </row>
    <row r="134" spans="1:12" x14ac:dyDescent="0.25">
      <c r="A134" s="620"/>
      <c r="B134" s="614" t="s">
        <v>764</v>
      </c>
      <c r="C134" s="607"/>
      <c r="D134" s="609">
        <v>622750</v>
      </c>
      <c r="E134"/>
      <c r="F134"/>
      <c r="G134"/>
      <c r="H134"/>
      <c r="I134"/>
      <c r="J134"/>
      <c r="K134"/>
      <c r="L134"/>
    </row>
    <row r="135" spans="1:12" x14ac:dyDescent="0.25">
      <c r="A135" s="620"/>
      <c r="B135" s="614" t="s">
        <v>127</v>
      </c>
      <c r="C135" s="607"/>
      <c r="D135" s="609"/>
      <c r="E135"/>
      <c r="F135"/>
      <c r="G135"/>
      <c r="H135"/>
      <c r="I135"/>
      <c r="J135"/>
      <c r="K135"/>
      <c r="L135"/>
    </row>
    <row r="136" spans="1:12" hidden="1" x14ac:dyDescent="0.25">
      <c r="A136" s="620"/>
      <c r="C136" s="607"/>
      <c r="D136" s="609"/>
      <c r="E136"/>
      <c r="F136"/>
      <c r="G136"/>
      <c r="H136"/>
      <c r="I136"/>
      <c r="J136"/>
      <c r="K136"/>
      <c r="L136"/>
    </row>
    <row r="137" spans="1:12" ht="24" x14ac:dyDescent="0.25">
      <c r="A137" s="620"/>
      <c r="B137" s="615" t="s">
        <v>776</v>
      </c>
      <c r="C137" s="610"/>
      <c r="D137" s="611">
        <f>SUM(D133:D136)</f>
        <v>4152750</v>
      </c>
      <c r="E137"/>
      <c r="F137"/>
      <c r="G137"/>
      <c r="H137"/>
      <c r="I137"/>
      <c r="J137"/>
      <c r="K137"/>
      <c r="L137"/>
    </row>
    <row r="138" spans="1:12" ht="12.75" customHeight="1" x14ac:dyDescent="0.25">
      <c r="A138" s="619" t="s">
        <v>783</v>
      </c>
      <c r="B138" s="618" t="s">
        <v>784</v>
      </c>
      <c r="C138" s="610"/>
      <c r="D138" s="611"/>
      <c r="E138"/>
      <c r="F138"/>
      <c r="G138"/>
      <c r="H138"/>
      <c r="I138"/>
      <c r="J138"/>
      <c r="K138"/>
      <c r="L138"/>
    </row>
    <row r="139" spans="1:12" x14ac:dyDescent="0.25">
      <c r="A139" s="620"/>
      <c r="B139" s="614" t="s">
        <v>503</v>
      </c>
      <c r="C139" s="610"/>
      <c r="D139" s="609">
        <v>283680</v>
      </c>
      <c r="E139"/>
      <c r="F139"/>
      <c r="G139"/>
      <c r="H139"/>
      <c r="I139"/>
      <c r="J139"/>
      <c r="K139"/>
      <c r="L139"/>
    </row>
    <row r="140" spans="1:12" ht="15" customHeight="1" x14ac:dyDescent="0.25">
      <c r="A140" s="620"/>
      <c r="B140" s="614" t="s">
        <v>764</v>
      </c>
      <c r="C140" s="610"/>
      <c r="D140" s="609">
        <v>49644</v>
      </c>
      <c r="E140"/>
      <c r="F140"/>
      <c r="G140"/>
      <c r="H140"/>
      <c r="I140"/>
      <c r="J140"/>
      <c r="K140"/>
      <c r="L140"/>
    </row>
    <row r="141" spans="1:12" ht="15" customHeight="1" x14ac:dyDescent="0.25">
      <c r="A141" s="620"/>
      <c r="B141" s="614" t="s">
        <v>127</v>
      </c>
      <c r="C141" s="610"/>
      <c r="D141" s="609">
        <v>373378</v>
      </c>
      <c r="E141"/>
      <c r="F141"/>
      <c r="G141"/>
      <c r="H141"/>
      <c r="I141"/>
      <c r="J141"/>
      <c r="K141"/>
      <c r="L141"/>
    </row>
    <row r="142" spans="1:12" ht="15" customHeight="1" x14ac:dyDescent="0.25">
      <c r="A142" s="620"/>
      <c r="B142" s="614" t="s">
        <v>505</v>
      </c>
      <c r="C142" s="610"/>
      <c r="D142" s="609"/>
      <c r="E142"/>
      <c r="F142"/>
      <c r="G142"/>
      <c r="H142"/>
      <c r="I142"/>
      <c r="J142"/>
      <c r="K142"/>
      <c r="L142"/>
    </row>
    <row r="143" spans="1:12" ht="15" customHeight="1" x14ac:dyDescent="0.25">
      <c r="A143" s="620"/>
      <c r="B143" s="614" t="s">
        <v>997</v>
      </c>
      <c r="C143" s="610"/>
      <c r="D143" s="609">
        <v>44298</v>
      </c>
      <c r="E143"/>
      <c r="F143"/>
      <c r="G143"/>
      <c r="H143"/>
      <c r="I143"/>
      <c r="J143"/>
      <c r="K143"/>
      <c r="L143"/>
    </row>
    <row r="144" spans="1:12" ht="15" customHeight="1" x14ac:dyDescent="0.25">
      <c r="A144" s="620"/>
      <c r="B144" s="618" t="s">
        <v>784</v>
      </c>
      <c r="C144" s="610"/>
      <c r="D144" s="611">
        <f>SUM(D139:D143)</f>
        <v>751000</v>
      </c>
      <c r="E144"/>
      <c r="F144"/>
      <c r="G144"/>
      <c r="H144"/>
      <c r="I144"/>
      <c r="J144"/>
      <c r="K144"/>
      <c r="L144"/>
    </row>
    <row r="145" spans="1:12" ht="15" customHeight="1" x14ac:dyDescent="0.25">
      <c r="A145" s="612"/>
      <c r="B145" s="613" t="s">
        <v>728</v>
      </c>
      <c r="C145" s="612"/>
      <c r="D145" s="613">
        <f>SUM(D144,D119,D122,D131,D137)</f>
        <v>61553124</v>
      </c>
      <c r="E145"/>
      <c r="F145"/>
      <c r="G145"/>
      <c r="H145"/>
      <c r="I145"/>
      <c r="J145"/>
      <c r="K145"/>
      <c r="L145"/>
    </row>
    <row r="146" spans="1:12" ht="15" customHeight="1" x14ac:dyDescent="0.25">
      <c r="A146" s="299"/>
      <c r="B146" s="622" t="s">
        <v>772</v>
      </c>
      <c r="C146" s="623"/>
      <c r="D146" s="623">
        <f>SUM(D127,D117)</f>
        <v>698500</v>
      </c>
      <c r="E146"/>
      <c r="F146"/>
      <c r="G146"/>
      <c r="H146"/>
      <c r="I146"/>
      <c r="J146"/>
      <c r="K146"/>
      <c r="L146"/>
    </row>
    <row r="147" spans="1:12" ht="15" customHeight="1" x14ac:dyDescent="0.25">
      <c r="A147" s="624"/>
      <c r="B147" s="625" t="s">
        <v>126</v>
      </c>
      <c r="C147" s="626"/>
      <c r="D147" s="627">
        <f>SUM(D146,D143,D141,D140,D139,D137,D124,D125,D126,D128,D122,D119)</f>
        <v>59934124</v>
      </c>
      <c r="E147"/>
      <c r="F147"/>
      <c r="G147"/>
      <c r="H147"/>
      <c r="I147"/>
      <c r="J147"/>
      <c r="K147"/>
      <c r="L147"/>
    </row>
    <row r="148" spans="1:12" x14ac:dyDescent="0.25">
      <c r="A148" s="628"/>
      <c r="B148" s="265" t="s">
        <v>778</v>
      </c>
      <c r="C148" s="265"/>
      <c r="D148" s="270">
        <f>SUM(D130,D118)</f>
        <v>7</v>
      </c>
      <c r="E148"/>
      <c r="F148"/>
      <c r="G148"/>
      <c r="H148"/>
      <c r="I148"/>
      <c r="J148"/>
      <c r="K148"/>
      <c r="L148"/>
    </row>
    <row r="149" spans="1:12" x14ac:dyDescent="0.25">
      <c r="E149"/>
      <c r="F149"/>
      <c r="G149"/>
      <c r="H149"/>
      <c r="I149"/>
      <c r="J149"/>
      <c r="K149"/>
      <c r="L149"/>
    </row>
    <row r="150" spans="1:12" x14ac:dyDescent="0.25">
      <c r="E150"/>
      <c r="F150"/>
      <c r="G150"/>
      <c r="H150"/>
      <c r="I150"/>
      <c r="J150"/>
      <c r="K150"/>
      <c r="L150"/>
    </row>
    <row r="151" spans="1:12" x14ac:dyDescent="0.25">
      <c r="E151"/>
      <c r="F151"/>
      <c r="G151"/>
      <c r="H151"/>
      <c r="I151"/>
      <c r="J151"/>
      <c r="K151"/>
      <c r="L151"/>
    </row>
  </sheetData>
  <mergeCells count="23">
    <mergeCell ref="I13:I14"/>
    <mergeCell ref="J13:J14"/>
    <mergeCell ref="K13:K14"/>
    <mergeCell ref="A15:B15"/>
    <mergeCell ref="T9:W9"/>
    <mergeCell ref="A10:A11"/>
    <mergeCell ref="E13:E14"/>
    <mergeCell ref="F13:F14"/>
    <mergeCell ref="D13:D14"/>
    <mergeCell ref="D12:G12"/>
    <mergeCell ref="C12:C14"/>
    <mergeCell ref="A12:B14"/>
    <mergeCell ref="G13:G14"/>
    <mergeCell ref="H12:K12"/>
    <mergeCell ref="H13:H14"/>
    <mergeCell ref="E110:L110"/>
    <mergeCell ref="B111:D111"/>
    <mergeCell ref="A77:B77"/>
    <mergeCell ref="A56:G56"/>
    <mergeCell ref="A16:B16"/>
    <mergeCell ref="A45:B45"/>
    <mergeCell ref="A57:B57"/>
    <mergeCell ref="A58:B58"/>
  </mergeCells>
  <phoneticPr fontId="4" type="noConversion"/>
  <pageMargins left="0.39370078740157483" right="0.39370078740157483" top="0" bottom="0" header="0" footer="0"/>
  <pageSetup paperSize="9" scale="61" orientation="landscape" r:id="rId1"/>
  <headerFooter alignWithMargins="0">
    <oddHeader>&amp;C&amp;"Times New Roman,Félkövér"&amp;9LETENYE VÁROS ÖNKORMÁNYZAT KÖLTSÉGVETÉSI SZERVEINEK 2020.ÉVI KIEMELT BEVÉTELI ÉS KIADÁSI ELŐIRÁNYZATA</oddHeader>
  </headerFooter>
  <rowBreaks count="1" manualBreakCount="1">
    <brk id="8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8"/>
  <sheetViews>
    <sheetView topLeftCell="A43" zoomScale="130" zoomScaleNormal="130" workbookViewId="0">
      <selection activeCell="N45" sqref="N45"/>
    </sheetView>
  </sheetViews>
  <sheetFormatPr defaultColWidth="9.140625" defaultRowHeight="15" x14ac:dyDescent="0.25"/>
  <cols>
    <col min="1" max="1" width="6" style="256" customWidth="1"/>
    <col min="2" max="2" width="51.7109375" style="256" customWidth="1"/>
    <col min="3" max="3" width="5.85546875" style="256" customWidth="1"/>
    <col min="4" max="4" width="10.140625" style="256" customWidth="1"/>
    <col min="5" max="6" width="9.85546875" style="256" customWidth="1"/>
    <col min="7" max="7" width="9.42578125" style="256" customWidth="1"/>
    <col min="8" max="11" width="0" style="256" hidden="1" customWidth="1"/>
    <col min="12" max="12" width="10.85546875" style="256" customWidth="1"/>
    <col min="13" max="14" width="9.140625" style="256"/>
    <col min="15" max="15" width="11" style="256" customWidth="1"/>
    <col min="16" max="16384" width="9.140625" style="256"/>
  </cols>
  <sheetData>
    <row r="1" spans="1:23" ht="17.25" customHeight="1" x14ac:dyDescent="0.25"/>
    <row r="2" spans="1:23" ht="13.9" customHeight="1" x14ac:dyDescent="0.25">
      <c r="G2" s="724"/>
      <c r="T2" s="1518"/>
      <c r="U2" s="1447"/>
      <c r="V2" s="1447"/>
      <c r="W2" s="1447"/>
    </row>
    <row r="3" spans="1:23" ht="15" customHeight="1" x14ac:dyDescent="0.25">
      <c r="A3" s="1486" t="s">
        <v>537</v>
      </c>
      <c r="B3" s="1505" t="s">
        <v>748</v>
      </c>
      <c r="C3" s="1520"/>
      <c r="D3" s="1520"/>
      <c r="E3" s="1520"/>
      <c r="F3" s="1520"/>
      <c r="G3" s="1521"/>
      <c r="H3" s="1202"/>
      <c r="I3" s="1202"/>
      <c r="J3" s="1202"/>
      <c r="K3" s="1202"/>
      <c r="L3"/>
      <c r="M3"/>
      <c r="N3" s="256" t="s">
        <v>1029</v>
      </c>
      <c r="O3"/>
      <c r="P3"/>
      <c r="Q3"/>
      <c r="R3"/>
      <c r="S3"/>
      <c r="T3"/>
      <c r="U3"/>
      <c r="V3"/>
      <c r="W3"/>
    </row>
    <row r="4" spans="1:23" ht="15" customHeight="1" x14ac:dyDescent="0.25">
      <c r="A4" s="1487"/>
      <c r="B4" s="1203" t="s">
        <v>835</v>
      </c>
      <c r="C4" s="1204"/>
      <c r="D4" s="1204"/>
      <c r="E4" s="1204"/>
      <c r="F4" s="1204"/>
      <c r="G4" s="1233"/>
      <c r="H4" s="1209"/>
      <c r="I4" s="1209"/>
      <c r="J4" s="1209"/>
      <c r="K4" s="1209"/>
      <c r="L4" s="43"/>
      <c r="M4" s="43"/>
      <c r="N4" s="43"/>
      <c r="O4" s="43"/>
      <c r="P4"/>
      <c r="Q4"/>
      <c r="R4"/>
      <c r="S4"/>
      <c r="T4"/>
      <c r="U4"/>
      <c r="V4"/>
      <c r="W4"/>
    </row>
    <row r="5" spans="1:23" ht="15" customHeight="1" x14ac:dyDescent="0.25">
      <c r="A5" s="1513" t="s">
        <v>538</v>
      </c>
      <c r="B5" s="1513"/>
      <c r="C5" s="1551" t="s">
        <v>26</v>
      </c>
      <c r="D5" s="1529" t="s">
        <v>1098</v>
      </c>
      <c r="E5" s="1514"/>
      <c r="F5" s="1514"/>
      <c r="G5" s="1530"/>
      <c r="H5" s="1529" t="s">
        <v>978</v>
      </c>
      <c r="I5" s="1514"/>
      <c r="J5" s="1514"/>
      <c r="K5" s="1514"/>
      <c r="L5"/>
      <c r="M5"/>
      <c r="N5"/>
      <c r="O5"/>
      <c r="P5"/>
      <c r="Q5"/>
      <c r="R5"/>
      <c r="S5"/>
      <c r="T5"/>
      <c r="U5"/>
      <c r="V5"/>
      <c r="W5"/>
    </row>
    <row r="6" spans="1:23" ht="15" customHeight="1" x14ac:dyDescent="0.25">
      <c r="A6" s="1513"/>
      <c r="B6" s="1513"/>
      <c r="C6" s="1527"/>
      <c r="D6" s="1479" t="s">
        <v>481</v>
      </c>
      <c r="E6" s="1481" t="s">
        <v>482</v>
      </c>
      <c r="F6" s="1515" t="s">
        <v>539</v>
      </c>
      <c r="G6" s="1474" t="s">
        <v>483</v>
      </c>
      <c r="H6" s="1479" t="s">
        <v>481</v>
      </c>
      <c r="I6" s="1481" t="s">
        <v>482</v>
      </c>
      <c r="J6" s="1483" t="s">
        <v>539</v>
      </c>
      <c r="K6" s="1474" t="s">
        <v>483</v>
      </c>
      <c r="L6"/>
      <c r="M6"/>
      <c r="N6"/>
      <c r="O6"/>
      <c r="P6"/>
      <c r="Q6"/>
      <c r="R6"/>
      <c r="S6"/>
      <c r="T6"/>
      <c r="U6"/>
      <c r="V6"/>
      <c r="W6"/>
    </row>
    <row r="7" spans="1:23" ht="15" customHeight="1" x14ac:dyDescent="0.25">
      <c r="A7" s="1513"/>
      <c r="B7" s="1513"/>
      <c r="C7" s="1474"/>
      <c r="D7" s="1480"/>
      <c r="E7" s="1482"/>
      <c r="F7" s="1516"/>
      <c r="G7" s="1475"/>
      <c r="H7" s="1480"/>
      <c r="I7" s="1482"/>
      <c r="J7" s="1484"/>
      <c r="K7" s="1475"/>
      <c r="L7"/>
      <c r="M7"/>
      <c r="N7"/>
      <c r="O7"/>
      <c r="P7"/>
      <c r="Q7"/>
      <c r="R7"/>
      <c r="S7"/>
      <c r="T7"/>
      <c r="U7"/>
      <c r="V7"/>
      <c r="W7"/>
    </row>
    <row r="8" spans="1:23" ht="12" customHeight="1" x14ac:dyDescent="0.25">
      <c r="A8" s="1493" t="s">
        <v>24</v>
      </c>
      <c r="B8" s="1494"/>
      <c r="C8" s="257"/>
      <c r="D8" s="279">
        <f t="shared" ref="D8:F8" si="0">SUM(D9,D29,D38)</f>
        <v>37904461</v>
      </c>
      <c r="E8" s="279">
        <f t="shared" si="0"/>
        <v>0</v>
      </c>
      <c r="F8" s="279">
        <f t="shared" si="0"/>
        <v>0</v>
      </c>
      <c r="G8" s="279">
        <f>SUM(G9,G29,G38)</f>
        <v>37904461</v>
      </c>
      <c r="H8" s="279">
        <v>37435</v>
      </c>
      <c r="I8" s="279">
        <f>SUM(I9,I29,I38)</f>
        <v>432000</v>
      </c>
      <c r="J8" s="279">
        <f>SUM(J9,J29,J38)</f>
        <v>0</v>
      </c>
      <c r="K8" s="279">
        <f>SUM(K9,K29,K38)</f>
        <v>469435</v>
      </c>
      <c r="L8"/>
      <c r="M8"/>
      <c r="N8"/>
      <c r="O8"/>
      <c r="P8"/>
      <c r="Q8"/>
      <c r="R8"/>
      <c r="S8"/>
      <c r="T8"/>
      <c r="U8"/>
      <c r="V8"/>
      <c r="W8"/>
    </row>
    <row r="9" spans="1:23" ht="12" customHeight="1" x14ac:dyDescent="0.25">
      <c r="A9" s="1502" t="s">
        <v>540</v>
      </c>
      <c r="B9" s="1495"/>
      <c r="C9" s="260"/>
      <c r="D9" s="261">
        <v>0</v>
      </c>
      <c r="E9" s="261">
        <f t="shared" ref="E9:F9" si="1">SUM(E11,E13,E15,E27)</f>
        <v>0</v>
      </c>
      <c r="F9" s="261">
        <f t="shared" si="1"/>
        <v>0</v>
      </c>
      <c r="G9" s="261">
        <f>SUM(G11,G13,G15,G27)</f>
        <v>0</v>
      </c>
      <c r="H9" s="261">
        <v>0</v>
      </c>
      <c r="I9" s="261">
        <f>SUM(I11,I13,I15,I27)</f>
        <v>432000</v>
      </c>
      <c r="J9" s="261">
        <f>SUM(J11,J13,J15,J27)</f>
        <v>0</v>
      </c>
      <c r="K9" s="261">
        <f>SUM(K11,K13,K15,K27)</f>
        <v>432000</v>
      </c>
      <c r="L9"/>
      <c r="M9"/>
      <c r="N9"/>
      <c r="O9"/>
      <c r="P9"/>
      <c r="Q9"/>
      <c r="R9"/>
      <c r="S9"/>
      <c r="T9"/>
      <c r="U9"/>
      <c r="V9"/>
      <c r="W9"/>
    </row>
    <row r="10" spans="1:23" ht="12" customHeight="1" x14ac:dyDescent="0.25">
      <c r="A10" s="262">
        <v>1</v>
      </c>
      <c r="B10" s="263" t="s">
        <v>541</v>
      </c>
      <c r="C10" s="260"/>
      <c r="D10" s="261">
        <v>0</v>
      </c>
      <c r="E10" s="261">
        <f t="shared" ref="E10:F10" si="2">SUM(E27,E15,E13,E11)</f>
        <v>0</v>
      </c>
      <c r="F10" s="261">
        <f t="shared" si="2"/>
        <v>0</v>
      </c>
      <c r="G10" s="261">
        <f>SUM(G27,G15,G13,G11)</f>
        <v>0</v>
      </c>
      <c r="H10" s="261">
        <v>0</v>
      </c>
      <c r="I10" s="261">
        <f>SUM(I27,I15,I13,I11)</f>
        <v>432000</v>
      </c>
      <c r="J10" s="261">
        <f>SUM(J27,J15,J13,J11)</f>
        <v>0</v>
      </c>
      <c r="K10" s="261">
        <f>SUM(K27,K15,K13,K11)</f>
        <v>432000</v>
      </c>
      <c r="L10"/>
      <c r="M10"/>
      <c r="N10"/>
      <c r="O10"/>
      <c r="P10"/>
      <c r="Q10"/>
      <c r="R10"/>
      <c r="S10"/>
      <c r="T10"/>
      <c r="U10"/>
      <c r="V10"/>
      <c r="W10"/>
    </row>
    <row r="11" spans="1:23" ht="12" customHeight="1" x14ac:dyDescent="0.25">
      <c r="A11" s="264"/>
      <c r="B11" s="265" t="s">
        <v>542</v>
      </c>
      <c r="C11" s="265" t="s">
        <v>155</v>
      </c>
      <c r="D11" s="266">
        <f>SUM(D12)</f>
        <v>0</v>
      </c>
      <c r="E11" s="266">
        <f t="shared" ref="E11:K11" si="3">SUM(E12)</f>
        <v>0</v>
      </c>
      <c r="F11" s="266">
        <f t="shared" si="3"/>
        <v>0</v>
      </c>
      <c r="G11" s="266">
        <f t="shared" si="3"/>
        <v>0</v>
      </c>
      <c r="H11" s="266">
        <f>SUM(H12)</f>
        <v>0</v>
      </c>
      <c r="I11" s="266">
        <f t="shared" si="3"/>
        <v>0</v>
      </c>
      <c r="J11" s="266">
        <f t="shared" si="3"/>
        <v>0</v>
      </c>
      <c r="K11" s="266">
        <f t="shared" si="3"/>
        <v>0</v>
      </c>
      <c r="L11"/>
      <c r="M11"/>
      <c r="N11"/>
      <c r="O11"/>
      <c r="P11"/>
      <c r="Q11"/>
      <c r="R11"/>
      <c r="S11"/>
      <c r="T11"/>
      <c r="U11"/>
      <c r="V11"/>
      <c r="W11"/>
    </row>
    <row r="12" spans="1:23" ht="12" customHeight="1" x14ac:dyDescent="0.25">
      <c r="A12" s="264"/>
      <c r="B12" s="267" t="s">
        <v>543</v>
      </c>
      <c r="C12" s="267" t="s">
        <v>167</v>
      </c>
      <c r="D12" s="268"/>
      <c r="E12" s="268"/>
      <c r="F12" s="268"/>
      <c r="G12" s="268">
        <f>SUM(D12:F12)</f>
        <v>0</v>
      </c>
      <c r="H12" s="268"/>
      <c r="I12" s="268"/>
      <c r="J12" s="268"/>
      <c r="K12" s="268">
        <f>SUM(H12:J12)</f>
        <v>0</v>
      </c>
      <c r="L12"/>
      <c r="M12"/>
      <c r="N12"/>
      <c r="O12"/>
      <c r="P12"/>
      <c r="Q12"/>
      <c r="R12"/>
      <c r="S12"/>
      <c r="T12"/>
      <c r="U12"/>
      <c r="V12"/>
      <c r="W12"/>
    </row>
    <row r="13" spans="1:23" ht="12" customHeight="1" x14ac:dyDescent="0.25">
      <c r="A13" s="269"/>
      <c r="B13" s="265" t="s">
        <v>544</v>
      </c>
      <c r="C13" s="265" t="s">
        <v>189</v>
      </c>
      <c r="D13" s="266">
        <f ca="1">SUM(D13)</f>
        <v>0</v>
      </c>
      <c r="E13" s="266">
        <v>0</v>
      </c>
      <c r="F13" s="266">
        <v>0</v>
      </c>
      <c r="G13" s="266">
        <v>0</v>
      </c>
      <c r="H13" s="266">
        <f ca="1">SUM(H13)</f>
        <v>0</v>
      </c>
      <c r="I13" s="266">
        <v>0</v>
      </c>
      <c r="J13" s="266">
        <v>0</v>
      </c>
      <c r="K13" s="266">
        <v>0</v>
      </c>
      <c r="L13"/>
      <c r="M13"/>
      <c r="N13"/>
      <c r="O13"/>
      <c r="P13"/>
      <c r="Q13"/>
      <c r="R13"/>
      <c r="S13"/>
      <c r="T13"/>
      <c r="U13"/>
      <c r="V13"/>
      <c r="W13"/>
    </row>
    <row r="14" spans="1:23" ht="12" customHeight="1" x14ac:dyDescent="0.25">
      <c r="A14" s="264"/>
      <c r="B14" s="267" t="s">
        <v>545</v>
      </c>
      <c r="C14" s="267" t="s">
        <v>203</v>
      </c>
      <c r="D14" s="268"/>
      <c r="E14" s="268"/>
      <c r="F14" s="268"/>
      <c r="G14" s="268">
        <f t="shared" ref="G14:G48" si="4">SUM(D14:F14)</f>
        <v>0</v>
      </c>
      <c r="H14" s="268"/>
      <c r="I14" s="268"/>
      <c r="J14" s="268"/>
      <c r="K14" s="268">
        <f>SUM(H14:J14)</f>
        <v>0</v>
      </c>
      <c r="L14"/>
      <c r="M14"/>
      <c r="N14"/>
      <c r="O14"/>
      <c r="P14"/>
      <c r="Q14"/>
      <c r="R14"/>
      <c r="S14"/>
      <c r="T14"/>
      <c r="U14"/>
      <c r="V14"/>
      <c r="W14"/>
    </row>
    <row r="15" spans="1:23" ht="12" customHeight="1" x14ac:dyDescent="0.25">
      <c r="A15" s="264"/>
      <c r="B15" s="265" t="s">
        <v>546</v>
      </c>
      <c r="C15" s="265" t="s">
        <v>206</v>
      </c>
      <c r="D15" s="266">
        <f t="shared" ref="D15:K15" si="5">SUM(D16:D26)</f>
        <v>0</v>
      </c>
      <c r="E15" s="266">
        <f t="shared" si="5"/>
        <v>0</v>
      </c>
      <c r="F15" s="266">
        <f t="shared" si="5"/>
        <v>0</v>
      </c>
      <c r="G15" s="266">
        <f t="shared" si="5"/>
        <v>0</v>
      </c>
      <c r="H15" s="266">
        <f t="shared" si="5"/>
        <v>0</v>
      </c>
      <c r="I15" s="266">
        <f t="shared" si="5"/>
        <v>432000</v>
      </c>
      <c r="J15" s="266">
        <f t="shared" si="5"/>
        <v>0</v>
      </c>
      <c r="K15" s="266">
        <f t="shared" si="5"/>
        <v>432000</v>
      </c>
      <c r="L15"/>
      <c r="M15"/>
      <c r="N15"/>
      <c r="O15"/>
      <c r="P15"/>
      <c r="Q15"/>
      <c r="R15"/>
      <c r="S15"/>
      <c r="T15"/>
      <c r="U15"/>
      <c r="V15"/>
      <c r="W15"/>
    </row>
    <row r="16" spans="1:23" ht="12" customHeight="1" x14ac:dyDescent="0.25">
      <c r="A16" s="264"/>
      <c r="B16" s="267" t="s">
        <v>547</v>
      </c>
      <c r="C16" s="267" t="s">
        <v>209</v>
      </c>
      <c r="D16" s="270"/>
      <c r="E16" s="270"/>
      <c r="F16" s="270"/>
      <c r="G16" s="268">
        <f t="shared" si="4"/>
        <v>0</v>
      </c>
      <c r="H16" s="270"/>
      <c r="I16" s="270"/>
      <c r="J16" s="270"/>
      <c r="K16" s="268">
        <f t="shared" ref="K16:K26" si="6">SUM(H16:J16)</f>
        <v>0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2" customHeight="1" x14ac:dyDescent="0.25">
      <c r="A17" s="264"/>
      <c r="B17" s="267" t="s">
        <v>548</v>
      </c>
      <c r="C17" s="267" t="s">
        <v>212</v>
      </c>
      <c r="D17" s="270"/>
      <c r="E17" s="270"/>
      <c r="F17" s="270"/>
      <c r="G17" s="268">
        <f t="shared" si="4"/>
        <v>0</v>
      </c>
      <c r="H17" s="270"/>
      <c r="I17" s="270">
        <v>432000</v>
      </c>
      <c r="J17" s="270"/>
      <c r="K17" s="268">
        <f t="shared" si="6"/>
        <v>432000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2" customHeight="1" x14ac:dyDescent="0.25">
      <c r="A18" s="264"/>
      <c r="B18" s="267" t="s">
        <v>549</v>
      </c>
      <c r="C18" s="267" t="s">
        <v>215</v>
      </c>
      <c r="D18" s="270"/>
      <c r="E18" s="270"/>
      <c r="F18" s="270"/>
      <c r="G18" s="268">
        <f t="shared" si="4"/>
        <v>0</v>
      </c>
      <c r="H18" s="270"/>
      <c r="I18" s="270"/>
      <c r="J18" s="270"/>
      <c r="K18" s="268">
        <f t="shared" si="6"/>
        <v>0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2" customHeight="1" x14ac:dyDescent="0.25">
      <c r="A19" s="264"/>
      <c r="B19" s="267" t="s">
        <v>550</v>
      </c>
      <c r="C19" s="267" t="s">
        <v>218</v>
      </c>
      <c r="D19" s="270"/>
      <c r="E19" s="270"/>
      <c r="F19" s="270"/>
      <c r="G19" s="268">
        <f t="shared" si="4"/>
        <v>0</v>
      </c>
      <c r="H19" s="270"/>
      <c r="I19" s="270"/>
      <c r="J19" s="270"/>
      <c r="K19" s="268">
        <f t="shared" si="6"/>
        <v>0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2" customHeight="1" x14ac:dyDescent="0.25">
      <c r="A20" s="264"/>
      <c r="B20" s="267" t="s">
        <v>551</v>
      </c>
      <c r="C20" s="267" t="s">
        <v>221</v>
      </c>
      <c r="D20" s="270"/>
      <c r="E20" s="270"/>
      <c r="F20" s="270"/>
      <c r="G20" s="268">
        <f t="shared" si="4"/>
        <v>0</v>
      </c>
      <c r="H20" s="270"/>
      <c r="I20" s="270"/>
      <c r="J20" s="270"/>
      <c r="K20" s="268">
        <f t="shared" si="6"/>
        <v>0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2" customHeight="1" x14ac:dyDescent="0.25">
      <c r="A21" s="264"/>
      <c r="B21" s="267" t="s">
        <v>552</v>
      </c>
      <c r="C21" s="267" t="s">
        <v>224</v>
      </c>
      <c r="D21" s="270"/>
      <c r="E21" s="270"/>
      <c r="F21" s="270"/>
      <c r="G21" s="268">
        <f t="shared" si="4"/>
        <v>0</v>
      </c>
      <c r="H21" s="270"/>
      <c r="I21" s="270"/>
      <c r="J21" s="270"/>
      <c r="K21" s="268">
        <f t="shared" si="6"/>
        <v>0</v>
      </c>
      <c r="L21"/>
      <c r="M21"/>
      <c r="N21"/>
      <c r="O21"/>
      <c r="P21"/>
      <c r="Q21"/>
      <c r="R21"/>
      <c r="S21"/>
      <c r="T21"/>
      <c r="U21"/>
      <c r="V21"/>
      <c r="W21"/>
    </row>
    <row r="22" spans="1:23" ht="12" customHeight="1" x14ac:dyDescent="0.25">
      <c r="A22" s="264"/>
      <c r="B22" s="267" t="s">
        <v>553</v>
      </c>
      <c r="C22" s="267" t="s">
        <v>227</v>
      </c>
      <c r="D22" s="270"/>
      <c r="E22" s="270"/>
      <c r="F22" s="270"/>
      <c r="G22" s="268">
        <f t="shared" si="4"/>
        <v>0</v>
      </c>
      <c r="H22" s="270"/>
      <c r="I22" s="270"/>
      <c r="J22" s="270"/>
      <c r="K22" s="268">
        <f t="shared" si="6"/>
        <v>0</v>
      </c>
      <c r="L22"/>
      <c r="M22"/>
      <c r="N22"/>
      <c r="O22"/>
      <c r="P22"/>
      <c r="Q22"/>
      <c r="R22"/>
      <c r="S22"/>
      <c r="T22"/>
      <c r="U22"/>
      <c r="V22"/>
      <c r="W22"/>
    </row>
    <row r="23" spans="1:23" ht="12" customHeight="1" x14ac:dyDescent="0.25">
      <c r="A23" s="264"/>
      <c r="B23" s="267" t="s">
        <v>554</v>
      </c>
      <c r="C23" s="267" t="s">
        <v>230</v>
      </c>
      <c r="D23" s="270"/>
      <c r="E23" s="270"/>
      <c r="F23" s="270"/>
      <c r="G23" s="268">
        <f t="shared" si="4"/>
        <v>0</v>
      </c>
      <c r="H23" s="270"/>
      <c r="I23" s="270"/>
      <c r="J23" s="270"/>
      <c r="K23" s="268">
        <f t="shared" si="6"/>
        <v>0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2" customHeight="1" x14ac:dyDescent="0.25">
      <c r="A24" s="264"/>
      <c r="B24" s="267" t="s">
        <v>555</v>
      </c>
      <c r="C24" s="267" t="s">
        <v>233</v>
      </c>
      <c r="D24" s="270"/>
      <c r="E24" s="270"/>
      <c r="F24" s="270"/>
      <c r="G24" s="268">
        <f t="shared" si="4"/>
        <v>0</v>
      </c>
      <c r="H24" s="270"/>
      <c r="I24" s="270"/>
      <c r="J24" s="270"/>
      <c r="K24" s="268">
        <f t="shared" si="6"/>
        <v>0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2" customHeight="1" x14ac:dyDescent="0.25">
      <c r="A25" s="264"/>
      <c r="B25" s="267" t="s">
        <v>556</v>
      </c>
      <c r="C25" s="267" t="s">
        <v>236</v>
      </c>
      <c r="D25" s="270"/>
      <c r="E25" s="270"/>
      <c r="F25" s="270"/>
      <c r="G25" s="268">
        <f t="shared" si="4"/>
        <v>0</v>
      </c>
      <c r="H25" s="270"/>
      <c r="I25" s="270"/>
      <c r="J25" s="270"/>
      <c r="K25" s="268">
        <f t="shared" si="6"/>
        <v>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2" customHeight="1" x14ac:dyDescent="0.25">
      <c r="A26" s="264"/>
      <c r="B26" s="267" t="s">
        <v>557</v>
      </c>
      <c r="C26" s="267" t="s">
        <v>558</v>
      </c>
      <c r="D26" s="270"/>
      <c r="E26" s="270"/>
      <c r="F26" s="270"/>
      <c r="G26" s="268">
        <f t="shared" si="4"/>
        <v>0</v>
      </c>
      <c r="H26" s="270"/>
      <c r="I26" s="270"/>
      <c r="J26" s="270"/>
      <c r="K26" s="268">
        <f t="shared" si="6"/>
        <v>0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2" customHeight="1" x14ac:dyDescent="0.25">
      <c r="A27" s="264"/>
      <c r="B27" s="265" t="s">
        <v>559</v>
      </c>
      <c r="C27" s="265" t="s">
        <v>251</v>
      </c>
      <c r="D27" s="271">
        <f>SUM(D28)</f>
        <v>0</v>
      </c>
      <c r="E27" s="271">
        <f t="shared" ref="E27:K27" si="7">SUM(E28)</f>
        <v>0</v>
      </c>
      <c r="F27" s="271">
        <f t="shared" si="7"/>
        <v>0</v>
      </c>
      <c r="G27" s="271">
        <f t="shared" si="7"/>
        <v>0</v>
      </c>
      <c r="H27" s="271">
        <f>SUM(H28)</f>
        <v>0</v>
      </c>
      <c r="I27" s="271">
        <f t="shared" si="7"/>
        <v>0</v>
      </c>
      <c r="J27" s="271">
        <f t="shared" si="7"/>
        <v>0</v>
      </c>
      <c r="K27" s="271">
        <f t="shared" si="7"/>
        <v>0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2" customHeight="1" x14ac:dyDescent="0.25">
      <c r="A28" s="264"/>
      <c r="B28" s="267" t="s">
        <v>560</v>
      </c>
      <c r="C28" s="267" t="s">
        <v>561</v>
      </c>
      <c r="D28" s="270"/>
      <c r="E28" s="270"/>
      <c r="F28" s="270"/>
      <c r="G28" s="268">
        <f t="shared" si="4"/>
        <v>0</v>
      </c>
      <c r="H28" s="270"/>
      <c r="I28" s="270"/>
      <c r="J28" s="270"/>
      <c r="K28" s="268">
        <f>SUM(H28:J28)</f>
        <v>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2" customHeight="1" x14ac:dyDescent="0.25">
      <c r="A29" s="272">
        <v>2</v>
      </c>
      <c r="B29" s="272" t="s">
        <v>562</v>
      </c>
      <c r="C29" s="260"/>
      <c r="D29" s="273">
        <f t="shared" ref="D29:K29" si="8">SUM(D30,D32,D36)</f>
        <v>0</v>
      </c>
      <c r="E29" s="273">
        <f t="shared" si="8"/>
        <v>0</v>
      </c>
      <c r="F29" s="273">
        <f t="shared" si="8"/>
        <v>0</v>
      </c>
      <c r="G29" s="273">
        <f t="shared" si="8"/>
        <v>0</v>
      </c>
      <c r="H29" s="273">
        <f t="shared" si="8"/>
        <v>0</v>
      </c>
      <c r="I29" s="273">
        <f t="shared" si="8"/>
        <v>0</v>
      </c>
      <c r="J29" s="273">
        <f t="shared" si="8"/>
        <v>0</v>
      </c>
      <c r="K29" s="273">
        <f t="shared" si="8"/>
        <v>0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2" customHeight="1" x14ac:dyDescent="0.25">
      <c r="A30" s="267"/>
      <c r="B30" s="265" t="s">
        <v>563</v>
      </c>
      <c r="C30" s="265" t="s">
        <v>172</v>
      </c>
      <c r="D30" s="271">
        <v>0</v>
      </c>
      <c r="E30" s="271">
        <v>0</v>
      </c>
      <c r="F30" s="271">
        <v>0</v>
      </c>
      <c r="G30" s="268">
        <f t="shared" si="4"/>
        <v>0</v>
      </c>
      <c r="H30" s="271">
        <v>0</v>
      </c>
      <c r="I30" s="271">
        <v>0</v>
      </c>
      <c r="J30" s="271">
        <v>0</v>
      </c>
      <c r="K30" s="268">
        <f t="shared" ref="K30:K37" si="9">SUM(H30:J30)</f>
        <v>0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5">
      <c r="A31" s="267"/>
      <c r="B31" s="267" t="s">
        <v>564</v>
      </c>
      <c r="C31" s="267" t="s">
        <v>184</v>
      </c>
      <c r="D31" s="270"/>
      <c r="E31" s="270"/>
      <c r="F31" s="270"/>
      <c r="G31" s="268">
        <f t="shared" si="4"/>
        <v>0</v>
      </c>
      <c r="H31" s="270"/>
      <c r="I31" s="270"/>
      <c r="J31" s="270"/>
      <c r="K31" s="268">
        <f t="shared" si="9"/>
        <v>0</v>
      </c>
      <c r="L31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5">
      <c r="A32" s="267"/>
      <c r="B32" s="265" t="s">
        <v>565</v>
      </c>
      <c r="C32" s="274" t="s">
        <v>239</v>
      </c>
      <c r="D32" s="271">
        <v>0</v>
      </c>
      <c r="E32" s="271">
        <v>0</v>
      </c>
      <c r="F32" s="271">
        <v>0</v>
      </c>
      <c r="G32" s="268">
        <f t="shared" si="4"/>
        <v>0</v>
      </c>
      <c r="H32" s="271">
        <v>0</v>
      </c>
      <c r="I32" s="271">
        <v>0</v>
      </c>
      <c r="J32" s="271">
        <v>0</v>
      </c>
      <c r="K32" s="268">
        <f t="shared" si="9"/>
        <v>0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2" customHeight="1" x14ac:dyDescent="0.25">
      <c r="A33" s="267"/>
      <c r="B33" s="267" t="s">
        <v>566</v>
      </c>
      <c r="C33" s="267" t="s">
        <v>242</v>
      </c>
      <c r="D33" s="270"/>
      <c r="E33" s="270"/>
      <c r="F33" s="270"/>
      <c r="G33" s="268">
        <f t="shared" si="4"/>
        <v>0</v>
      </c>
      <c r="H33" s="270"/>
      <c r="I33" s="270"/>
      <c r="J33" s="270"/>
      <c r="K33" s="268">
        <f t="shared" si="9"/>
        <v>0</v>
      </c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67"/>
      <c r="B34" s="267" t="s">
        <v>567</v>
      </c>
      <c r="C34" s="267" t="s">
        <v>245</v>
      </c>
      <c r="D34" s="270"/>
      <c r="E34" s="270"/>
      <c r="F34" s="270"/>
      <c r="G34" s="268">
        <f t="shared" si="4"/>
        <v>0</v>
      </c>
      <c r="H34" s="270"/>
      <c r="I34" s="270"/>
      <c r="J34" s="270"/>
      <c r="K34" s="268">
        <f t="shared" si="9"/>
        <v>0</v>
      </c>
      <c r="L34"/>
      <c r="M34"/>
      <c r="N34"/>
      <c r="O34"/>
      <c r="P34"/>
      <c r="Q34"/>
      <c r="R34"/>
      <c r="S34"/>
      <c r="T34"/>
      <c r="U34"/>
      <c r="V34"/>
      <c r="W34"/>
    </row>
    <row r="35" spans="1:23" ht="12" customHeight="1" x14ac:dyDescent="0.25">
      <c r="A35" s="267"/>
      <c r="B35" s="267" t="s">
        <v>568</v>
      </c>
      <c r="C35" s="267" t="s">
        <v>248</v>
      </c>
      <c r="D35" s="270"/>
      <c r="E35" s="270"/>
      <c r="F35" s="270"/>
      <c r="G35" s="268">
        <f t="shared" si="4"/>
        <v>0</v>
      </c>
      <c r="H35" s="270"/>
      <c r="I35" s="270"/>
      <c r="J35" s="270"/>
      <c r="K35" s="268">
        <f t="shared" si="9"/>
        <v>0</v>
      </c>
      <c r="L35"/>
      <c r="M35"/>
      <c r="N35"/>
      <c r="O35"/>
      <c r="P35"/>
      <c r="Q35"/>
      <c r="R35"/>
      <c r="S35"/>
      <c r="T35"/>
      <c r="U35"/>
      <c r="V35"/>
      <c r="W35"/>
    </row>
    <row r="36" spans="1:23" ht="12" customHeight="1" x14ac:dyDescent="0.25">
      <c r="A36" s="267"/>
      <c r="B36" s="265" t="s">
        <v>569</v>
      </c>
      <c r="C36" s="265" t="s">
        <v>269</v>
      </c>
      <c r="D36" s="275">
        <v>0</v>
      </c>
      <c r="E36" s="275">
        <v>0</v>
      </c>
      <c r="F36" s="275">
        <v>0</v>
      </c>
      <c r="G36" s="268">
        <f t="shared" si="4"/>
        <v>0</v>
      </c>
      <c r="H36" s="275">
        <v>0</v>
      </c>
      <c r="I36" s="275">
        <v>0</v>
      </c>
      <c r="J36" s="275">
        <v>0</v>
      </c>
      <c r="K36" s="268">
        <f t="shared" si="9"/>
        <v>0</v>
      </c>
      <c r="L36"/>
      <c r="M36"/>
      <c r="N36"/>
      <c r="O36"/>
      <c r="P36"/>
      <c r="Q36"/>
      <c r="R36"/>
      <c r="S36"/>
      <c r="T36"/>
      <c r="U36"/>
      <c r="V36"/>
      <c r="W36"/>
    </row>
    <row r="37" spans="1:23" ht="12" customHeight="1" x14ac:dyDescent="0.25">
      <c r="A37" s="267"/>
      <c r="B37" s="267" t="s">
        <v>570</v>
      </c>
      <c r="C37" s="267" t="s">
        <v>571</v>
      </c>
      <c r="D37" s="270"/>
      <c r="E37" s="270"/>
      <c r="F37" s="270"/>
      <c r="G37" s="268">
        <f t="shared" si="4"/>
        <v>0</v>
      </c>
      <c r="H37" s="270"/>
      <c r="I37" s="270"/>
      <c r="J37" s="270"/>
      <c r="K37" s="268">
        <f t="shared" si="9"/>
        <v>0</v>
      </c>
      <c r="L37"/>
      <c r="M37"/>
      <c r="N37"/>
      <c r="O37"/>
      <c r="P37"/>
      <c r="Q37"/>
      <c r="R37"/>
      <c r="S37"/>
      <c r="T37"/>
      <c r="U37"/>
      <c r="V37"/>
      <c r="W37"/>
    </row>
    <row r="38" spans="1:23" ht="12" customHeight="1" x14ac:dyDescent="0.25">
      <c r="A38" s="1495" t="s">
        <v>572</v>
      </c>
      <c r="B38" s="1495"/>
      <c r="C38" s="259" t="s">
        <v>304</v>
      </c>
      <c r="D38" s="276">
        <f>SUM(D42,D47)</f>
        <v>37904461</v>
      </c>
      <c r="E38" s="276">
        <f t="shared" ref="E38:G38" si="10">SUM(E42,E47)</f>
        <v>0</v>
      </c>
      <c r="F38" s="276">
        <f t="shared" si="10"/>
        <v>0</v>
      </c>
      <c r="G38" s="276">
        <f t="shared" si="10"/>
        <v>37904461</v>
      </c>
      <c r="H38" s="276">
        <f t="shared" ref="H38:K38" si="11">SUM(H39)</f>
        <v>37435</v>
      </c>
      <c r="I38" s="276">
        <f t="shared" si="11"/>
        <v>0</v>
      </c>
      <c r="J38" s="276">
        <f t="shared" si="11"/>
        <v>0</v>
      </c>
      <c r="K38" s="276">
        <f t="shared" si="11"/>
        <v>37435</v>
      </c>
      <c r="L38"/>
      <c r="M38"/>
      <c r="N38"/>
      <c r="O38"/>
      <c r="P38"/>
      <c r="Q38"/>
      <c r="R38"/>
      <c r="S38"/>
      <c r="T38"/>
      <c r="U38"/>
      <c r="V38"/>
      <c r="W38"/>
    </row>
    <row r="39" spans="1:23" ht="12" customHeight="1" x14ac:dyDescent="0.25">
      <c r="A39" s="265">
        <v>1</v>
      </c>
      <c r="B39" s="265" t="s">
        <v>573</v>
      </c>
      <c r="C39" s="265" t="s">
        <v>574</v>
      </c>
      <c r="D39" s="270"/>
      <c r="E39" s="270">
        <f>SUM(E47,E41)</f>
        <v>0</v>
      </c>
      <c r="F39" s="270">
        <f>SUM(F47,F41)</f>
        <v>0</v>
      </c>
      <c r="G39" s="268">
        <f t="shared" si="4"/>
        <v>0</v>
      </c>
      <c r="H39" s="270">
        <v>37435</v>
      </c>
      <c r="I39" s="270"/>
      <c r="J39" s="270"/>
      <c r="K39" s="268">
        <f t="shared" ref="K39:K46" si="12">SUM(H39:J39)</f>
        <v>37435</v>
      </c>
      <c r="L39"/>
      <c r="M39"/>
      <c r="N39"/>
      <c r="O39"/>
      <c r="P39"/>
      <c r="Q39"/>
      <c r="R39"/>
      <c r="S39"/>
      <c r="T39"/>
      <c r="U39"/>
      <c r="V39"/>
      <c r="W39"/>
    </row>
    <row r="40" spans="1:23" ht="12" customHeight="1" x14ac:dyDescent="0.25">
      <c r="A40" s="267"/>
      <c r="B40" s="267" t="s">
        <v>575</v>
      </c>
      <c r="C40" s="267" t="s">
        <v>293</v>
      </c>
      <c r="D40" s="270"/>
      <c r="E40" s="270"/>
      <c r="F40" s="270"/>
      <c r="G40" s="268">
        <f t="shared" si="4"/>
        <v>0</v>
      </c>
      <c r="H40" s="270"/>
      <c r="I40" s="270"/>
      <c r="J40" s="270"/>
      <c r="K40" s="268">
        <f t="shared" si="12"/>
        <v>0</v>
      </c>
      <c r="L40"/>
      <c r="M40"/>
      <c r="N40"/>
      <c r="O40"/>
      <c r="P40"/>
      <c r="Q40"/>
      <c r="R40"/>
      <c r="S40"/>
      <c r="T40"/>
      <c r="U40"/>
      <c r="V40"/>
      <c r="W40"/>
    </row>
    <row r="41" spans="1:23" ht="12" customHeight="1" x14ac:dyDescent="0.25">
      <c r="A41" s="267"/>
      <c r="B41" s="265" t="s">
        <v>576</v>
      </c>
      <c r="C41" s="265" t="s">
        <v>298</v>
      </c>
      <c r="D41" s="275"/>
      <c r="E41" s="275">
        <v>0</v>
      </c>
      <c r="F41" s="275">
        <v>0</v>
      </c>
      <c r="G41" s="266">
        <f t="shared" si="4"/>
        <v>0</v>
      </c>
      <c r="H41" s="275"/>
      <c r="I41" s="275"/>
      <c r="J41" s="275"/>
      <c r="K41" s="268">
        <f t="shared" si="12"/>
        <v>0</v>
      </c>
      <c r="L41"/>
      <c r="M41"/>
      <c r="N41"/>
      <c r="O41"/>
      <c r="P41"/>
      <c r="Q41"/>
      <c r="R41"/>
      <c r="S41"/>
      <c r="T41"/>
      <c r="U41"/>
      <c r="V41"/>
      <c r="W41"/>
    </row>
    <row r="42" spans="1:23" ht="12" customHeight="1" x14ac:dyDescent="0.25">
      <c r="A42" s="267"/>
      <c r="B42" s="265" t="s">
        <v>577</v>
      </c>
      <c r="C42" s="265" t="s">
        <v>301</v>
      </c>
      <c r="D42" s="275">
        <v>37967</v>
      </c>
      <c r="E42" s="275"/>
      <c r="F42" s="275"/>
      <c r="G42" s="266">
        <f t="shared" si="4"/>
        <v>37967</v>
      </c>
      <c r="H42" s="275"/>
      <c r="I42" s="275"/>
      <c r="J42" s="275"/>
      <c r="K42" s="268">
        <f t="shared" si="12"/>
        <v>0</v>
      </c>
      <c r="L42"/>
      <c r="M42"/>
      <c r="N42"/>
      <c r="O42"/>
      <c r="P42"/>
      <c r="Q42"/>
      <c r="R42"/>
      <c r="S42"/>
      <c r="T42"/>
      <c r="U42"/>
      <c r="V42"/>
      <c r="W42"/>
    </row>
    <row r="43" spans="1:23" ht="12" customHeight="1" x14ac:dyDescent="0.25">
      <c r="A43" s="267"/>
      <c r="B43" s="267" t="s">
        <v>578</v>
      </c>
      <c r="C43" s="267" t="s">
        <v>301</v>
      </c>
      <c r="D43" s="270">
        <v>37967</v>
      </c>
      <c r="E43" s="270"/>
      <c r="F43" s="270"/>
      <c r="G43" s="268">
        <f t="shared" si="4"/>
        <v>37967</v>
      </c>
      <c r="H43" s="270"/>
      <c r="I43" s="270"/>
      <c r="J43" s="270"/>
      <c r="K43" s="268">
        <f t="shared" si="12"/>
        <v>0</v>
      </c>
      <c r="L43"/>
      <c r="M43"/>
      <c r="N43"/>
      <c r="O43"/>
      <c r="P43"/>
      <c r="Q43"/>
      <c r="R43"/>
      <c r="S43"/>
      <c r="T43"/>
      <c r="U43"/>
      <c r="V43"/>
      <c r="W43"/>
    </row>
    <row r="44" spans="1:23" ht="12" hidden="1" customHeight="1" x14ac:dyDescent="0.25">
      <c r="A44" s="267"/>
      <c r="B44" s="267" t="s">
        <v>579</v>
      </c>
      <c r="C44" s="267" t="s">
        <v>301</v>
      </c>
      <c r="D44" s="270"/>
      <c r="E44" s="270"/>
      <c r="F44" s="270"/>
      <c r="G44" s="268">
        <f t="shared" si="4"/>
        <v>0</v>
      </c>
      <c r="H44" s="270"/>
      <c r="I44" s="270"/>
      <c r="J44" s="270"/>
      <c r="K44" s="268">
        <f t="shared" si="12"/>
        <v>0</v>
      </c>
      <c r="L44"/>
      <c r="M44"/>
      <c r="N44"/>
      <c r="O44"/>
      <c r="P44"/>
      <c r="Q44"/>
      <c r="R44"/>
      <c r="S44"/>
      <c r="T44"/>
      <c r="U44"/>
      <c r="V44"/>
      <c r="W44"/>
    </row>
    <row r="45" spans="1:23" ht="12" customHeight="1" x14ac:dyDescent="0.25">
      <c r="A45" s="267"/>
      <c r="B45" s="267" t="s">
        <v>580</v>
      </c>
      <c r="C45" s="267" t="s">
        <v>303</v>
      </c>
      <c r="D45" s="270">
        <v>0</v>
      </c>
      <c r="E45" s="270">
        <v>0</v>
      </c>
      <c r="F45" s="270">
        <v>0</v>
      </c>
      <c r="G45" s="268">
        <f t="shared" si="4"/>
        <v>0</v>
      </c>
      <c r="H45" s="270">
        <v>0</v>
      </c>
      <c r="I45" s="270">
        <v>0</v>
      </c>
      <c r="J45" s="270">
        <v>0</v>
      </c>
      <c r="K45" s="268">
        <f t="shared" si="12"/>
        <v>0</v>
      </c>
      <c r="L45"/>
      <c r="M45"/>
      <c r="N45"/>
      <c r="O45"/>
      <c r="P45"/>
      <c r="Q45"/>
      <c r="R45"/>
      <c r="S45"/>
      <c r="T45"/>
      <c r="U45"/>
      <c r="V45"/>
      <c r="W45"/>
    </row>
    <row r="46" spans="1:23" ht="12" customHeight="1" x14ac:dyDescent="0.25">
      <c r="A46" s="267"/>
      <c r="B46" s="267" t="s">
        <v>581</v>
      </c>
      <c r="C46" s="267" t="s">
        <v>582</v>
      </c>
      <c r="D46" s="270"/>
      <c r="E46" s="270"/>
      <c r="F46" s="270"/>
      <c r="G46" s="268">
        <f t="shared" si="4"/>
        <v>0</v>
      </c>
      <c r="H46" s="270"/>
      <c r="I46" s="270"/>
      <c r="J46" s="270"/>
      <c r="K46" s="268">
        <f t="shared" si="12"/>
        <v>0</v>
      </c>
      <c r="L46"/>
      <c r="M46"/>
      <c r="N46"/>
      <c r="O46"/>
      <c r="P46"/>
      <c r="Q46"/>
      <c r="R46"/>
      <c r="S46"/>
      <c r="T46"/>
      <c r="U46"/>
      <c r="V46"/>
      <c r="W46"/>
    </row>
    <row r="47" spans="1:23" ht="12" customHeight="1" x14ac:dyDescent="0.25">
      <c r="A47" s="260"/>
      <c r="B47" s="272" t="s">
        <v>583</v>
      </c>
      <c r="C47" s="272" t="s">
        <v>584</v>
      </c>
      <c r="D47" s="277">
        <v>37866494</v>
      </c>
      <c r="E47" s="277">
        <v>0</v>
      </c>
      <c r="F47" s="277">
        <v>0</v>
      </c>
      <c r="G47" s="277">
        <f>SUM(D47:F47)</f>
        <v>37866494</v>
      </c>
      <c r="H47" s="277">
        <v>37435</v>
      </c>
      <c r="I47" s="277"/>
      <c r="J47" s="277"/>
      <c r="K47" s="277">
        <v>37435</v>
      </c>
      <c r="L47"/>
      <c r="M47"/>
      <c r="N47"/>
      <c r="O47"/>
      <c r="P47"/>
      <c r="Q47"/>
      <c r="R47"/>
      <c r="S47"/>
      <c r="T47"/>
      <c r="U47"/>
      <c r="V47"/>
      <c r="W47"/>
    </row>
    <row r="48" spans="1:23" ht="12" hidden="1" customHeight="1" x14ac:dyDescent="0.25">
      <c r="A48" s="267"/>
      <c r="B48" s="267" t="s">
        <v>585</v>
      </c>
      <c r="C48" s="267" t="s">
        <v>586</v>
      </c>
      <c r="D48" s="270"/>
      <c r="E48" s="270"/>
      <c r="F48" s="270"/>
      <c r="G48" s="268">
        <f t="shared" si="4"/>
        <v>0</v>
      </c>
      <c r="H48" s="270"/>
      <c r="I48" s="270"/>
      <c r="J48" s="270"/>
      <c r="K48" s="268">
        <f>SUM(H48:J48)</f>
        <v>0</v>
      </c>
      <c r="L48"/>
      <c r="M48"/>
      <c r="N48"/>
      <c r="O48"/>
      <c r="P48"/>
      <c r="Q48"/>
      <c r="R48"/>
      <c r="S48"/>
      <c r="T48"/>
      <c r="U48"/>
      <c r="V48"/>
      <c r="W48"/>
    </row>
    <row r="49" spans="1:23" ht="12" customHeight="1" x14ac:dyDescent="0.25">
      <c r="A49" s="1500"/>
      <c r="B49" s="1500"/>
      <c r="C49" s="1501"/>
      <c r="D49" s="1500"/>
      <c r="E49" s="1500"/>
      <c r="F49" s="1500"/>
      <c r="G49" s="1500"/>
      <c r="L49"/>
      <c r="M49"/>
      <c r="N49"/>
      <c r="O49"/>
      <c r="P49"/>
      <c r="Q49"/>
      <c r="R49"/>
      <c r="S49"/>
      <c r="T49"/>
      <c r="U49"/>
      <c r="V49"/>
      <c r="W49"/>
    </row>
    <row r="50" spans="1:23" ht="12" customHeight="1" x14ac:dyDescent="0.25">
      <c r="A50" s="1503" t="s">
        <v>25</v>
      </c>
      <c r="B50" s="1504"/>
      <c r="C50" s="272"/>
      <c r="D50" s="277"/>
      <c r="E50" s="277"/>
      <c r="F50" s="277"/>
      <c r="G50" s="277"/>
      <c r="H50" s="277"/>
      <c r="I50" s="277"/>
      <c r="J50" s="277"/>
      <c r="K50" s="277"/>
      <c r="L50"/>
      <c r="M50"/>
      <c r="N50"/>
      <c r="O50"/>
      <c r="P50"/>
      <c r="Q50"/>
      <c r="R50"/>
      <c r="S50"/>
      <c r="T50"/>
      <c r="U50"/>
      <c r="V50"/>
      <c r="W50"/>
    </row>
    <row r="51" spans="1:23" ht="12" customHeight="1" x14ac:dyDescent="0.25">
      <c r="A51" s="1495" t="s">
        <v>587</v>
      </c>
      <c r="B51" s="1495"/>
      <c r="C51" s="260"/>
      <c r="D51" s="277">
        <f t="shared" ref="D51:K51" si="13">SUM(D52,D63,D69)</f>
        <v>37904461</v>
      </c>
      <c r="E51" s="277">
        <f t="shared" si="13"/>
        <v>0</v>
      </c>
      <c r="F51" s="277">
        <f t="shared" si="13"/>
        <v>0</v>
      </c>
      <c r="G51" s="277">
        <f t="shared" si="13"/>
        <v>37904461</v>
      </c>
      <c r="H51" s="277">
        <f t="shared" si="13"/>
        <v>37435</v>
      </c>
      <c r="I51" s="277">
        <f t="shared" si="13"/>
        <v>432000</v>
      </c>
      <c r="J51" s="277">
        <f t="shared" si="13"/>
        <v>0</v>
      </c>
      <c r="K51" s="277">
        <f t="shared" si="13"/>
        <v>469435</v>
      </c>
      <c r="L51"/>
      <c r="M51"/>
      <c r="N51"/>
      <c r="O51"/>
      <c r="P51"/>
      <c r="Q51"/>
      <c r="R51"/>
      <c r="S51"/>
      <c r="T51"/>
      <c r="U51"/>
      <c r="V51"/>
      <c r="W51"/>
    </row>
    <row r="52" spans="1:23" ht="12" customHeight="1" x14ac:dyDescent="0.25">
      <c r="A52" s="262">
        <v>1</v>
      </c>
      <c r="B52" s="263" t="s">
        <v>588</v>
      </c>
      <c r="C52" s="272"/>
      <c r="D52" s="277">
        <f t="shared" ref="D52:K52" si="14">SUM(D58,D55,D54,D53)</f>
        <v>36964461</v>
      </c>
      <c r="E52" s="277">
        <f t="shared" si="14"/>
        <v>0</v>
      </c>
      <c r="F52" s="277">
        <f t="shared" si="14"/>
        <v>0</v>
      </c>
      <c r="G52" s="277">
        <f t="shared" si="14"/>
        <v>36964461</v>
      </c>
      <c r="H52" s="277">
        <f t="shared" si="14"/>
        <v>37435</v>
      </c>
      <c r="I52" s="277">
        <f t="shared" si="14"/>
        <v>432000</v>
      </c>
      <c r="J52" s="277">
        <f t="shared" si="14"/>
        <v>0</v>
      </c>
      <c r="K52" s="277">
        <f t="shared" si="14"/>
        <v>469435</v>
      </c>
      <c r="L52"/>
      <c r="M52"/>
      <c r="N52"/>
      <c r="O52"/>
      <c r="P52"/>
      <c r="Q52"/>
      <c r="R52"/>
      <c r="S52"/>
      <c r="T52"/>
      <c r="U52"/>
      <c r="V52"/>
      <c r="W52"/>
    </row>
    <row r="53" spans="1:23" ht="12" customHeight="1" x14ac:dyDescent="0.25">
      <c r="A53" s="267"/>
      <c r="B53" s="265" t="s">
        <v>589</v>
      </c>
      <c r="C53" s="265" t="s">
        <v>324</v>
      </c>
      <c r="D53" s="275">
        <v>25613284</v>
      </c>
      <c r="E53" s="275"/>
      <c r="F53" s="275"/>
      <c r="G53" s="275">
        <f>SUM(D53:F53)</f>
        <v>25613284</v>
      </c>
      <c r="H53" s="275">
        <v>31000</v>
      </c>
      <c r="I53" s="275"/>
      <c r="J53" s="275"/>
      <c r="K53" s="275">
        <f>SUM(H53:J53)</f>
        <v>31000</v>
      </c>
      <c r="L53"/>
      <c r="M53"/>
      <c r="N53"/>
      <c r="O53"/>
      <c r="P53"/>
      <c r="Q53"/>
      <c r="R53"/>
      <c r="S53"/>
      <c r="T53"/>
      <c r="U53"/>
      <c r="V53"/>
      <c r="W53"/>
    </row>
    <row r="54" spans="1:23" ht="12" customHeight="1" x14ac:dyDescent="0.25">
      <c r="A54" s="267" t="s">
        <v>125</v>
      </c>
      <c r="B54" s="265" t="s">
        <v>590</v>
      </c>
      <c r="C54" s="265" t="s">
        <v>326</v>
      </c>
      <c r="D54" s="275">
        <v>4512327</v>
      </c>
      <c r="E54" s="275"/>
      <c r="F54" s="275"/>
      <c r="G54" s="275">
        <f>SUM(D54:F54)</f>
        <v>4512327</v>
      </c>
      <c r="H54" s="275">
        <v>6435</v>
      </c>
      <c r="I54" s="275"/>
      <c r="J54" s="275"/>
      <c r="K54" s="275">
        <f>SUM(H54:J54)</f>
        <v>6435</v>
      </c>
      <c r="L54"/>
      <c r="M54"/>
      <c r="N54"/>
      <c r="O54"/>
      <c r="P54"/>
      <c r="Q54"/>
      <c r="R54"/>
      <c r="S54"/>
      <c r="T54"/>
      <c r="U54"/>
      <c r="V54"/>
      <c r="W54"/>
    </row>
    <row r="55" spans="1:23" ht="12" customHeight="1" x14ac:dyDescent="0.25">
      <c r="A55" s="267"/>
      <c r="B55" s="265" t="s">
        <v>591</v>
      </c>
      <c r="C55" s="265" t="s">
        <v>328</v>
      </c>
      <c r="D55" s="275">
        <v>6838850</v>
      </c>
      <c r="E55" s="275"/>
      <c r="F55" s="275"/>
      <c r="G55" s="275">
        <f>SUM(D55:F55)</f>
        <v>6838850</v>
      </c>
      <c r="H55" s="275"/>
      <c r="I55" s="275">
        <v>432000</v>
      </c>
      <c r="J55" s="275"/>
      <c r="K55" s="275">
        <f>SUM(H55:J55)</f>
        <v>432000</v>
      </c>
      <c r="L55"/>
      <c r="M55"/>
      <c r="N55"/>
      <c r="O55"/>
      <c r="P55"/>
      <c r="Q55"/>
      <c r="R55"/>
      <c r="S55"/>
      <c r="T55"/>
      <c r="U55"/>
      <c r="V55"/>
      <c r="W55"/>
    </row>
    <row r="56" spans="1:23" ht="12" customHeight="1" x14ac:dyDescent="0.25">
      <c r="A56" s="267"/>
      <c r="B56" s="267" t="s">
        <v>592</v>
      </c>
      <c r="C56" s="267" t="s">
        <v>27</v>
      </c>
      <c r="D56" s="270"/>
      <c r="E56" s="270"/>
      <c r="F56" s="270"/>
      <c r="G56" s="275">
        <f t="shared" ref="G56:G74" si="15">SUM(D56:F56)</f>
        <v>0</v>
      </c>
      <c r="H56" s="270"/>
      <c r="I56" s="270"/>
      <c r="J56" s="270"/>
      <c r="K56" s="275">
        <f t="shared" ref="K56:K62" si="16">SUM(H56:J56)</f>
        <v>0</v>
      </c>
      <c r="L56"/>
      <c r="M56"/>
      <c r="N56"/>
      <c r="O56"/>
      <c r="P56"/>
      <c r="Q56"/>
      <c r="R56"/>
      <c r="S56"/>
      <c r="T56"/>
      <c r="U56"/>
      <c r="V56"/>
      <c r="W56"/>
    </row>
    <row r="57" spans="1:23" ht="12" customHeight="1" x14ac:dyDescent="0.25">
      <c r="A57" s="267"/>
      <c r="B57" s="265" t="s">
        <v>593</v>
      </c>
      <c r="C57" s="265" t="s">
        <v>330</v>
      </c>
      <c r="D57" s="275"/>
      <c r="E57" s="275"/>
      <c r="F57" s="275"/>
      <c r="G57" s="275">
        <f t="shared" si="15"/>
        <v>0</v>
      </c>
      <c r="H57" s="275"/>
      <c r="I57" s="275"/>
      <c r="J57" s="275"/>
      <c r="K57" s="275">
        <f t="shared" si="16"/>
        <v>0</v>
      </c>
      <c r="L57"/>
      <c r="M57"/>
      <c r="N57"/>
      <c r="O57"/>
      <c r="P57"/>
      <c r="Q57"/>
      <c r="R57"/>
      <c r="S57"/>
      <c r="T57"/>
      <c r="U57"/>
      <c r="V57"/>
      <c r="W57"/>
    </row>
    <row r="58" spans="1:23" ht="12" customHeight="1" x14ac:dyDescent="0.25">
      <c r="A58" s="267"/>
      <c r="B58" s="265" t="s">
        <v>594</v>
      </c>
      <c r="C58" s="265" t="s">
        <v>333</v>
      </c>
      <c r="D58" s="275"/>
      <c r="E58" s="275"/>
      <c r="F58" s="275"/>
      <c r="G58" s="275">
        <f t="shared" si="15"/>
        <v>0</v>
      </c>
      <c r="H58" s="275"/>
      <c r="I58" s="275"/>
      <c r="J58" s="275"/>
      <c r="K58" s="275">
        <f t="shared" si="16"/>
        <v>0</v>
      </c>
      <c r="L58"/>
      <c r="M58"/>
      <c r="N58"/>
      <c r="O58"/>
      <c r="P58"/>
      <c r="Q58"/>
      <c r="R58"/>
      <c r="S58"/>
      <c r="T58"/>
      <c r="U58"/>
      <c r="V58"/>
      <c r="W58"/>
    </row>
    <row r="59" spans="1:23" ht="12" customHeight="1" x14ac:dyDescent="0.25">
      <c r="A59" s="267"/>
      <c r="B59" s="267" t="s">
        <v>595</v>
      </c>
      <c r="C59" s="267" t="s">
        <v>335</v>
      </c>
      <c r="D59" s="270"/>
      <c r="E59" s="270"/>
      <c r="F59" s="270"/>
      <c r="G59" s="275">
        <f t="shared" si="15"/>
        <v>0</v>
      </c>
      <c r="H59" s="270"/>
      <c r="I59" s="270"/>
      <c r="J59" s="270"/>
      <c r="K59" s="275">
        <f t="shared" si="16"/>
        <v>0</v>
      </c>
      <c r="L59"/>
      <c r="M59"/>
      <c r="N59"/>
      <c r="O59"/>
      <c r="P59"/>
      <c r="Q59"/>
      <c r="R59"/>
      <c r="S59"/>
      <c r="T59"/>
      <c r="U59"/>
      <c r="V59"/>
      <c r="W59"/>
    </row>
    <row r="60" spans="1:23" ht="12" customHeight="1" x14ac:dyDescent="0.25">
      <c r="A60" s="267"/>
      <c r="B60" s="267" t="s">
        <v>638</v>
      </c>
      <c r="C60" s="267" t="s">
        <v>344</v>
      </c>
      <c r="D60" s="270"/>
      <c r="E60" s="270"/>
      <c r="F60" s="270"/>
      <c r="G60" s="275">
        <f t="shared" si="15"/>
        <v>0</v>
      </c>
      <c r="H60" s="270"/>
      <c r="I60" s="270"/>
      <c r="J60" s="270"/>
      <c r="K60" s="275">
        <f t="shared" si="16"/>
        <v>0</v>
      </c>
      <c r="L60"/>
      <c r="M60"/>
      <c r="N60"/>
      <c r="O60"/>
      <c r="P60"/>
      <c r="Q60"/>
      <c r="R60"/>
      <c r="S60"/>
      <c r="T60"/>
      <c r="U60"/>
      <c r="V60"/>
      <c r="W60"/>
    </row>
    <row r="61" spans="1:23" ht="12" customHeight="1" x14ac:dyDescent="0.25">
      <c r="A61" s="267"/>
      <c r="B61" s="267" t="s">
        <v>639</v>
      </c>
      <c r="C61" s="267" t="s">
        <v>393</v>
      </c>
      <c r="D61" s="270"/>
      <c r="E61" s="270"/>
      <c r="F61" s="270"/>
      <c r="G61" s="275">
        <f t="shared" si="15"/>
        <v>0</v>
      </c>
      <c r="H61" s="270"/>
      <c r="I61" s="270"/>
      <c r="J61" s="270"/>
      <c r="K61" s="275">
        <f t="shared" si="16"/>
        <v>0</v>
      </c>
      <c r="L61"/>
      <c r="M61"/>
      <c r="N61"/>
      <c r="O61"/>
      <c r="P61"/>
      <c r="Q61"/>
      <c r="R61"/>
      <c r="S61"/>
      <c r="T61"/>
      <c r="U61"/>
      <c r="V61"/>
      <c r="W61"/>
    </row>
    <row r="62" spans="1:23" ht="12" customHeight="1" x14ac:dyDescent="0.25">
      <c r="A62" s="267"/>
      <c r="B62" s="267" t="s">
        <v>640</v>
      </c>
      <c r="C62" s="267" t="s">
        <v>333</v>
      </c>
      <c r="D62" s="270"/>
      <c r="E62" s="270"/>
      <c r="F62" s="270"/>
      <c r="G62" s="275">
        <f t="shared" si="15"/>
        <v>0</v>
      </c>
      <c r="H62" s="270"/>
      <c r="I62" s="270"/>
      <c r="J62" s="270"/>
      <c r="K62" s="275">
        <f t="shared" si="16"/>
        <v>0</v>
      </c>
      <c r="L62"/>
      <c r="M62"/>
      <c r="N62"/>
      <c r="O62"/>
      <c r="P62"/>
      <c r="Q62"/>
      <c r="R62"/>
      <c r="S62"/>
      <c r="T62"/>
      <c r="U62"/>
      <c r="V62"/>
      <c r="W62"/>
    </row>
    <row r="63" spans="1:23" ht="12" customHeight="1" x14ac:dyDescent="0.25">
      <c r="A63" s="272">
        <v>2</v>
      </c>
      <c r="B63" s="272" t="s">
        <v>641</v>
      </c>
      <c r="C63" s="272"/>
      <c r="D63" s="277">
        <f>SUM(D64:D65,D66)</f>
        <v>940000</v>
      </c>
      <c r="E63" s="277">
        <f>SUM(E64:E65,E66)</f>
        <v>0</v>
      </c>
      <c r="F63" s="277">
        <f>SUM(F64:F65,F66)</f>
        <v>0</v>
      </c>
      <c r="G63" s="277">
        <f>SUM(D63:F63)</f>
        <v>940000</v>
      </c>
      <c r="H63" s="277">
        <f>SUM(H64:H65,H66)</f>
        <v>0</v>
      </c>
      <c r="I63" s="277">
        <f>SUM(I64:I65,I66)</f>
        <v>0</v>
      </c>
      <c r="J63" s="277">
        <f>SUM(J64:J65,J66)</f>
        <v>0</v>
      </c>
      <c r="K63" s="277">
        <f t="shared" ref="K63:K68" si="17">SUM(H63:J63)</f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spans="1:23" ht="12" customHeight="1" x14ac:dyDescent="0.25">
      <c r="A64" s="267"/>
      <c r="B64" s="267" t="s">
        <v>642</v>
      </c>
      <c r="C64" s="267" t="s">
        <v>353</v>
      </c>
      <c r="D64" s="270">
        <v>305000</v>
      </c>
      <c r="E64" s="270"/>
      <c r="F64" s="270"/>
      <c r="G64" s="270">
        <f t="shared" si="15"/>
        <v>305000</v>
      </c>
      <c r="H64" s="270"/>
      <c r="I64" s="270"/>
      <c r="J64" s="270"/>
      <c r="K64" s="270">
        <f t="shared" si="17"/>
        <v>0</v>
      </c>
      <c r="L64"/>
      <c r="M64"/>
      <c r="N64"/>
      <c r="O64"/>
      <c r="P64"/>
      <c r="Q64"/>
      <c r="R64"/>
      <c r="S64"/>
      <c r="T64"/>
      <c r="U64"/>
      <c r="V64"/>
      <c r="W64"/>
    </row>
    <row r="65" spans="1:23" ht="12" customHeight="1" x14ac:dyDescent="0.25">
      <c r="A65" s="267"/>
      <c r="B65" s="267" t="s">
        <v>643</v>
      </c>
      <c r="C65" s="267" t="s">
        <v>361</v>
      </c>
      <c r="D65" s="270">
        <v>635000</v>
      </c>
      <c r="E65" s="270"/>
      <c r="F65" s="270"/>
      <c r="G65" s="275">
        <f t="shared" si="15"/>
        <v>635000</v>
      </c>
      <c r="H65" s="270"/>
      <c r="I65" s="270"/>
      <c r="J65" s="270"/>
      <c r="K65" s="275">
        <f t="shared" si="17"/>
        <v>0</v>
      </c>
      <c r="L65"/>
      <c r="M65"/>
      <c r="N65"/>
      <c r="O65"/>
      <c r="P65"/>
      <c r="Q65"/>
      <c r="R65"/>
      <c r="S65"/>
      <c r="T65"/>
      <c r="U65"/>
      <c r="V65"/>
      <c r="W65"/>
    </row>
    <row r="66" spans="1:23" ht="12" customHeight="1" x14ac:dyDescent="0.25">
      <c r="A66" s="267"/>
      <c r="B66" s="265" t="s">
        <v>644</v>
      </c>
      <c r="C66" s="265" t="s">
        <v>373</v>
      </c>
      <c r="D66" s="275"/>
      <c r="E66" s="275"/>
      <c r="F66" s="275"/>
      <c r="G66" s="275">
        <f t="shared" si="15"/>
        <v>0</v>
      </c>
      <c r="H66" s="275"/>
      <c r="I66" s="275"/>
      <c r="J66" s="275"/>
      <c r="K66" s="275">
        <f t="shared" si="17"/>
        <v>0</v>
      </c>
      <c r="L66"/>
      <c r="M66"/>
      <c r="N66"/>
      <c r="O66"/>
      <c r="P66"/>
      <c r="Q66"/>
      <c r="R66"/>
      <c r="S66"/>
      <c r="T66"/>
      <c r="U66"/>
      <c r="V66"/>
      <c r="W66"/>
    </row>
    <row r="67" spans="1:23" ht="12" customHeight="1" x14ac:dyDescent="0.25">
      <c r="A67" s="267"/>
      <c r="B67" s="267" t="s">
        <v>645</v>
      </c>
      <c r="C67" s="267" t="s">
        <v>382</v>
      </c>
      <c r="D67" s="270"/>
      <c r="E67" s="270"/>
      <c r="F67" s="270"/>
      <c r="G67" s="275">
        <f t="shared" si="15"/>
        <v>0</v>
      </c>
      <c r="H67" s="270"/>
      <c r="I67" s="270"/>
      <c r="J67" s="270"/>
      <c r="K67" s="275">
        <f t="shared" si="17"/>
        <v>0</v>
      </c>
      <c r="L67"/>
      <c r="M67"/>
      <c r="N67"/>
      <c r="O67"/>
      <c r="P67"/>
      <c r="Q67"/>
      <c r="R67"/>
      <c r="S67"/>
      <c r="T67"/>
      <c r="U67"/>
      <c r="V67"/>
      <c r="W67"/>
    </row>
    <row r="68" spans="1:23" ht="12" customHeight="1" x14ac:dyDescent="0.25">
      <c r="A68" s="267"/>
      <c r="B68" s="267" t="s">
        <v>646</v>
      </c>
      <c r="C68" s="267" t="s">
        <v>647</v>
      </c>
      <c r="D68" s="270"/>
      <c r="E68" s="270"/>
      <c r="F68" s="270"/>
      <c r="G68" s="275">
        <f t="shared" si="15"/>
        <v>0</v>
      </c>
      <c r="H68" s="270"/>
      <c r="I68" s="270"/>
      <c r="J68" s="270"/>
      <c r="K68" s="275">
        <f t="shared" si="17"/>
        <v>0</v>
      </c>
      <c r="L68"/>
      <c r="M68"/>
      <c r="N68"/>
      <c r="O68"/>
      <c r="P68"/>
      <c r="Q68"/>
      <c r="R68"/>
      <c r="S68"/>
      <c r="T68"/>
      <c r="U68"/>
      <c r="V68"/>
      <c r="W68"/>
    </row>
    <row r="69" spans="1:23" ht="12" customHeight="1" x14ac:dyDescent="0.25">
      <c r="A69" s="1495" t="s">
        <v>648</v>
      </c>
      <c r="B69" s="1495"/>
      <c r="C69" s="272"/>
      <c r="D69" s="277"/>
      <c r="E69" s="277"/>
      <c r="F69" s="277"/>
      <c r="G69" s="277"/>
      <c r="H69" s="277"/>
      <c r="I69" s="277"/>
      <c r="J69" s="277"/>
      <c r="K69" s="277"/>
      <c r="L69"/>
      <c r="M69"/>
      <c r="N69"/>
      <c r="O69"/>
      <c r="P69"/>
      <c r="Q69"/>
      <c r="R69"/>
      <c r="S69"/>
      <c r="T69"/>
      <c r="U69"/>
      <c r="V69"/>
      <c r="W69"/>
    </row>
    <row r="70" spans="1:23" ht="12" customHeight="1" x14ac:dyDescent="0.25">
      <c r="A70" s="267">
        <v>1</v>
      </c>
      <c r="B70" s="265" t="s">
        <v>649</v>
      </c>
      <c r="C70" s="265" t="s">
        <v>650</v>
      </c>
      <c r="D70" s="275"/>
      <c r="E70" s="275"/>
      <c r="F70" s="275"/>
      <c r="G70" s="275">
        <f t="shared" si="15"/>
        <v>0</v>
      </c>
      <c r="H70" s="275"/>
      <c r="I70" s="275"/>
      <c r="J70" s="275"/>
      <c r="K70" s="275">
        <f>SUM(H70:J70)</f>
        <v>0</v>
      </c>
      <c r="L70"/>
      <c r="M70"/>
      <c r="N70"/>
      <c r="O70"/>
      <c r="P70"/>
      <c r="Q70"/>
      <c r="R70"/>
      <c r="S70"/>
      <c r="T70"/>
      <c r="U70"/>
      <c r="V70"/>
      <c r="W70"/>
    </row>
    <row r="71" spans="1:23" ht="12" customHeight="1" x14ac:dyDescent="0.25">
      <c r="A71" s="267"/>
      <c r="B71" s="267" t="s">
        <v>651</v>
      </c>
      <c r="C71" s="267" t="s">
        <v>472</v>
      </c>
      <c r="D71" s="270"/>
      <c r="E71" s="270"/>
      <c r="F71" s="270"/>
      <c r="G71" s="275">
        <f t="shared" si="15"/>
        <v>0</v>
      </c>
      <c r="H71" s="270"/>
      <c r="I71" s="270"/>
      <c r="J71" s="270"/>
      <c r="K71" s="275">
        <f>SUM(H71:J71)</f>
        <v>0</v>
      </c>
      <c r="L71"/>
      <c r="M71"/>
      <c r="N71"/>
      <c r="O71"/>
      <c r="P71"/>
      <c r="Q71"/>
      <c r="R71"/>
      <c r="S71"/>
      <c r="T71"/>
      <c r="U71"/>
      <c r="V71"/>
      <c r="W71"/>
    </row>
    <row r="72" spans="1:23" ht="12" customHeight="1" x14ac:dyDescent="0.25">
      <c r="A72" s="267"/>
      <c r="B72" s="267" t="s">
        <v>652</v>
      </c>
      <c r="C72" s="267" t="s">
        <v>731</v>
      </c>
      <c r="D72" s="270"/>
      <c r="E72" s="270"/>
      <c r="F72" s="270"/>
      <c r="G72" s="275">
        <f t="shared" si="15"/>
        <v>0</v>
      </c>
      <c r="H72" s="270"/>
      <c r="I72" s="270"/>
      <c r="J72" s="270"/>
      <c r="K72" s="275">
        <f>SUM(H72:J72)</f>
        <v>0</v>
      </c>
      <c r="L72"/>
      <c r="M72"/>
      <c r="N72"/>
      <c r="O72"/>
      <c r="P72"/>
      <c r="Q72"/>
      <c r="R72"/>
      <c r="S72"/>
      <c r="T72"/>
      <c r="U72"/>
      <c r="V72"/>
      <c r="W72"/>
    </row>
    <row r="73" spans="1:23" ht="12" customHeight="1" x14ac:dyDescent="0.25">
      <c r="A73" s="260" t="s">
        <v>125</v>
      </c>
      <c r="B73" s="260" t="s">
        <v>653</v>
      </c>
      <c r="C73" s="260" t="s">
        <v>654</v>
      </c>
      <c r="D73" s="273"/>
      <c r="E73" s="273"/>
      <c r="F73" s="273"/>
      <c r="G73" s="273"/>
      <c r="H73" s="273"/>
      <c r="I73" s="273"/>
      <c r="J73" s="273"/>
      <c r="K73" s="273"/>
      <c r="L73"/>
      <c r="M73"/>
      <c r="N73"/>
      <c r="O73"/>
      <c r="P73"/>
      <c r="Q73"/>
      <c r="R73"/>
      <c r="S73"/>
      <c r="T73"/>
      <c r="U73"/>
      <c r="V73"/>
      <c r="W73"/>
    </row>
    <row r="74" spans="1:23" ht="12" customHeight="1" x14ac:dyDescent="0.25">
      <c r="A74" s="267"/>
      <c r="B74" s="267" t="s">
        <v>655</v>
      </c>
      <c r="C74" s="267" t="s">
        <v>656</v>
      </c>
      <c r="D74" s="270"/>
      <c r="E74" s="270"/>
      <c r="F74" s="270"/>
      <c r="G74" s="275">
        <f t="shared" si="15"/>
        <v>0</v>
      </c>
      <c r="H74" s="270"/>
      <c r="I74" s="270"/>
      <c r="J74" s="270"/>
      <c r="K74" s="275">
        <f>SUM(H74:J74)</f>
        <v>0</v>
      </c>
      <c r="L74"/>
      <c r="M74"/>
      <c r="N74"/>
      <c r="O74"/>
      <c r="P74"/>
      <c r="Q74"/>
      <c r="R74"/>
      <c r="S74"/>
      <c r="T74"/>
      <c r="U74"/>
      <c r="V74"/>
      <c r="W74"/>
    </row>
    <row r="75" spans="1:23" ht="12" customHeight="1" x14ac:dyDescent="0.25">
      <c r="A75" s="280"/>
      <c r="B75" s="280"/>
      <c r="C75" s="280"/>
      <c r="D75" s="719"/>
      <c r="E75" s="719"/>
      <c r="F75" s="719"/>
      <c r="G75" s="720"/>
    </row>
    <row r="76" spans="1:23" ht="12" hidden="1" customHeight="1" x14ac:dyDescent="0.25">
      <c r="A76" s="280"/>
      <c r="B76" s="280"/>
      <c r="C76" s="280"/>
      <c r="D76" s="719"/>
      <c r="E76" s="719"/>
      <c r="F76" s="719"/>
      <c r="G76" s="720"/>
    </row>
    <row r="77" spans="1:23" ht="12" hidden="1" customHeight="1" x14ac:dyDescent="0.25">
      <c r="A77" s="280"/>
      <c r="B77" s="280"/>
      <c r="C77" s="280"/>
      <c r="D77" s="719"/>
      <c r="E77" s="719"/>
      <c r="F77" s="719"/>
      <c r="G77" s="720"/>
    </row>
    <row r="78" spans="1:23" ht="12" hidden="1" customHeight="1" x14ac:dyDescent="0.25">
      <c r="A78" s="280"/>
      <c r="B78" s="280"/>
      <c r="C78" s="280"/>
      <c r="D78" s="719"/>
      <c r="E78" s="719"/>
      <c r="F78" s="719"/>
      <c r="G78" s="720"/>
    </row>
    <row r="79" spans="1:23" ht="12" hidden="1" customHeight="1" x14ac:dyDescent="0.25">
      <c r="A79" s="280"/>
      <c r="B79" s="280"/>
      <c r="C79" s="280"/>
      <c r="D79" s="719"/>
      <c r="E79" s="719"/>
      <c r="F79" s="719"/>
      <c r="G79" s="720"/>
    </row>
    <row r="80" spans="1:23" ht="12" hidden="1" customHeight="1" x14ac:dyDescent="0.25">
      <c r="A80" s="280"/>
      <c r="B80" s="280"/>
      <c r="C80" s="280"/>
      <c r="D80" s="719"/>
      <c r="E80" s="719"/>
      <c r="F80" s="719"/>
      <c r="G80" s="720"/>
    </row>
    <row r="81" spans="1:7" ht="12" hidden="1" customHeight="1" x14ac:dyDescent="0.25">
      <c r="A81" s="280"/>
      <c r="B81" s="280"/>
      <c r="C81" s="280"/>
      <c r="D81" s="719"/>
      <c r="E81" s="719"/>
      <c r="F81" s="719"/>
      <c r="G81" s="720"/>
    </row>
    <row r="82" spans="1:7" ht="12" hidden="1" customHeight="1" x14ac:dyDescent="0.25">
      <c r="A82" s="280"/>
      <c r="B82" s="280"/>
      <c r="C82" s="280"/>
      <c r="D82" s="719"/>
      <c r="E82" s="719"/>
      <c r="F82" s="719"/>
      <c r="G82" s="720"/>
    </row>
    <row r="83" spans="1:7" ht="12" hidden="1" customHeight="1" x14ac:dyDescent="0.25">
      <c r="A83" s="280"/>
      <c r="B83" s="280"/>
      <c r="C83" s="280"/>
      <c r="D83" s="719"/>
      <c r="E83" s="719"/>
      <c r="F83" s="719"/>
      <c r="G83" s="720"/>
    </row>
    <row r="84" spans="1:7" ht="12" hidden="1" customHeight="1" x14ac:dyDescent="0.25">
      <c r="A84" s="280"/>
      <c r="B84" s="280"/>
      <c r="C84" s="280"/>
      <c r="D84" s="719"/>
      <c r="E84" s="719"/>
      <c r="F84" s="719"/>
      <c r="G84" s="720"/>
    </row>
    <row r="85" spans="1:7" ht="12" hidden="1" customHeight="1" x14ac:dyDescent="0.25">
      <c r="A85" s="280"/>
      <c r="B85" s="280"/>
      <c r="C85" s="280"/>
      <c r="D85" s="719"/>
      <c r="E85" s="719"/>
      <c r="F85" s="719"/>
      <c r="G85" s="720"/>
    </row>
    <row r="86" spans="1:7" ht="12" hidden="1" customHeight="1" x14ac:dyDescent="0.25">
      <c r="A86" s="280"/>
      <c r="B86" s="280"/>
      <c r="C86" s="280"/>
      <c r="D86" s="719"/>
      <c r="E86" s="719"/>
      <c r="F86" s="719"/>
      <c r="G86" s="720"/>
    </row>
    <row r="87" spans="1:7" ht="12" hidden="1" customHeight="1" x14ac:dyDescent="0.25">
      <c r="A87" s="280"/>
      <c r="B87" s="280"/>
      <c r="C87" s="280"/>
      <c r="D87" s="719"/>
      <c r="E87" s="719"/>
      <c r="F87" s="719"/>
      <c r="G87" s="720"/>
    </row>
    <row r="88" spans="1:7" ht="12" hidden="1" customHeight="1" x14ac:dyDescent="0.25">
      <c r="A88" s="280"/>
      <c r="B88" s="280"/>
      <c r="C88" s="280"/>
      <c r="D88" s="719"/>
      <c r="E88" s="719"/>
      <c r="F88" s="719"/>
      <c r="G88" s="720"/>
    </row>
    <row r="89" spans="1:7" ht="12" hidden="1" customHeight="1" x14ac:dyDescent="0.25">
      <c r="A89" s="280"/>
      <c r="B89" s="280"/>
      <c r="C89" s="280"/>
      <c r="D89" s="719"/>
      <c r="E89" s="719"/>
      <c r="F89" s="719"/>
      <c r="G89" s="720"/>
    </row>
    <row r="90" spans="1:7" ht="12" hidden="1" customHeight="1" x14ac:dyDescent="0.25">
      <c r="A90" s="280"/>
      <c r="B90" s="280"/>
      <c r="C90" s="280"/>
      <c r="D90" s="719"/>
      <c r="E90" s="719"/>
      <c r="F90" s="719"/>
      <c r="G90" s="720"/>
    </row>
    <row r="91" spans="1:7" ht="12" hidden="1" customHeight="1" x14ac:dyDescent="0.25">
      <c r="A91" s="280"/>
      <c r="B91" s="280"/>
      <c r="C91" s="280"/>
      <c r="D91" s="719"/>
      <c r="E91" s="719"/>
      <c r="F91" s="719"/>
      <c r="G91" s="720"/>
    </row>
    <row r="92" spans="1:7" ht="12" hidden="1" customHeight="1" x14ac:dyDescent="0.25">
      <c r="A92" s="280"/>
      <c r="B92" s="280"/>
      <c r="C92" s="280"/>
      <c r="D92" s="719"/>
      <c r="E92" s="719"/>
      <c r="F92" s="719"/>
      <c r="G92" s="720"/>
    </row>
    <row r="93" spans="1:7" ht="12" hidden="1" customHeight="1" x14ac:dyDescent="0.25">
      <c r="A93" s="280"/>
      <c r="B93" s="280"/>
      <c r="C93" s="280"/>
      <c r="D93" s="719"/>
      <c r="E93" s="719"/>
      <c r="F93" s="719"/>
      <c r="G93" s="720"/>
    </row>
    <row r="94" spans="1:7" ht="12" hidden="1" customHeight="1" x14ac:dyDescent="0.25">
      <c r="A94" s="280"/>
      <c r="B94" s="280"/>
      <c r="C94" s="280"/>
      <c r="D94" s="719"/>
      <c r="E94" s="719"/>
      <c r="F94" s="719"/>
      <c r="G94" s="720"/>
    </row>
    <row r="95" spans="1:7" ht="12" hidden="1" customHeight="1" x14ac:dyDescent="0.25">
      <c r="A95" s="280"/>
      <c r="B95" s="280"/>
      <c r="C95" s="280"/>
      <c r="D95" s="719"/>
      <c r="E95" s="719"/>
      <c r="F95" s="719"/>
      <c r="G95" s="720"/>
    </row>
    <row r="96" spans="1:7" ht="12" hidden="1" customHeight="1" x14ac:dyDescent="0.25">
      <c r="A96" s="280"/>
      <c r="B96" s="280"/>
      <c r="C96" s="280"/>
      <c r="D96" s="719"/>
      <c r="E96" s="719"/>
      <c r="F96" s="719"/>
      <c r="G96" s="720"/>
    </row>
    <row r="97" spans="1:12" ht="12" hidden="1" customHeight="1" x14ac:dyDescent="0.25">
      <c r="A97" s="280"/>
      <c r="B97" s="280"/>
      <c r="C97" s="280"/>
      <c r="D97" s="719"/>
      <c r="E97" s="719"/>
      <c r="F97" s="719"/>
      <c r="G97" s="720"/>
    </row>
    <row r="98" spans="1:12" ht="12" hidden="1" customHeight="1" x14ac:dyDescent="0.25">
      <c r="A98" s="280"/>
      <c r="B98" s="280"/>
      <c r="C98" s="280"/>
      <c r="D98" s="719"/>
      <c r="E98" s="719"/>
      <c r="F98" s="719"/>
      <c r="G98" s="720"/>
    </row>
    <row r="99" spans="1:12" ht="12" hidden="1" customHeight="1" x14ac:dyDescent="0.25">
      <c r="A99" s="280"/>
      <c r="B99" s="280"/>
      <c r="C99" s="280"/>
      <c r="D99" s="719"/>
      <c r="E99" s="719"/>
      <c r="F99" s="719"/>
      <c r="G99" s="720"/>
    </row>
    <row r="100" spans="1:12" ht="12" hidden="1" customHeight="1" x14ac:dyDescent="0.25">
      <c r="A100" s="280"/>
      <c r="B100" s="280"/>
      <c r="C100" s="280"/>
      <c r="D100" s="719"/>
      <c r="E100" s="719"/>
      <c r="F100" s="719"/>
      <c r="G100" s="720"/>
    </row>
    <row r="101" spans="1:12" ht="12" customHeight="1" x14ac:dyDescent="0.25">
      <c r="A101" s="280"/>
      <c r="B101" s="280"/>
      <c r="C101" s="280"/>
      <c r="D101" s="719"/>
      <c r="E101" s="719"/>
      <c r="F101" s="719"/>
      <c r="G101" s="720"/>
    </row>
    <row r="102" spans="1:12" ht="12" customHeight="1" x14ac:dyDescent="0.25">
      <c r="A102" s="280"/>
      <c r="B102" s="280"/>
      <c r="C102" s="280"/>
      <c r="D102" s="719"/>
      <c r="E102" s="719"/>
      <c r="F102" s="719"/>
      <c r="G102" s="720"/>
    </row>
    <row r="103" spans="1:12" x14ac:dyDescent="0.25">
      <c r="E103" s="1550" t="s">
        <v>914</v>
      </c>
      <c r="F103" s="1550"/>
      <c r="G103" s="1550"/>
      <c r="H103" s="1550"/>
      <c r="I103" s="1550"/>
      <c r="J103" s="1550"/>
      <c r="K103" s="1550"/>
      <c r="L103" s="1550"/>
    </row>
    <row r="104" spans="1:12" x14ac:dyDescent="0.25">
      <c r="A104" s="733"/>
      <c r="B104" s="1207" t="s">
        <v>748</v>
      </c>
      <c r="C104" s="1207"/>
      <c r="D104" s="1236"/>
      <c r="E104"/>
      <c r="F104"/>
      <c r="G104"/>
      <c r="H104"/>
      <c r="I104"/>
      <c r="J104"/>
      <c r="K104"/>
      <c r="L104"/>
    </row>
    <row r="105" spans="1:12" ht="36" x14ac:dyDescent="0.25">
      <c r="A105" s="731" t="s">
        <v>773</v>
      </c>
      <c r="B105" s="732" t="s">
        <v>761</v>
      </c>
      <c r="C105" s="880"/>
      <c r="D105" s="882" t="s">
        <v>1098</v>
      </c>
      <c r="E105"/>
      <c r="F105"/>
      <c r="G105"/>
      <c r="H105"/>
      <c r="I105"/>
      <c r="J105"/>
      <c r="K105"/>
      <c r="L105"/>
    </row>
    <row r="106" spans="1:12" x14ac:dyDescent="0.25">
      <c r="A106" s="639" t="s">
        <v>779</v>
      </c>
      <c r="B106" s="637" t="s">
        <v>782</v>
      </c>
      <c r="C106" s="633"/>
      <c r="D106" s="634"/>
      <c r="E106"/>
      <c r="F106"/>
      <c r="G106"/>
      <c r="H106"/>
      <c r="I106"/>
      <c r="J106"/>
      <c r="K106"/>
      <c r="L106"/>
    </row>
    <row r="107" spans="1:12" x14ac:dyDescent="0.25">
      <c r="A107" s="620"/>
      <c r="B107" s="614" t="s">
        <v>503</v>
      </c>
      <c r="C107" s="629"/>
      <c r="D107" s="609">
        <v>4362832</v>
      </c>
      <c r="E107"/>
      <c r="F107"/>
      <c r="G107"/>
      <c r="H107"/>
      <c r="I107"/>
      <c r="J107"/>
      <c r="K107"/>
      <c r="L107"/>
    </row>
    <row r="108" spans="1:12" x14ac:dyDescent="0.25">
      <c r="A108" s="620"/>
      <c r="B108" s="614" t="s">
        <v>764</v>
      </c>
      <c r="C108" s="629"/>
      <c r="D108" s="609">
        <v>773497</v>
      </c>
      <c r="E108"/>
      <c r="F108"/>
      <c r="G108"/>
      <c r="H108"/>
      <c r="I108"/>
      <c r="J108"/>
      <c r="K108"/>
      <c r="L108"/>
    </row>
    <row r="109" spans="1:12" x14ac:dyDescent="0.25">
      <c r="A109" s="620"/>
      <c r="B109" s="614" t="s">
        <v>127</v>
      </c>
      <c r="C109" s="629"/>
      <c r="D109" s="609">
        <v>673000</v>
      </c>
      <c r="E109"/>
      <c r="F109"/>
      <c r="G109"/>
      <c r="H109"/>
      <c r="I109"/>
      <c r="J109"/>
      <c r="K109"/>
      <c r="L109"/>
    </row>
    <row r="110" spans="1:12" x14ac:dyDescent="0.25">
      <c r="A110" s="620"/>
      <c r="B110" s="614" t="s">
        <v>765</v>
      </c>
      <c r="C110" s="629"/>
      <c r="D110" s="609">
        <v>2</v>
      </c>
      <c r="E110"/>
      <c r="F110"/>
      <c r="G110"/>
      <c r="H110"/>
      <c r="I110"/>
      <c r="J110"/>
      <c r="K110"/>
      <c r="L110"/>
    </row>
    <row r="111" spans="1:12" x14ac:dyDescent="0.25">
      <c r="A111" s="620"/>
      <c r="B111" s="637" t="s">
        <v>785</v>
      </c>
      <c r="C111" s="630"/>
      <c r="D111" s="611">
        <f>D107+D108+D109</f>
        <v>5809329</v>
      </c>
      <c r="E111"/>
      <c r="F111"/>
      <c r="G111"/>
      <c r="H111"/>
      <c r="I111"/>
      <c r="J111"/>
      <c r="K111"/>
      <c r="L111"/>
    </row>
    <row r="112" spans="1:12" x14ac:dyDescent="0.25">
      <c r="A112" s="619" t="s">
        <v>780</v>
      </c>
      <c r="B112" s="618" t="s">
        <v>781</v>
      </c>
      <c r="C112" s="631"/>
      <c r="D112" s="635"/>
      <c r="E112"/>
      <c r="F112"/>
      <c r="G112"/>
      <c r="H112"/>
      <c r="I112"/>
      <c r="J112"/>
      <c r="K112"/>
      <c r="L112"/>
    </row>
    <row r="113" spans="1:12" x14ac:dyDescent="0.25">
      <c r="A113" s="620"/>
      <c r="B113" s="614" t="s">
        <v>503</v>
      </c>
      <c r="C113" s="629"/>
      <c r="D113" s="609">
        <v>21250452</v>
      </c>
      <c r="E113"/>
      <c r="F113"/>
      <c r="G113"/>
      <c r="H113"/>
      <c r="I113"/>
      <c r="J113"/>
      <c r="K113"/>
      <c r="L113"/>
    </row>
    <row r="114" spans="1:12" x14ac:dyDescent="0.25">
      <c r="A114" s="620"/>
      <c r="B114" s="614" t="s">
        <v>764</v>
      </c>
      <c r="C114" s="629"/>
      <c r="D114" s="609">
        <v>3738830</v>
      </c>
      <c r="E114"/>
      <c r="F114"/>
      <c r="G114"/>
      <c r="H114"/>
      <c r="I114"/>
      <c r="J114"/>
      <c r="K114"/>
      <c r="L114"/>
    </row>
    <row r="115" spans="1:12" x14ac:dyDescent="0.25">
      <c r="A115" s="620"/>
      <c r="B115" s="614" t="s">
        <v>127</v>
      </c>
      <c r="C115" s="629"/>
      <c r="D115" s="609">
        <v>6165850</v>
      </c>
      <c r="E115"/>
      <c r="F115"/>
      <c r="G115"/>
      <c r="H115"/>
      <c r="I115"/>
      <c r="J115"/>
      <c r="K115"/>
      <c r="L115"/>
    </row>
    <row r="116" spans="1:12" x14ac:dyDescent="0.25">
      <c r="A116" s="620"/>
      <c r="B116" s="614" t="s">
        <v>505</v>
      </c>
      <c r="C116" s="629"/>
      <c r="D116" s="609">
        <v>305000</v>
      </c>
      <c r="E116"/>
      <c r="F116"/>
      <c r="G116"/>
      <c r="H116"/>
      <c r="I116"/>
      <c r="J116"/>
      <c r="K116"/>
      <c r="L116"/>
    </row>
    <row r="117" spans="1:12" x14ac:dyDescent="0.25">
      <c r="A117" s="620"/>
      <c r="B117" s="614" t="s">
        <v>1099</v>
      </c>
      <c r="C117" s="629"/>
      <c r="D117" s="609">
        <v>635000</v>
      </c>
      <c r="E117" s="1342"/>
      <c r="F117" s="1342"/>
      <c r="G117" s="1342"/>
      <c r="H117" s="1342"/>
      <c r="I117" s="1342"/>
      <c r="J117" s="1342"/>
      <c r="K117" s="1342"/>
      <c r="L117" s="1342"/>
    </row>
    <row r="118" spans="1:12" x14ac:dyDescent="0.25">
      <c r="A118" s="620"/>
      <c r="B118" s="614" t="s">
        <v>765</v>
      </c>
      <c r="C118" s="629"/>
      <c r="D118" s="609">
        <v>6</v>
      </c>
      <c r="E118"/>
      <c r="F118"/>
      <c r="G118"/>
      <c r="H118"/>
      <c r="I118"/>
      <c r="J118"/>
      <c r="K118"/>
      <c r="L118"/>
    </row>
    <row r="119" spans="1:12" x14ac:dyDescent="0.25">
      <c r="A119" s="620"/>
      <c r="B119" s="618" t="s">
        <v>786</v>
      </c>
      <c r="C119" s="630"/>
      <c r="D119" s="611">
        <f>SUM(D113:D117)</f>
        <v>32095132</v>
      </c>
      <c r="E119"/>
      <c r="F119"/>
      <c r="G119"/>
      <c r="H119"/>
      <c r="I119"/>
      <c r="J119"/>
      <c r="K119"/>
      <c r="L119"/>
    </row>
    <row r="120" spans="1:12" x14ac:dyDescent="0.25">
      <c r="A120" s="619" t="s">
        <v>783</v>
      </c>
      <c r="B120" s="618" t="s">
        <v>784</v>
      </c>
      <c r="C120" s="631"/>
      <c r="D120" s="635"/>
      <c r="E120"/>
      <c r="F120"/>
      <c r="G120"/>
      <c r="H120"/>
      <c r="I120"/>
      <c r="J120"/>
      <c r="K120"/>
      <c r="L120"/>
    </row>
    <row r="121" spans="1:12" x14ac:dyDescent="0.25">
      <c r="A121" s="620"/>
      <c r="B121" s="614" t="s">
        <v>503</v>
      </c>
      <c r="C121" s="629"/>
      <c r="D121" s="609"/>
      <c r="E121"/>
      <c r="F121"/>
      <c r="G121"/>
      <c r="H121"/>
      <c r="I121"/>
      <c r="J121"/>
      <c r="K121"/>
      <c r="L121"/>
    </row>
    <row r="122" spans="1:12" x14ac:dyDescent="0.25">
      <c r="A122" s="620"/>
      <c r="B122" s="614" t="s">
        <v>764</v>
      </c>
      <c r="C122" s="629"/>
      <c r="D122" s="609"/>
      <c r="E122"/>
      <c r="F122"/>
      <c r="G122"/>
      <c r="H122"/>
      <c r="I122"/>
      <c r="J122"/>
      <c r="K122"/>
      <c r="L122"/>
    </row>
    <row r="123" spans="1:12" x14ac:dyDescent="0.25">
      <c r="A123" s="620"/>
      <c r="B123" s="614" t="s">
        <v>127</v>
      </c>
      <c r="C123" s="629"/>
      <c r="D123" s="609"/>
      <c r="E123"/>
      <c r="F123"/>
      <c r="G123"/>
      <c r="H123"/>
      <c r="I123"/>
      <c r="J123"/>
      <c r="K123"/>
      <c r="L123"/>
    </row>
    <row r="124" spans="1:12" x14ac:dyDescent="0.25">
      <c r="A124" s="620"/>
      <c r="B124" s="618" t="s">
        <v>788</v>
      </c>
      <c r="C124" s="630"/>
      <c r="D124" s="611">
        <f>SUM(D121:D123)</f>
        <v>0</v>
      </c>
      <c r="E124"/>
      <c r="F124"/>
      <c r="G124"/>
      <c r="H124"/>
      <c r="I124"/>
      <c r="J124"/>
      <c r="K124"/>
      <c r="L124"/>
    </row>
    <row r="125" spans="1:12" x14ac:dyDescent="0.25">
      <c r="A125" s="621"/>
      <c r="B125" s="616" t="s">
        <v>787</v>
      </c>
      <c r="C125" s="632"/>
      <c r="D125" s="613">
        <f>SUM(D124,D119,D111)</f>
        <v>37904461</v>
      </c>
      <c r="E125"/>
      <c r="F125"/>
      <c r="G125"/>
      <c r="H125"/>
      <c r="I125"/>
      <c r="J125"/>
      <c r="K125"/>
      <c r="L125"/>
    </row>
    <row r="126" spans="1:12" x14ac:dyDescent="0.25">
      <c r="A126" s="297"/>
      <c r="B126" s="617" t="s">
        <v>772</v>
      </c>
      <c r="C126" s="608"/>
      <c r="D126" s="608">
        <f>SUM(D116+D117)</f>
        <v>940000</v>
      </c>
      <c r="E126"/>
      <c r="F126"/>
      <c r="G126"/>
      <c r="H126"/>
      <c r="I126"/>
      <c r="J126"/>
      <c r="K126"/>
      <c r="L126"/>
    </row>
    <row r="127" spans="1:12" x14ac:dyDescent="0.25">
      <c r="A127" s="640"/>
      <c r="B127" s="638" t="s">
        <v>126</v>
      </c>
      <c r="C127" s="636"/>
      <c r="D127" s="641">
        <f>SUM(D107:D109,D113:D115,D121:D123)</f>
        <v>36964461</v>
      </c>
      <c r="E127"/>
      <c r="F127"/>
      <c r="G127"/>
      <c r="H127"/>
      <c r="I127"/>
      <c r="J127"/>
      <c r="K127"/>
      <c r="L127"/>
    </row>
    <row r="128" spans="1:12" x14ac:dyDescent="0.25">
      <c r="A128" s="628"/>
      <c r="B128" s="267" t="s">
        <v>778</v>
      </c>
      <c r="C128" s="267"/>
      <c r="D128" s="267">
        <v>7</v>
      </c>
      <c r="E128"/>
      <c r="F128"/>
      <c r="G128"/>
      <c r="H128"/>
      <c r="I128"/>
      <c r="J128"/>
      <c r="K128"/>
      <c r="L128"/>
    </row>
  </sheetData>
  <mergeCells count="23">
    <mergeCell ref="A49:G49"/>
    <mergeCell ref="A9:B9"/>
    <mergeCell ref="A38:B38"/>
    <mergeCell ref="A50:B50"/>
    <mergeCell ref="G6:G7"/>
    <mergeCell ref="E6:E7"/>
    <mergeCell ref="F6:F7"/>
    <mergeCell ref="T2:W2"/>
    <mergeCell ref="A51:B51"/>
    <mergeCell ref="A3:A4"/>
    <mergeCell ref="D6:D7"/>
    <mergeCell ref="E103:L103"/>
    <mergeCell ref="H5:K5"/>
    <mergeCell ref="H6:H7"/>
    <mergeCell ref="I6:I7"/>
    <mergeCell ref="J6:J7"/>
    <mergeCell ref="K6:K7"/>
    <mergeCell ref="B3:G3"/>
    <mergeCell ref="D5:G5"/>
    <mergeCell ref="A8:B8"/>
    <mergeCell ref="A69:B69"/>
    <mergeCell ref="C5:C7"/>
    <mergeCell ref="A5:B7"/>
  </mergeCells>
  <phoneticPr fontId="4" type="noConversion"/>
  <pageMargins left="0.39370078740157483" right="0.39370078740157483" top="0" bottom="0" header="0.31496062992125984" footer="0.31496062992125984"/>
  <pageSetup paperSize="9" scale="64" orientation="landscape" r:id="rId1"/>
  <headerFooter alignWithMargins="0">
    <oddHeader>&amp;C&amp;"Times New Roman,Félkövér"&amp;9LETENYE VÁROS ÖNKORMÁNYZAT KÖLTSÉGVETÉSI SZERVEINEK 2020. ÉVI KIEMELT BEVÉTELI ÉS KIADÁSI ELŐIRÁNYZATA</oddHeader>
  </headerFooter>
  <rowBreaks count="1" manualBreakCount="1">
    <brk id="7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AA206"/>
  <sheetViews>
    <sheetView topLeftCell="A72" zoomScale="130" zoomScaleNormal="130" workbookViewId="0">
      <selection activeCell="Z117" sqref="Z117"/>
    </sheetView>
  </sheetViews>
  <sheetFormatPr defaultRowHeight="12.75" x14ac:dyDescent="0.2"/>
  <cols>
    <col min="1" max="1" width="2.85546875" style="285" customWidth="1"/>
    <col min="2" max="2" width="3.140625" hidden="1" customWidth="1"/>
    <col min="3" max="3" width="52.42578125" customWidth="1"/>
    <col min="4" max="4" width="9.7109375" customWidth="1"/>
    <col min="5" max="5" width="1.42578125" hidden="1" customWidth="1"/>
    <col min="6" max="6" width="0.42578125" hidden="1" customWidth="1"/>
    <col min="7" max="20" width="9.140625" hidden="1" customWidth="1"/>
    <col min="21" max="21" width="6.85546875" hidden="1" customWidth="1"/>
    <col min="22" max="22" width="0.7109375" hidden="1" customWidth="1"/>
    <col min="23" max="23" width="7.85546875" hidden="1" customWidth="1"/>
    <col min="24" max="24" width="24" customWidth="1"/>
    <col min="25" max="25" width="10.140625" customWidth="1"/>
    <col min="26" max="26" width="8.42578125" customWidth="1"/>
    <col min="27" max="27" width="11.28515625" customWidth="1"/>
  </cols>
  <sheetData>
    <row r="1" spans="2:6" hidden="1" x14ac:dyDescent="0.2">
      <c r="E1" s="1568"/>
      <c r="F1" s="1568"/>
    </row>
    <row r="2" spans="2:6" ht="12.75" hidden="1" customHeight="1" x14ac:dyDescent="0.2">
      <c r="F2" s="43"/>
    </row>
    <row r="3" spans="2:6" ht="26.25" hidden="1" customHeight="1" x14ac:dyDescent="0.2">
      <c r="C3" s="1569"/>
      <c r="D3" s="1569"/>
      <c r="E3" s="1569"/>
      <c r="F3" s="1569"/>
    </row>
    <row r="4" spans="2:6" ht="15" hidden="1" x14ac:dyDescent="0.3">
      <c r="C4" s="237"/>
      <c r="D4" s="285"/>
      <c r="E4" s="285"/>
      <c r="F4" s="285"/>
    </row>
    <row r="5" spans="2:6" ht="46.5" hidden="1" customHeight="1" x14ac:dyDescent="0.2">
      <c r="C5" s="286"/>
      <c r="E5" s="1570"/>
      <c r="F5" s="1570"/>
    </row>
    <row r="6" spans="2:6" hidden="1" x14ac:dyDescent="0.2">
      <c r="C6" s="287"/>
      <c r="D6" s="287"/>
      <c r="E6" s="287"/>
      <c r="F6" s="287"/>
    </row>
    <row r="7" spans="2:6" hidden="1" x14ac:dyDescent="0.2">
      <c r="B7" s="1"/>
      <c r="C7" s="288"/>
      <c r="D7" s="1"/>
      <c r="E7" s="1"/>
      <c r="F7" s="1"/>
    </row>
    <row r="8" spans="2:6" hidden="1" x14ac:dyDescent="0.2">
      <c r="B8" s="1"/>
      <c r="C8" s="288"/>
      <c r="D8" s="1"/>
      <c r="E8" s="1"/>
      <c r="F8" s="1"/>
    </row>
    <row r="9" spans="2:6" hidden="1" x14ac:dyDescent="0.2">
      <c r="B9" s="1"/>
      <c r="C9" s="288"/>
      <c r="D9" s="1"/>
      <c r="E9" s="1"/>
      <c r="F9" s="1"/>
    </row>
    <row r="10" spans="2:6" hidden="1" x14ac:dyDescent="0.2">
      <c r="B10" s="1"/>
      <c r="C10" s="288"/>
      <c r="D10" s="1"/>
      <c r="E10" s="1"/>
      <c r="F10" s="1"/>
    </row>
    <row r="11" spans="2:6" hidden="1" x14ac:dyDescent="0.2">
      <c r="B11" s="1"/>
      <c r="E11" s="1"/>
      <c r="F11" s="1"/>
    </row>
    <row r="12" spans="2:6" hidden="1" x14ac:dyDescent="0.2">
      <c r="B12" s="1"/>
      <c r="C12" s="288"/>
      <c r="D12" s="1"/>
      <c r="E12" s="1"/>
      <c r="F12" s="1"/>
    </row>
    <row r="13" spans="2:6" hidden="1" x14ac:dyDescent="0.2">
      <c r="B13" s="1"/>
      <c r="C13" s="288"/>
      <c r="D13" s="289"/>
      <c r="E13" s="1"/>
      <c r="F13" s="1"/>
    </row>
    <row r="14" spans="2:6" hidden="1" x14ac:dyDescent="0.2">
      <c r="B14" s="1"/>
      <c r="C14" s="288"/>
      <c r="D14" s="289"/>
      <c r="E14" s="1"/>
      <c r="F14" s="1"/>
    </row>
    <row r="15" spans="2:6" hidden="1" x14ac:dyDescent="0.2">
      <c r="B15" s="1"/>
      <c r="C15" s="288"/>
      <c r="D15" s="1"/>
      <c r="E15" s="1"/>
      <c r="F15" s="1"/>
    </row>
    <row r="16" spans="2:6" hidden="1" x14ac:dyDescent="0.2">
      <c r="B16" s="1"/>
      <c r="C16" s="288"/>
      <c r="D16" s="289"/>
      <c r="E16" s="1"/>
      <c r="F16" s="1"/>
    </row>
    <row r="17" spans="2:6" hidden="1" x14ac:dyDescent="0.2">
      <c r="B17" s="1"/>
      <c r="C17" s="288"/>
      <c r="D17" s="1"/>
      <c r="E17" s="1"/>
      <c r="F17" s="1"/>
    </row>
    <row r="18" spans="2:6" hidden="1" x14ac:dyDescent="0.2">
      <c r="B18" s="1"/>
      <c r="C18" s="288"/>
      <c r="D18" s="1"/>
      <c r="E18" s="1"/>
      <c r="F18" s="1"/>
    </row>
    <row r="19" spans="2:6" hidden="1" x14ac:dyDescent="0.2">
      <c r="B19" s="1"/>
      <c r="C19" s="288"/>
      <c r="D19" s="289"/>
      <c r="E19" s="1"/>
      <c r="F19" s="1"/>
    </row>
    <row r="20" spans="2:6" hidden="1" x14ac:dyDescent="0.2">
      <c r="B20" s="1"/>
      <c r="C20" s="288"/>
      <c r="D20" s="1"/>
      <c r="E20" s="1"/>
      <c r="F20" s="1"/>
    </row>
    <row r="21" spans="2:6" hidden="1" x14ac:dyDescent="0.2">
      <c r="B21" s="1"/>
      <c r="C21" s="288"/>
      <c r="D21" s="1"/>
      <c r="E21" s="1"/>
      <c r="F21" s="1"/>
    </row>
    <row r="22" spans="2:6" hidden="1" x14ac:dyDescent="0.2">
      <c r="B22" s="1"/>
      <c r="C22" s="288"/>
      <c r="D22" s="1"/>
      <c r="E22" s="1"/>
      <c r="F22" s="1"/>
    </row>
    <row r="23" spans="2:6" hidden="1" x14ac:dyDescent="0.2">
      <c r="B23" s="1"/>
      <c r="C23" s="288"/>
      <c r="D23" s="1"/>
      <c r="E23" s="1"/>
      <c r="F23" s="1"/>
    </row>
    <row r="24" spans="2:6" hidden="1" x14ac:dyDescent="0.2">
      <c r="B24" s="1"/>
      <c r="C24" s="288"/>
      <c r="D24" s="1"/>
      <c r="E24" s="1"/>
      <c r="F24" s="1"/>
    </row>
    <row r="25" spans="2:6" hidden="1" x14ac:dyDescent="0.2">
      <c r="B25" s="1"/>
      <c r="C25" s="288"/>
      <c r="D25" s="1"/>
      <c r="E25" s="1"/>
      <c r="F25" s="1"/>
    </row>
    <row r="26" spans="2:6" hidden="1" x14ac:dyDescent="0.2">
      <c r="B26" s="1"/>
      <c r="C26" s="288"/>
      <c r="D26" s="1"/>
      <c r="E26" s="1"/>
      <c r="F26" s="1"/>
    </row>
    <row r="27" spans="2:6" hidden="1" x14ac:dyDescent="0.2">
      <c r="B27" s="1"/>
      <c r="C27" s="288"/>
      <c r="D27" s="1"/>
      <c r="E27" s="1"/>
      <c r="F27" s="1"/>
    </row>
    <row r="28" spans="2:6" hidden="1" x14ac:dyDescent="0.2">
      <c r="B28" s="1"/>
      <c r="C28" s="288"/>
      <c r="D28" s="1"/>
      <c r="E28" s="1"/>
      <c r="F28" s="1"/>
    </row>
    <row r="29" spans="2:6" hidden="1" x14ac:dyDescent="0.2">
      <c r="B29" s="1"/>
      <c r="C29" s="288"/>
      <c r="D29" s="1"/>
      <c r="E29" s="1"/>
      <c r="F29" s="1"/>
    </row>
    <row r="30" spans="2:6" hidden="1" x14ac:dyDescent="0.2">
      <c r="B30" s="1"/>
      <c r="C30" s="288"/>
      <c r="D30" s="1"/>
      <c r="E30" s="1"/>
      <c r="F30" s="1"/>
    </row>
    <row r="31" spans="2:6" hidden="1" x14ac:dyDescent="0.2">
      <c r="B31" s="1"/>
      <c r="C31" s="288"/>
      <c r="D31" s="1"/>
      <c r="E31" s="1"/>
      <c r="F31" s="1"/>
    </row>
    <row r="32" spans="2:6" hidden="1" x14ac:dyDescent="0.2">
      <c r="B32" s="1"/>
      <c r="C32" s="288"/>
      <c r="D32" s="1"/>
      <c r="E32" s="1"/>
      <c r="F32" s="1"/>
    </row>
    <row r="33" spans="2:7" ht="24" hidden="1" customHeight="1" x14ac:dyDescent="0.2">
      <c r="B33" s="1"/>
      <c r="C33" s="290"/>
      <c r="D33" s="291"/>
      <c r="E33" s="291"/>
      <c r="F33" s="291"/>
    </row>
    <row r="34" spans="2:7" hidden="1" x14ac:dyDescent="0.2">
      <c r="B34" s="1"/>
      <c r="C34" s="288"/>
      <c r="D34" s="1"/>
      <c r="E34" s="1"/>
      <c r="F34" s="1"/>
    </row>
    <row r="35" spans="2:7" hidden="1" x14ac:dyDescent="0.2">
      <c r="B35" s="1"/>
      <c r="C35" s="288"/>
      <c r="D35" s="1"/>
      <c r="E35" s="1"/>
      <c r="F35" s="1"/>
    </row>
    <row r="36" spans="2:7" hidden="1" x14ac:dyDescent="0.2">
      <c r="B36" s="1"/>
      <c r="C36" s="288"/>
      <c r="D36" s="1"/>
      <c r="E36" s="1"/>
      <c r="F36" s="1"/>
    </row>
    <row r="37" spans="2:7" hidden="1" x14ac:dyDescent="0.2">
      <c r="B37" s="1"/>
      <c r="C37" s="288"/>
      <c r="D37" s="1"/>
      <c r="E37" s="1"/>
      <c r="F37" s="1"/>
    </row>
    <row r="38" spans="2:7" hidden="1" x14ac:dyDescent="0.2">
      <c r="B38" s="1"/>
      <c r="C38" s="288"/>
      <c r="D38" s="1"/>
      <c r="E38" s="1"/>
      <c r="F38" s="1"/>
    </row>
    <row r="39" spans="2:7" ht="14.25" hidden="1" customHeight="1" x14ac:dyDescent="0.2">
      <c r="B39" s="1"/>
      <c r="C39" s="292"/>
      <c r="D39" s="293"/>
      <c r="E39" s="49"/>
      <c r="F39" s="49"/>
      <c r="G39" s="49"/>
    </row>
    <row r="40" spans="2:7" hidden="1" x14ac:dyDescent="0.2">
      <c r="B40" s="1"/>
      <c r="C40" s="294"/>
      <c r="D40" s="293"/>
      <c r="E40" s="49"/>
      <c r="F40" s="49"/>
      <c r="G40" s="49"/>
    </row>
    <row r="41" spans="2:7" hidden="1" x14ac:dyDescent="0.2">
      <c r="B41" s="1"/>
      <c r="C41" s="288"/>
      <c r="D41" s="1"/>
      <c r="E41" s="1"/>
      <c r="F41" s="1"/>
    </row>
    <row r="42" spans="2:7" hidden="1" x14ac:dyDescent="0.2">
      <c r="B42" s="1"/>
      <c r="C42" s="288"/>
      <c r="D42" s="1"/>
      <c r="E42" s="1"/>
      <c r="F42" s="1"/>
    </row>
    <row r="43" spans="2:7" hidden="1" x14ac:dyDescent="0.2">
      <c r="B43" s="1"/>
      <c r="C43" s="288"/>
      <c r="D43" s="1"/>
      <c r="E43" s="1"/>
      <c r="F43" s="1"/>
    </row>
    <row r="44" spans="2:7" hidden="1" x14ac:dyDescent="0.2">
      <c r="B44" s="1"/>
      <c r="C44" s="288"/>
      <c r="D44" s="1"/>
      <c r="E44" s="1"/>
      <c r="F44" s="1"/>
    </row>
    <row r="45" spans="2:7" hidden="1" x14ac:dyDescent="0.2">
      <c r="B45" s="1"/>
      <c r="C45" s="288"/>
      <c r="D45" s="1"/>
      <c r="E45" s="1"/>
      <c r="F45" s="1"/>
    </row>
    <row r="46" spans="2:7" hidden="1" x14ac:dyDescent="0.2">
      <c r="B46" s="1"/>
      <c r="C46" s="288"/>
      <c r="D46" s="1"/>
      <c r="E46" s="1"/>
      <c r="F46" s="1"/>
    </row>
    <row r="47" spans="2:7" ht="24" hidden="1" customHeight="1" x14ac:dyDescent="0.2">
      <c r="B47" s="1"/>
      <c r="C47" s="295"/>
      <c r="D47" s="1"/>
      <c r="E47" s="1"/>
      <c r="F47" s="1"/>
    </row>
    <row r="48" spans="2:7" ht="23.25" hidden="1" customHeight="1" x14ac:dyDescent="0.2">
      <c r="B48" s="1"/>
      <c r="C48" s="290"/>
      <c r="D48" s="291"/>
      <c r="E48" s="291"/>
      <c r="F48" s="291"/>
    </row>
    <row r="49" spans="2:27" ht="27.75" hidden="1" customHeight="1" x14ac:dyDescent="0.2">
      <c r="B49" s="1"/>
      <c r="C49" s="290"/>
      <c r="D49" s="296"/>
      <c r="E49" s="291"/>
      <c r="F49" s="291"/>
    </row>
    <row r="50" spans="2:27" hidden="1" x14ac:dyDescent="0.2">
      <c r="B50" s="1"/>
      <c r="C50" s="288"/>
      <c r="D50" s="1"/>
      <c r="E50" s="1"/>
      <c r="F50" s="1"/>
    </row>
    <row r="51" spans="2:27" hidden="1" x14ac:dyDescent="0.2">
      <c r="B51" s="1"/>
      <c r="C51" s="288"/>
      <c r="D51" s="1"/>
      <c r="E51" s="1"/>
      <c r="F51" s="1"/>
    </row>
    <row r="52" spans="2:27" hidden="1" x14ac:dyDescent="0.2">
      <c r="B52" s="1"/>
      <c r="C52" s="288"/>
      <c r="D52" s="1"/>
      <c r="E52" s="1"/>
      <c r="F52" s="1"/>
    </row>
    <row r="53" spans="2:27" hidden="1" x14ac:dyDescent="0.2">
      <c r="B53" s="1"/>
      <c r="C53" s="1"/>
      <c r="D53" s="1"/>
      <c r="E53" s="1"/>
      <c r="F53" s="1"/>
    </row>
    <row r="54" spans="2:27" hidden="1" x14ac:dyDescent="0.2">
      <c r="C54" s="1"/>
      <c r="D54" s="1"/>
      <c r="E54" s="1"/>
      <c r="F54" s="1"/>
    </row>
    <row r="55" spans="2:27" hidden="1" x14ac:dyDescent="0.2">
      <c r="C55" s="1"/>
      <c r="D55" s="1"/>
      <c r="E55" s="1"/>
      <c r="F55" s="1"/>
    </row>
    <row r="56" spans="2:27" ht="23.25" hidden="1" customHeight="1" x14ac:dyDescent="0.2">
      <c r="B56" s="1"/>
      <c r="C56" s="290"/>
      <c r="D56" s="291"/>
      <c r="E56" s="291"/>
      <c r="F56" s="291"/>
    </row>
    <row r="57" spans="2:27" hidden="1" x14ac:dyDescent="0.2">
      <c r="B57" s="1"/>
      <c r="C57" s="1"/>
      <c r="D57" s="1"/>
      <c r="E57" s="1"/>
      <c r="F57" s="1"/>
    </row>
    <row r="58" spans="2:27" hidden="1" x14ac:dyDescent="0.2">
      <c r="C58" s="1"/>
      <c r="D58" s="1"/>
      <c r="E58" s="1"/>
      <c r="F58" s="1"/>
    </row>
    <row r="59" spans="2:27" ht="26.25" hidden="1" customHeight="1" x14ac:dyDescent="0.2">
      <c r="B59" s="1"/>
      <c r="C59" s="290"/>
      <c r="D59" s="291"/>
      <c r="E59" s="291"/>
      <c r="F59" s="291"/>
    </row>
    <row r="60" spans="2:27" hidden="1" x14ac:dyDescent="0.2"/>
    <row r="61" spans="2:27" ht="10.5" hidden="1" customHeight="1" x14ac:dyDescent="0.2"/>
    <row r="62" spans="2:27" hidden="1" x14ac:dyDescent="0.2"/>
    <row r="63" spans="2:27" ht="13.5" x14ac:dyDescent="0.25">
      <c r="X63" s="1567"/>
      <c r="Y63" s="1567"/>
      <c r="Z63" s="1509"/>
      <c r="AA63" s="1509"/>
    </row>
    <row r="64" spans="2:27" ht="13.5" x14ac:dyDescent="0.25">
      <c r="X64" s="1328" t="s">
        <v>1085</v>
      </c>
      <c r="Y64" s="1333"/>
      <c r="Z64" s="1334"/>
      <c r="AA64" s="1334"/>
    </row>
    <row r="65" spans="1:27" ht="16.5" customHeight="1" x14ac:dyDescent="0.25">
      <c r="C65" s="1325"/>
      <c r="D65" s="1325"/>
      <c r="E65" s="1325"/>
      <c r="F65" s="1325"/>
      <c r="G65" s="1325"/>
      <c r="H65" s="1325"/>
      <c r="I65" s="1325"/>
      <c r="J65" s="1325"/>
      <c r="K65" s="1325"/>
      <c r="L65" s="1325"/>
      <c r="M65" s="1325"/>
      <c r="N65" s="1325"/>
      <c r="O65" s="1325"/>
      <c r="P65" s="1325"/>
      <c r="Q65" s="1325"/>
      <c r="R65" s="1325"/>
      <c r="S65" s="1325"/>
      <c r="T65" s="1325"/>
      <c r="U65" s="1325"/>
      <c r="V65" s="1325"/>
      <c r="W65" s="1325"/>
      <c r="X65" s="1328" t="s">
        <v>835</v>
      </c>
      <c r="Y65" s="1332"/>
      <c r="Z65" s="1332"/>
      <c r="AA65" s="1332"/>
    </row>
    <row r="66" spans="1:27" ht="6" hidden="1" customHeight="1" x14ac:dyDescent="0.2"/>
    <row r="67" spans="1:27" hidden="1" x14ac:dyDescent="0.2"/>
    <row r="68" spans="1:27" hidden="1" x14ac:dyDescent="0.2"/>
    <row r="69" spans="1:27" ht="51.75" customHeight="1" x14ac:dyDescent="0.2">
      <c r="A69" s="1579" t="s">
        <v>734</v>
      </c>
      <c r="B69" s="1580"/>
      <c r="C69" s="1581" t="s">
        <v>684</v>
      </c>
      <c r="D69" s="1582"/>
      <c r="E69" s="1582"/>
      <c r="F69" s="1582"/>
      <c r="G69" s="1582"/>
      <c r="H69" s="1582"/>
      <c r="I69" s="1582"/>
      <c r="J69" s="1582"/>
      <c r="K69" s="1582"/>
      <c r="L69" s="1582"/>
      <c r="M69" s="1582"/>
      <c r="N69" s="1582"/>
      <c r="O69" s="1582"/>
      <c r="P69" s="1582"/>
      <c r="Q69" s="1582"/>
      <c r="R69" s="1582"/>
      <c r="S69" s="1582"/>
      <c r="T69" s="1582"/>
      <c r="U69" s="1582"/>
      <c r="V69" s="1579"/>
      <c r="W69" s="1586"/>
      <c r="X69" s="901" t="s">
        <v>1084</v>
      </c>
    </row>
    <row r="70" spans="1:27" ht="24.75" customHeight="1" x14ac:dyDescent="0.2">
      <c r="A70" s="306">
        <v>1</v>
      </c>
      <c r="B70" s="1574" t="s">
        <v>895</v>
      </c>
      <c r="C70" s="1575"/>
      <c r="D70" s="1575"/>
      <c r="E70" s="1575"/>
      <c r="F70" s="1575"/>
      <c r="G70" s="1575"/>
      <c r="H70" s="1575"/>
      <c r="I70" s="1575"/>
      <c r="J70" s="1575"/>
      <c r="K70" s="1575"/>
      <c r="L70" s="1575"/>
      <c r="M70" s="1575"/>
      <c r="N70" s="1575"/>
      <c r="O70" s="1575"/>
      <c r="P70" s="1575"/>
      <c r="Q70" s="1575"/>
      <c r="R70" s="1575"/>
      <c r="S70" s="1575"/>
      <c r="T70" s="1576"/>
      <c r="U70" s="1562"/>
      <c r="V70" s="1562"/>
      <c r="W70" s="1562"/>
      <c r="X70" s="528">
        <f>SUM(X71:X78)</f>
        <v>0</v>
      </c>
    </row>
    <row r="71" spans="1:27" ht="12" customHeight="1" x14ac:dyDescent="0.2">
      <c r="A71" s="307"/>
      <c r="B71" s="1553" t="s">
        <v>660</v>
      </c>
      <c r="C71" s="1554"/>
      <c r="D71" s="1554"/>
      <c r="E71" s="1554"/>
      <c r="F71" s="1554"/>
      <c r="G71" s="1554"/>
      <c r="H71" s="1554"/>
      <c r="I71" s="1554"/>
      <c r="J71" s="1554"/>
      <c r="K71" s="1554"/>
      <c r="L71" s="1554"/>
      <c r="M71" s="1554"/>
      <c r="N71" s="1554"/>
      <c r="O71" s="1554"/>
      <c r="P71" s="1554"/>
      <c r="Q71" s="1554"/>
      <c r="R71" s="1554"/>
      <c r="S71" s="1554"/>
      <c r="T71" s="1555"/>
      <c r="U71" s="1552"/>
      <c r="V71" s="1552"/>
      <c r="W71" s="1552"/>
      <c r="X71" s="525"/>
    </row>
    <row r="72" spans="1:27" ht="12" customHeight="1" x14ac:dyDescent="0.2">
      <c r="A72" s="307"/>
      <c r="B72" s="1553" t="s">
        <v>661</v>
      </c>
      <c r="C72" s="1554"/>
      <c r="D72" s="1554"/>
      <c r="E72" s="1554"/>
      <c r="F72" s="1554"/>
      <c r="G72" s="1554"/>
      <c r="H72" s="1554"/>
      <c r="I72" s="1554"/>
      <c r="J72" s="1554"/>
      <c r="K72" s="1554"/>
      <c r="L72" s="1554"/>
      <c r="M72" s="1554"/>
      <c r="N72" s="1554"/>
      <c r="O72" s="1554"/>
      <c r="P72" s="1554"/>
      <c r="Q72" s="1554"/>
      <c r="R72" s="1554"/>
      <c r="S72" s="1554"/>
      <c r="T72" s="1555"/>
      <c r="U72" s="1552"/>
      <c r="V72" s="1552"/>
      <c r="W72" s="1552"/>
      <c r="X72" s="525"/>
    </row>
    <row r="73" spans="1:27" ht="12" customHeight="1" x14ac:dyDescent="0.2">
      <c r="A73" s="307"/>
      <c r="B73" s="1553" t="s">
        <v>662</v>
      </c>
      <c r="C73" s="1554"/>
      <c r="D73" s="1554"/>
      <c r="E73" s="1554"/>
      <c r="F73" s="1554"/>
      <c r="G73" s="1554"/>
      <c r="H73" s="1554"/>
      <c r="I73" s="1554"/>
      <c r="J73" s="1554"/>
      <c r="K73" s="1554"/>
      <c r="L73" s="1554"/>
      <c r="M73" s="1554"/>
      <c r="N73" s="1554"/>
      <c r="O73" s="1554"/>
      <c r="P73" s="1554"/>
      <c r="Q73" s="1554"/>
      <c r="R73" s="1554"/>
      <c r="S73" s="1554"/>
      <c r="T73" s="1555"/>
      <c r="U73" s="1552"/>
      <c r="V73" s="1552"/>
      <c r="W73" s="1552"/>
      <c r="X73" s="525"/>
    </row>
    <row r="74" spans="1:27" ht="12" customHeight="1" x14ac:dyDescent="0.2">
      <c r="A74" s="307"/>
      <c r="B74" s="1553" t="s">
        <v>663</v>
      </c>
      <c r="C74" s="1554"/>
      <c r="D74" s="1554"/>
      <c r="E74" s="1554"/>
      <c r="F74" s="1554"/>
      <c r="G74" s="1554"/>
      <c r="H74" s="1554"/>
      <c r="I74" s="1554"/>
      <c r="J74" s="1554"/>
      <c r="K74" s="1554"/>
      <c r="L74" s="1554"/>
      <c r="M74" s="1554"/>
      <c r="N74" s="1554"/>
      <c r="O74" s="1554"/>
      <c r="P74" s="1554"/>
      <c r="Q74" s="1554"/>
      <c r="R74" s="1554"/>
      <c r="S74" s="1554"/>
      <c r="T74" s="1555"/>
      <c r="U74" s="1552"/>
      <c r="V74" s="1552"/>
      <c r="W74" s="1552"/>
      <c r="X74" s="525"/>
    </row>
    <row r="75" spans="1:27" ht="12" customHeight="1" x14ac:dyDescent="0.2">
      <c r="A75" s="307"/>
      <c r="B75" s="1553" t="s">
        <v>664</v>
      </c>
      <c r="C75" s="1554"/>
      <c r="D75" s="1554"/>
      <c r="E75" s="1554"/>
      <c r="F75" s="1554"/>
      <c r="G75" s="1554"/>
      <c r="H75" s="1554"/>
      <c r="I75" s="1554"/>
      <c r="J75" s="1554"/>
      <c r="K75" s="1554"/>
      <c r="L75" s="1554"/>
      <c r="M75" s="1554"/>
      <c r="N75" s="1554"/>
      <c r="O75" s="1554"/>
      <c r="P75" s="1554"/>
      <c r="Q75" s="1554"/>
      <c r="R75" s="1554"/>
      <c r="S75" s="1554"/>
      <c r="T75" s="1555"/>
      <c r="U75" s="1552"/>
      <c r="V75" s="1552"/>
      <c r="W75" s="1552"/>
      <c r="X75" s="525"/>
    </row>
    <row r="76" spans="1:27" ht="12" customHeight="1" x14ac:dyDescent="0.2">
      <c r="A76" s="307"/>
      <c r="B76" s="1553" t="s">
        <v>665</v>
      </c>
      <c r="C76" s="1554"/>
      <c r="D76" s="1554"/>
      <c r="E76" s="1554"/>
      <c r="F76" s="1554"/>
      <c r="G76" s="1554"/>
      <c r="H76" s="1554"/>
      <c r="I76" s="1554"/>
      <c r="J76" s="1554"/>
      <c r="K76" s="1554"/>
      <c r="L76" s="1554"/>
      <c r="M76" s="1554"/>
      <c r="N76" s="1554"/>
      <c r="O76" s="1554"/>
      <c r="P76" s="1554"/>
      <c r="Q76" s="1554"/>
      <c r="R76" s="1554"/>
      <c r="S76" s="1554"/>
      <c r="T76" s="1555"/>
      <c r="U76" s="1552"/>
      <c r="V76" s="1552"/>
      <c r="W76" s="1552"/>
      <c r="X76" s="525"/>
    </row>
    <row r="77" spans="1:27" ht="21" customHeight="1" x14ac:dyDescent="0.2">
      <c r="A77" s="307"/>
      <c r="B77" s="1553" t="s">
        <v>991</v>
      </c>
      <c r="C77" s="1554"/>
      <c r="D77" s="1554"/>
      <c r="E77" s="1554"/>
      <c r="F77" s="1554"/>
      <c r="G77" s="1554"/>
      <c r="H77" s="1554"/>
      <c r="I77" s="1554"/>
      <c r="J77" s="1554"/>
      <c r="K77" s="1554"/>
      <c r="L77" s="1554"/>
      <c r="M77" s="1554"/>
      <c r="N77" s="1554"/>
      <c r="O77" s="1554"/>
      <c r="P77" s="1554"/>
      <c r="Q77" s="1554"/>
      <c r="R77" s="1554"/>
      <c r="S77" s="1554"/>
      <c r="T77" s="1555"/>
      <c r="U77" s="1552"/>
      <c r="V77" s="1552"/>
      <c r="W77" s="1552"/>
      <c r="X77" s="525"/>
    </row>
    <row r="78" spans="1:27" ht="12" customHeight="1" x14ac:dyDescent="0.2">
      <c r="A78" s="307"/>
      <c r="B78" s="1553" t="s">
        <v>667</v>
      </c>
      <c r="C78" s="1554"/>
      <c r="D78" s="1554"/>
      <c r="E78" s="1554"/>
      <c r="F78" s="1554"/>
      <c r="G78" s="1554"/>
      <c r="H78" s="1554"/>
      <c r="I78" s="1554"/>
      <c r="J78" s="1554"/>
      <c r="K78" s="1554"/>
      <c r="L78" s="1554"/>
      <c r="M78" s="1554"/>
      <c r="N78" s="1554"/>
      <c r="O78" s="1554"/>
      <c r="P78" s="1554"/>
      <c r="Q78" s="1554"/>
      <c r="R78" s="1554"/>
      <c r="S78" s="1554"/>
      <c r="T78" s="1555"/>
      <c r="U78" s="1552"/>
      <c r="V78" s="1552"/>
      <c r="W78" s="1552"/>
      <c r="X78" s="525"/>
    </row>
    <row r="79" spans="1:27" ht="12" hidden="1" customHeight="1" x14ac:dyDescent="0.2">
      <c r="A79" s="307"/>
      <c r="B79" s="1553"/>
      <c r="C79" s="1554"/>
      <c r="D79" s="1554"/>
      <c r="E79" s="1554"/>
      <c r="F79" s="1554"/>
      <c r="G79" s="1554"/>
      <c r="H79" s="1554"/>
      <c r="I79" s="1554"/>
      <c r="J79" s="1554"/>
      <c r="K79" s="1554"/>
      <c r="L79" s="1554"/>
      <c r="M79" s="1554"/>
      <c r="N79" s="1554"/>
      <c r="O79" s="1554"/>
      <c r="P79" s="1554"/>
      <c r="Q79" s="1554"/>
      <c r="R79" s="1554"/>
      <c r="S79" s="1554"/>
      <c r="T79" s="1555"/>
      <c r="U79" s="1552"/>
      <c r="V79" s="1552"/>
      <c r="W79" s="1552"/>
      <c r="X79" s="526"/>
    </row>
    <row r="80" spans="1:27" ht="12" hidden="1" customHeight="1" x14ac:dyDescent="0.2">
      <c r="A80" s="307"/>
      <c r="B80" s="1553"/>
      <c r="C80" s="1554"/>
      <c r="D80" s="1554"/>
      <c r="E80" s="1554"/>
      <c r="F80" s="1554"/>
      <c r="G80" s="1554"/>
      <c r="H80" s="1554"/>
      <c r="I80" s="1554"/>
      <c r="J80" s="1554"/>
      <c r="K80" s="1554"/>
      <c r="L80" s="1554"/>
      <c r="M80" s="1554"/>
      <c r="N80" s="1554"/>
      <c r="O80" s="1554"/>
      <c r="P80" s="1554"/>
      <c r="Q80" s="1554"/>
      <c r="R80" s="1554"/>
      <c r="S80" s="1554"/>
      <c r="T80" s="1555"/>
      <c r="U80" s="1552"/>
      <c r="V80" s="1552"/>
      <c r="W80" s="1552"/>
      <c r="X80" s="526"/>
    </row>
    <row r="81" spans="1:24" ht="12" customHeight="1" x14ac:dyDescent="0.2">
      <c r="A81" s="306">
        <v>2</v>
      </c>
      <c r="B81" s="1574" t="s">
        <v>682</v>
      </c>
      <c r="C81" s="1575"/>
      <c r="D81" s="1575"/>
      <c r="E81" s="1575"/>
      <c r="F81" s="1575"/>
      <c r="G81" s="1575"/>
      <c r="H81" s="1575"/>
      <c r="I81" s="1575"/>
      <c r="J81" s="1575"/>
      <c r="K81" s="1575"/>
      <c r="L81" s="1575"/>
      <c r="M81" s="1575"/>
      <c r="N81" s="1575"/>
      <c r="O81" s="1575"/>
      <c r="P81" s="1575"/>
      <c r="Q81" s="1575"/>
      <c r="R81" s="1575"/>
      <c r="S81" s="1575"/>
      <c r="T81" s="1576"/>
      <c r="U81" s="1562"/>
      <c r="V81" s="1562"/>
      <c r="W81" s="1562"/>
      <c r="X81" s="528">
        <f>SUM(X82:X91)</f>
        <v>2514860</v>
      </c>
    </row>
    <row r="82" spans="1:24" ht="12" customHeight="1" x14ac:dyDescent="0.2">
      <c r="A82" s="307"/>
      <c r="B82" s="1553" t="s">
        <v>861</v>
      </c>
      <c r="C82" s="1554"/>
      <c r="D82" s="1554"/>
      <c r="E82" s="1554"/>
      <c r="F82" s="1554"/>
      <c r="G82" s="1554"/>
      <c r="H82" s="1554"/>
      <c r="I82" s="1554"/>
      <c r="J82" s="1554"/>
      <c r="K82" s="1554"/>
      <c r="L82" s="1554"/>
      <c r="M82" s="1554"/>
      <c r="N82" s="1554"/>
      <c r="O82" s="1554"/>
      <c r="P82" s="1554"/>
      <c r="Q82" s="1554"/>
      <c r="R82" s="1554"/>
      <c r="S82" s="1554"/>
      <c r="T82" s="1555"/>
      <c r="U82" s="1552"/>
      <c r="V82" s="1552"/>
      <c r="W82" s="1552"/>
      <c r="X82" s="525">
        <v>600000</v>
      </c>
    </row>
    <row r="83" spans="1:24" ht="12" customHeight="1" x14ac:dyDescent="0.2">
      <c r="A83" s="307"/>
      <c r="B83" s="1553" t="s">
        <v>661</v>
      </c>
      <c r="C83" s="1554"/>
      <c r="D83" s="1554"/>
      <c r="E83" s="1554"/>
      <c r="F83" s="1554"/>
      <c r="G83" s="1554"/>
      <c r="H83" s="1554"/>
      <c r="I83" s="1554"/>
      <c r="J83" s="1554"/>
      <c r="K83" s="1554"/>
      <c r="L83" s="1554"/>
      <c r="M83" s="1554"/>
      <c r="N83" s="1554"/>
      <c r="O83" s="1554"/>
      <c r="P83" s="1554"/>
      <c r="Q83" s="1554"/>
      <c r="R83" s="1554"/>
      <c r="S83" s="1554"/>
      <c r="T83" s="1555"/>
      <c r="U83" s="1552"/>
      <c r="V83" s="1552"/>
      <c r="W83" s="1552"/>
      <c r="X83" s="525"/>
    </row>
    <row r="84" spans="1:24" ht="12" customHeight="1" x14ac:dyDescent="0.2">
      <c r="A84" s="307"/>
      <c r="B84" s="1553" t="s">
        <v>992</v>
      </c>
      <c r="C84" s="1554"/>
      <c r="D84" s="1554"/>
      <c r="E84" s="1554"/>
      <c r="F84" s="1554"/>
      <c r="G84" s="1554"/>
      <c r="H84" s="1554"/>
      <c r="I84" s="1554"/>
      <c r="J84" s="1554"/>
      <c r="K84" s="1554"/>
      <c r="L84" s="1554"/>
      <c r="M84" s="1554"/>
      <c r="N84" s="1554"/>
      <c r="O84" s="1554"/>
      <c r="P84" s="1554"/>
      <c r="Q84" s="1554"/>
      <c r="R84" s="1554"/>
      <c r="S84" s="1554"/>
      <c r="T84" s="1555"/>
      <c r="U84" s="1552"/>
      <c r="V84" s="1552"/>
      <c r="W84" s="1552"/>
      <c r="X84" s="525"/>
    </row>
    <row r="85" spans="1:24" ht="12" customHeight="1" x14ac:dyDescent="0.2">
      <c r="A85" s="307"/>
      <c r="B85" s="1553" t="s">
        <v>663</v>
      </c>
      <c r="C85" s="1554"/>
      <c r="D85" s="1554"/>
      <c r="E85" s="1554"/>
      <c r="F85" s="1554"/>
      <c r="G85" s="1554"/>
      <c r="H85" s="1554"/>
      <c r="I85" s="1554"/>
      <c r="J85" s="1554"/>
      <c r="K85" s="1554"/>
      <c r="L85" s="1554"/>
      <c r="M85" s="1554"/>
      <c r="N85" s="1554"/>
      <c r="O85" s="1554"/>
      <c r="P85" s="1554"/>
      <c r="Q85" s="1554"/>
      <c r="R85" s="1554"/>
      <c r="S85" s="1554"/>
      <c r="T85" s="1555"/>
      <c r="U85" s="1552"/>
      <c r="V85" s="1552"/>
      <c r="W85" s="1552"/>
      <c r="X85" s="525"/>
    </row>
    <row r="86" spans="1:24" ht="12" customHeight="1" x14ac:dyDescent="0.2">
      <c r="A86" s="307"/>
      <c r="B86" s="1553" t="s">
        <v>664</v>
      </c>
      <c r="C86" s="1554"/>
      <c r="D86" s="1554"/>
      <c r="E86" s="1554"/>
      <c r="F86" s="1554"/>
      <c r="G86" s="1554"/>
      <c r="H86" s="1554"/>
      <c r="I86" s="1554"/>
      <c r="J86" s="1554"/>
      <c r="K86" s="1554"/>
      <c r="L86" s="1554"/>
      <c r="M86" s="1554"/>
      <c r="N86" s="1554"/>
      <c r="O86" s="1554"/>
      <c r="P86" s="1554"/>
      <c r="Q86" s="1554"/>
      <c r="R86" s="1554"/>
      <c r="S86" s="1554"/>
      <c r="T86" s="1555"/>
      <c r="U86" s="1552"/>
      <c r="V86" s="1552"/>
      <c r="W86" s="1552"/>
      <c r="X86" s="525"/>
    </row>
    <row r="87" spans="1:24" ht="12" customHeight="1" x14ac:dyDescent="0.2">
      <c r="A87" s="307"/>
      <c r="B87" s="1553" t="s">
        <v>665</v>
      </c>
      <c r="C87" s="1554"/>
      <c r="D87" s="1554"/>
      <c r="E87" s="1554"/>
      <c r="F87" s="1554"/>
      <c r="G87" s="1554"/>
      <c r="H87" s="1554"/>
      <c r="I87" s="1554"/>
      <c r="J87" s="1554"/>
      <c r="K87" s="1554"/>
      <c r="L87" s="1554"/>
      <c r="M87" s="1554"/>
      <c r="N87" s="1554"/>
      <c r="O87" s="1554"/>
      <c r="P87" s="1554"/>
      <c r="Q87" s="1554"/>
      <c r="R87" s="1554"/>
      <c r="S87" s="1554"/>
      <c r="T87" s="1555"/>
      <c r="U87" s="1552"/>
      <c r="V87" s="1552"/>
      <c r="W87" s="1552"/>
      <c r="X87" s="525"/>
    </row>
    <row r="88" spans="1:24" ht="12" customHeight="1" x14ac:dyDescent="0.2">
      <c r="A88" s="307"/>
      <c r="B88" s="1553" t="s">
        <v>894</v>
      </c>
      <c r="C88" s="1554"/>
      <c r="D88" s="1554"/>
      <c r="E88" s="1554"/>
      <c r="F88" s="1554"/>
      <c r="G88" s="1554"/>
      <c r="H88" s="1554"/>
      <c r="I88" s="1554"/>
      <c r="J88" s="1554"/>
      <c r="K88" s="1554"/>
      <c r="L88" s="1554"/>
      <c r="M88" s="1554"/>
      <c r="N88" s="1554"/>
      <c r="O88" s="1554"/>
      <c r="P88" s="1554"/>
      <c r="Q88" s="1554"/>
      <c r="R88" s="1554"/>
      <c r="S88" s="1554"/>
      <c r="T88" s="1555"/>
      <c r="U88" s="1552"/>
      <c r="V88" s="1552"/>
      <c r="W88" s="1552"/>
      <c r="X88" s="525"/>
    </row>
    <row r="89" spans="1:24" s="1343" customFormat="1" ht="12" customHeight="1" x14ac:dyDescent="0.2">
      <c r="A89" s="307"/>
      <c r="B89" s="1345"/>
      <c r="C89" s="1604" t="s">
        <v>1119</v>
      </c>
      <c r="D89" s="1604"/>
      <c r="E89" s="1346"/>
      <c r="F89" s="1346"/>
      <c r="G89" s="1346"/>
      <c r="H89" s="1346"/>
      <c r="I89" s="1346"/>
      <c r="J89" s="1346"/>
      <c r="K89" s="1346"/>
      <c r="L89" s="1346"/>
      <c r="M89" s="1346"/>
      <c r="N89" s="1346"/>
      <c r="O89" s="1346"/>
      <c r="P89" s="1346"/>
      <c r="Q89" s="1346"/>
      <c r="R89" s="1346"/>
      <c r="S89" s="1346"/>
      <c r="T89" s="1347"/>
      <c r="U89" s="1344"/>
      <c r="V89" s="1344"/>
      <c r="W89" s="1344"/>
      <c r="X89" s="525">
        <v>44298</v>
      </c>
    </row>
    <row r="90" spans="1:24" ht="12" customHeight="1" x14ac:dyDescent="0.2">
      <c r="A90" s="307"/>
      <c r="B90" s="906"/>
      <c r="C90" s="1603" t="s">
        <v>1117</v>
      </c>
      <c r="D90" s="1603"/>
      <c r="E90" s="1603"/>
      <c r="F90" s="1049"/>
      <c r="G90" s="1049"/>
      <c r="H90" s="1049"/>
      <c r="I90" s="1049"/>
      <c r="J90" s="1049"/>
      <c r="K90" s="1049"/>
      <c r="L90" s="1049"/>
      <c r="M90" s="1049"/>
      <c r="N90" s="1049"/>
      <c r="O90" s="1049"/>
      <c r="P90" s="1049"/>
      <c r="Q90" s="1049"/>
      <c r="R90" s="1049"/>
      <c r="S90" s="1049"/>
      <c r="T90" s="1050"/>
      <c r="U90" s="1051"/>
      <c r="V90" s="1051"/>
      <c r="W90" s="1051"/>
      <c r="X90" s="525">
        <v>1061562</v>
      </c>
    </row>
    <row r="91" spans="1:24" ht="12" customHeight="1" x14ac:dyDescent="0.2">
      <c r="A91" s="307"/>
      <c r="B91" s="1553" t="s">
        <v>1118</v>
      </c>
      <c r="C91" s="1554"/>
      <c r="D91" s="1554"/>
      <c r="E91" s="1554"/>
      <c r="F91" s="1554"/>
      <c r="G91" s="1554"/>
      <c r="H91" s="1554"/>
      <c r="I91" s="1554"/>
      <c r="J91" s="1554"/>
      <c r="K91" s="1554"/>
      <c r="L91" s="1554"/>
      <c r="M91" s="1554"/>
      <c r="N91" s="1554"/>
      <c r="O91" s="1554"/>
      <c r="P91" s="1554"/>
      <c r="Q91" s="1554"/>
      <c r="R91" s="1554"/>
      <c r="S91" s="1554"/>
      <c r="T91" s="1555"/>
      <c r="U91" s="1552"/>
      <c r="V91" s="1552"/>
      <c r="W91" s="1552"/>
      <c r="X91" s="525">
        <v>809000</v>
      </c>
    </row>
    <row r="92" spans="1:24" ht="12" hidden="1" customHeight="1" x14ac:dyDescent="0.2">
      <c r="A92" s="307"/>
      <c r="B92" s="1553" t="s">
        <v>668</v>
      </c>
      <c r="C92" s="1554"/>
      <c r="D92" s="1554"/>
      <c r="E92" s="1554"/>
      <c r="F92" s="1554"/>
      <c r="G92" s="1554"/>
      <c r="H92" s="1554"/>
      <c r="I92" s="1554"/>
      <c r="J92" s="1554"/>
      <c r="K92" s="1554"/>
      <c r="L92" s="1554"/>
      <c r="M92" s="1554"/>
      <c r="N92" s="1554"/>
      <c r="O92" s="1554"/>
      <c r="P92" s="1554"/>
      <c r="Q92" s="1554"/>
      <c r="R92" s="1554"/>
      <c r="S92" s="1554"/>
      <c r="T92" s="1555"/>
      <c r="U92" s="1552"/>
      <c r="V92" s="1552"/>
      <c r="W92" s="1552"/>
      <c r="X92" s="526"/>
    </row>
    <row r="93" spans="1:24" ht="12" hidden="1" customHeight="1" x14ac:dyDescent="0.2">
      <c r="A93" s="307"/>
      <c r="B93" s="1553" t="s">
        <v>669</v>
      </c>
      <c r="C93" s="1554"/>
      <c r="D93" s="1554"/>
      <c r="E93" s="1554"/>
      <c r="F93" s="1554"/>
      <c r="G93" s="1554"/>
      <c r="H93" s="1554"/>
      <c r="I93" s="1554"/>
      <c r="J93" s="1554"/>
      <c r="K93" s="1554"/>
      <c r="L93" s="1554"/>
      <c r="M93" s="1554"/>
      <c r="N93" s="1554"/>
      <c r="O93" s="1554"/>
      <c r="P93" s="1554"/>
      <c r="Q93" s="1554"/>
      <c r="R93" s="1554"/>
      <c r="S93" s="1554"/>
      <c r="T93" s="1555"/>
      <c r="U93" s="1552"/>
      <c r="V93" s="1552"/>
      <c r="W93" s="1552"/>
      <c r="X93" s="526"/>
    </row>
    <row r="94" spans="1:24" ht="21" customHeight="1" x14ac:dyDescent="0.2">
      <c r="A94" s="306">
        <v>3</v>
      </c>
      <c r="B94" s="1574" t="s">
        <v>685</v>
      </c>
      <c r="C94" s="1577"/>
      <c r="D94" s="1577"/>
      <c r="E94" s="1577"/>
      <c r="F94" s="1577"/>
      <c r="G94" s="1577"/>
      <c r="H94" s="1577"/>
      <c r="I94" s="1577"/>
      <c r="J94" s="1577"/>
      <c r="K94" s="1577"/>
      <c r="L94" s="1577"/>
      <c r="M94" s="1577"/>
      <c r="N94" s="1577"/>
      <c r="O94" s="1577"/>
      <c r="P94" s="1577"/>
      <c r="Q94" s="1577"/>
      <c r="R94" s="1577"/>
      <c r="S94" s="1577"/>
      <c r="T94" s="1578"/>
      <c r="U94" s="1562"/>
      <c r="V94" s="1562"/>
      <c r="W94" s="1562"/>
      <c r="X94" s="524">
        <f>SUM(X95)</f>
        <v>0</v>
      </c>
    </row>
    <row r="95" spans="1:24" ht="23.25" customHeight="1" x14ac:dyDescent="0.2">
      <c r="A95" s="307"/>
      <c r="B95" s="1587" t="s">
        <v>670</v>
      </c>
      <c r="C95" s="1588"/>
      <c r="D95" s="1588"/>
      <c r="E95" s="1588"/>
      <c r="F95" s="1588"/>
      <c r="G95" s="1588"/>
      <c r="H95" s="1588"/>
      <c r="I95" s="1588"/>
      <c r="J95" s="1588"/>
      <c r="K95" s="1588"/>
      <c r="L95" s="1588"/>
      <c r="M95" s="1588"/>
      <c r="N95" s="1588"/>
      <c r="O95" s="1588"/>
      <c r="P95" s="1588"/>
      <c r="Q95" s="1588"/>
      <c r="R95" s="1588"/>
      <c r="S95" s="1588"/>
      <c r="T95" s="1589"/>
      <c r="U95" s="1552"/>
      <c r="V95" s="1552"/>
      <c r="W95" s="1552"/>
      <c r="X95" s="526"/>
    </row>
    <row r="96" spans="1:24" ht="23.25" customHeight="1" x14ac:dyDescent="0.2">
      <c r="A96" s="306">
        <v>4</v>
      </c>
      <c r="B96" s="1571" t="s">
        <v>686</v>
      </c>
      <c r="C96" s="1572"/>
      <c r="D96" s="1572"/>
      <c r="E96" s="1572"/>
      <c r="F96" s="1572"/>
      <c r="G96" s="1572"/>
      <c r="H96" s="1572"/>
      <c r="I96" s="1572"/>
      <c r="J96" s="1572"/>
      <c r="K96" s="1572"/>
      <c r="L96" s="1572"/>
      <c r="M96" s="1572"/>
      <c r="N96" s="1572"/>
      <c r="O96" s="1572"/>
      <c r="P96" s="1572"/>
      <c r="Q96" s="1572"/>
      <c r="R96" s="1572"/>
      <c r="S96" s="1572"/>
      <c r="T96" s="1573"/>
      <c r="U96" s="1562"/>
      <c r="V96" s="1562"/>
      <c r="W96" s="1562"/>
      <c r="X96" s="524">
        <f>SUM(X97:X104)</f>
        <v>0</v>
      </c>
    </row>
    <row r="97" spans="1:24" ht="12" customHeight="1" x14ac:dyDescent="0.2">
      <c r="A97" s="307"/>
      <c r="B97" s="1563" t="s">
        <v>671</v>
      </c>
      <c r="C97" s="1564"/>
      <c r="D97" s="1564"/>
      <c r="E97" s="1564"/>
      <c r="F97" s="1564"/>
      <c r="G97" s="1564"/>
      <c r="H97" s="1564"/>
      <c r="I97" s="1564"/>
      <c r="J97" s="1564"/>
      <c r="K97" s="1564"/>
      <c r="L97" s="1564"/>
      <c r="M97" s="1564"/>
      <c r="N97" s="1564"/>
      <c r="O97" s="1564"/>
      <c r="P97" s="1564"/>
      <c r="Q97" s="1564"/>
      <c r="R97" s="1564"/>
      <c r="S97" s="1564"/>
      <c r="T97" s="1565"/>
      <c r="U97" s="1566"/>
      <c r="V97" s="1566"/>
      <c r="W97" s="1566"/>
      <c r="X97" s="525"/>
    </row>
    <row r="98" spans="1:24" ht="12" customHeight="1" x14ac:dyDescent="0.2">
      <c r="A98" s="307"/>
      <c r="B98" s="1563" t="s">
        <v>672</v>
      </c>
      <c r="C98" s="1564"/>
      <c r="D98" s="1564"/>
      <c r="E98" s="1564"/>
      <c r="F98" s="1564"/>
      <c r="G98" s="1564"/>
      <c r="H98" s="1564"/>
      <c r="I98" s="1564"/>
      <c r="J98" s="1564"/>
      <c r="K98" s="1564"/>
      <c r="L98" s="1564"/>
      <c r="M98" s="1564"/>
      <c r="N98" s="1564"/>
      <c r="O98" s="1564"/>
      <c r="P98" s="1564"/>
      <c r="Q98" s="1564"/>
      <c r="R98" s="1564"/>
      <c r="S98" s="1564"/>
      <c r="T98" s="1565"/>
      <c r="U98" s="1566"/>
      <c r="V98" s="1566"/>
      <c r="W98" s="1566"/>
      <c r="X98" s="525"/>
    </row>
    <row r="99" spans="1:24" ht="12" customHeight="1" x14ac:dyDescent="0.2">
      <c r="A99" s="307"/>
      <c r="B99" s="1563" t="s">
        <v>673</v>
      </c>
      <c r="C99" s="1564"/>
      <c r="D99" s="1564"/>
      <c r="E99" s="1564"/>
      <c r="F99" s="1564"/>
      <c r="G99" s="1564"/>
      <c r="H99" s="1564"/>
      <c r="I99" s="1564"/>
      <c r="J99" s="1564"/>
      <c r="K99" s="1564"/>
      <c r="L99" s="1564"/>
      <c r="M99" s="1564"/>
      <c r="N99" s="1564"/>
      <c r="O99" s="1564"/>
      <c r="P99" s="1564"/>
      <c r="Q99" s="1564"/>
      <c r="R99" s="1564"/>
      <c r="S99" s="1564"/>
      <c r="T99" s="1565"/>
      <c r="U99" s="1566"/>
      <c r="V99" s="1566"/>
      <c r="W99" s="1566"/>
      <c r="X99" s="525"/>
    </row>
    <row r="100" spans="1:24" ht="12" customHeight="1" x14ac:dyDescent="0.2">
      <c r="A100" s="307"/>
      <c r="B100" s="1563" t="s">
        <v>674</v>
      </c>
      <c r="C100" s="1564"/>
      <c r="D100" s="1564"/>
      <c r="E100" s="1564"/>
      <c r="F100" s="1564"/>
      <c r="G100" s="1564"/>
      <c r="H100" s="1564"/>
      <c r="I100" s="1564"/>
      <c r="J100" s="1564"/>
      <c r="K100" s="1564"/>
      <c r="L100" s="1564"/>
      <c r="M100" s="1564"/>
      <c r="N100" s="1564"/>
      <c r="O100" s="1564"/>
      <c r="P100" s="1564"/>
      <c r="Q100" s="1564"/>
      <c r="R100" s="1564"/>
      <c r="S100" s="1564"/>
      <c r="T100" s="1565"/>
      <c r="U100" s="1566"/>
      <c r="V100" s="1566"/>
      <c r="W100" s="1566"/>
      <c r="X100" s="525"/>
    </row>
    <row r="101" spans="1:24" ht="12" customHeight="1" x14ac:dyDescent="0.2">
      <c r="A101" s="307"/>
      <c r="B101" s="1563" t="s">
        <v>675</v>
      </c>
      <c r="C101" s="1564"/>
      <c r="D101" s="1564"/>
      <c r="E101" s="1564"/>
      <c r="F101" s="1564"/>
      <c r="G101" s="1564"/>
      <c r="H101" s="1564"/>
      <c r="I101" s="1564"/>
      <c r="J101" s="1564"/>
      <c r="K101" s="1564"/>
      <c r="L101" s="1564"/>
      <c r="M101" s="1564"/>
      <c r="N101" s="1564"/>
      <c r="O101" s="1564"/>
      <c r="P101" s="1564"/>
      <c r="Q101" s="1564"/>
      <c r="R101" s="1564"/>
      <c r="S101" s="1564"/>
      <c r="T101" s="1565"/>
      <c r="U101" s="1566"/>
      <c r="V101" s="1566"/>
      <c r="W101" s="1566"/>
      <c r="X101" s="525"/>
    </row>
    <row r="102" spans="1:24" ht="12" customHeight="1" x14ac:dyDescent="0.2">
      <c r="A102" s="307"/>
      <c r="B102" s="1563" t="s">
        <v>676</v>
      </c>
      <c r="C102" s="1564"/>
      <c r="D102" s="1564"/>
      <c r="E102" s="1564"/>
      <c r="F102" s="1564"/>
      <c r="G102" s="1564"/>
      <c r="H102" s="1564"/>
      <c r="I102" s="1564"/>
      <c r="J102" s="1564"/>
      <c r="K102" s="1564"/>
      <c r="L102" s="1564"/>
      <c r="M102" s="1564"/>
      <c r="N102" s="1564"/>
      <c r="O102" s="1564"/>
      <c r="P102" s="1564"/>
      <c r="Q102" s="1564"/>
      <c r="R102" s="1564"/>
      <c r="S102" s="1564"/>
      <c r="T102" s="1565"/>
      <c r="U102" s="1566"/>
      <c r="V102" s="1566"/>
      <c r="W102" s="1566"/>
      <c r="X102" s="525"/>
    </row>
    <row r="103" spans="1:24" ht="12" customHeight="1" x14ac:dyDescent="0.2">
      <c r="A103" s="307"/>
      <c r="B103" s="1563" t="s">
        <v>677</v>
      </c>
      <c r="C103" s="1564"/>
      <c r="D103" s="1564"/>
      <c r="E103" s="1564"/>
      <c r="F103" s="1564"/>
      <c r="G103" s="1564"/>
      <c r="H103" s="1564"/>
      <c r="I103" s="1564"/>
      <c r="J103" s="1564"/>
      <c r="K103" s="1564"/>
      <c r="L103" s="1564"/>
      <c r="M103" s="1564"/>
      <c r="N103" s="1564"/>
      <c r="O103" s="1564"/>
      <c r="P103" s="1564"/>
      <c r="Q103" s="1564"/>
      <c r="R103" s="1564"/>
      <c r="S103" s="1564"/>
      <c r="T103" s="1565"/>
      <c r="U103" s="1566"/>
      <c r="V103" s="1566"/>
      <c r="W103" s="1566"/>
      <c r="X103" s="525"/>
    </row>
    <row r="104" spans="1:24" ht="12" customHeight="1" x14ac:dyDescent="0.2">
      <c r="A104" s="307"/>
      <c r="B104" s="1563" t="s">
        <v>678</v>
      </c>
      <c r="C104" s="1564"/>
      <c r="D104" s="1564"/>
      <c r="E104" s="1564"/>
      <c r="F104" s="1564"/>
      <c r="G104" s="1564"/>
      <c r="H104" s="1564"/>
      <c r="I104" s="1564"/>
      <c r="J104" s="1564"/>
      <c r="K104" s="1564"/>
      <c r="L104" s="1564"/>
      <c r="M104" s="1564"/>
      <c r="N104" s="1564"/>
      <c r="O104" s="1564"/>
      <c r="P104" s="1564"/>
      <c r="Q104" s="1564"/>
      <c r="R104" s="1564"/>
      <c r="S104" s="1564"/>
      <c r="T104" s="1565"/>
      <c r="U104" s="1566"/>
      <c r="V104" s="1566"/>
      <c r="W104" s="1566"/>
      <c r="X104" s="525"/>
    </row>
    <row r="105" spans="1:24" ht="12" hidden="1" customHeight="1" x14ac:dyDescent="0.2">
      <c r="A105" s="307"/>
      <c r="B105" s="1563" t="s">
        <v>679</v>
      </c>
      <c r="C105" s="1564"/>
      <c r="D105" s="1564"/>
      <c r="E105" s="1564"/>
      <c r="F105" s="1564"/>
      <c r="G105" s="1564"/>
      <c r="H105" s="1564"/>
      <c r="I105" s="1564"/>
      <c r="J105" s="1564"/>
      <c r="K105" s="1564"/>
      <c r="L105" s="1564"/>
      <c r="M105" s="1564"/>
      <c r="N105" s="1564"/>
      <c r="O105" s="1564"/>
      <c r="P105" s="1564"/>
      <c r="Q105" s="1564"/>
      <c r="R105" s="1564"/>
      <c r="S105" s="1564"/>
      <c r="T105" s="1565"/>
      <c r="U105" s="1566"/>
      <c r="V105" s="1566"/>
      <c r="W105" s="1566"/>
      <c r="X105" s="525"/>
    </row>
    <row r="106" spans="1:24" ht="12" hidden="1" customHeight="1" x14ac:dyDescent="0.2">
      <c r="A106" s="307"/>
      <c r="B106" s="1563" t="s">
        <v>680</v>
      </c>
      <c r="C106" s="1564"/>
      <c r="D106" s="1564"/>
      <c r="E106" s="1564"/>
      <c r="F106" s="1564"/>
      <c r="G106" s="1564"/>
      <c r="H106" s="1564"/>
      <c r="I106" s="1564"/>
      <c r="J106" s="1564"/>
      <c r="K106" s="1564"/>
      <c r="L106" s="1564"/>
      <c r="M106" s="1564"/>
      <c r="N106" s="1564"/>
      <c r="O106" s="1564"/>
      <c r="P106" s="1564"/>
      <c r="Q106" s="1564"/>
      <c r="R106" s="1564"/>
      <c r="S106" s="1564"/>
      <c r="T106" s="1565"/>
      <c r="U106" s="1566"/>
      <c r="V106" s="1566"/>
      <c r="W106" s="1566"/>
      <c r="X106" s="525"/>
    </row>
    <row r="107" spans="1:24" ht="12" hidden="1" customHeight="1" x14ac:dyDescent="0.2">
      <c r="A107" s="307"/>
      <c r="B107" s="1563" t="s">
        <v>681</v>
      </c>
      <c r="C107" s="1564"/>
      <c r="D107" s="1564"/>
      <c r="E107" s="1564"/>
      <c r="F107" s="1564"/>
      <c r="G107" s="1564"/>
      <c r="H107" s="1564"/>
      <c r="I107" s="1564"/>
      <c r="J107" s="1564"/>
      <c r="K107" s="1564"/>
      <c r="L107" s="1564"/>
      <c r="M107" s="1564"/>
      <c r="N107" s="1564"/>
      <c r="O107" s="1564"/>
      <c r="P107" s="1564"/>
      <c r="Q107" s="1564"/>
      <c r="R107" s="1564"/>
      <c r="S107" s="1564"/>
      <c r="T107" s="1565"/>
      <c r="U107" s="1566"/>
      <c r="V107" s="1566"/>
      <c r="W107" s="1566"/>
      <c r="X107" s="525"/>
    </row>
    <row r="108" spans="1:24" ht="12" hidden="1" customHeight="1" x14ac:dyDescent="0.2">
      <c r="A108" s="307"/>
      <c r="B108" s="1556"/>
      <c r="C108" s="1557"/>
      <c r="D108" s="1557"/>
      <c r="E108" s="1557"/>
      <c r="F108" s="1557"/>
      <c r="G108" s="1557"/>
      <c r="H108" s="1557"/>
      <c r="I108" s="1557"/>
      <c r="J108" s="1557"/>
      <c r="K108" s="1557"/>
      <c r="L108" s="1557"/>
      <c r="M108" s="1557"/>
      <c r="N108" s="1557"/>
      <c r="O108" s="1557"/>
      <c r="P108" s="1557"/>
      <c r="Q108" s="1557"/>
      <c r="R108" s="1557"/>
      <c r="S108" s="1557"/>
      <c r="T108" s="1558"/>
      <c r="U108" s="1552"/>
      <c r="V108" s="1552"/>
      <c r="W108" s="1552"/>
      <c r="X108" s="525"/>
    </row>
    <row r="109" spans="1:24" ht="12" hidden="1" customHeight="1" x14ac:dyDescent="0.2">
      <c r="A109" s="307"/>
      <c r="B109" s="1556"/>
      <c r="C109" s="1557"/>
      <c r="D109" s="1557"/>
      <c r="E109" s="1557"/>
      <c r="F109" s="1557"/>
      <c r="G109" s="1557"/>
      <c r="H109" s="1557"/>
      <c r="I109" s="1557"/>
      <c r="J109" s="1557"/>
      <c r="K109" s="1557"/>
      <c r="L109" s="1557"/>
      <c r="M109" s="1557"/>
      <c r="N109" s="1557"/>
      <c r="O109" s="1557"/>
      <c r="P109" s="1557"/>
      <c r="Q109" s="1557"/>
      <c r="R109" s="1557"/>
      <c r="S109" s="1557"/>
      <c r="T109" s="1558"/>
      <c r="U109" s="1552"/>
      <c r="V109" s="1552"/>
      <c r="W109" s="1552"/>
      <c r="X109" s="525"/>
    </row>
    <row r="110" spans="1:24" ht="12" hidden="1" customHeight="1" x14ac:dyDescent="0.2">
      <c r="A110" s="307"/>
      <c r="B110" s="1556"/>
      <c r="C110" s="1557"/>
      <c r="D110" s="1557"/>
      <c r="E110" s="1557"/>
      <c r="F110" s="1557"/>
      <c r="G110" s="1557"/>
      <c r="H110" s="1557"/>
      <c r="I110" s="1557"/>
      <c r="J110" s="1557"/>
      <c r="K110" s="1557"/>
      <c r="L110" s="1557"/>
      <c r="M110" s="1557"/>
      <c r="N110" s="1557"/>
      <c r="O110" s="1557"/>
      <c r="P110" s="1557"/>
      <c r="Q110" s="1557"/>
      <c r="R110" s="1557"/>
      <c r="S110" s="1557"/>
      <c r="T110" s="1558"/>
      <c r="U110" s="1552"/>
      <c r="V110" s="1552"/>
      <c r="W110" s="1552"/>
      <c r="X110" s="525"/>
    </row>
    <row r="111" spans="1:24" ht="12" customHeight="1" x14ac:dyDescent="0.2">
      <c r="A111" s="306">
        <v>5</v>
      </c>
      <c r="B111" s="1559" t="s">
        <v>683</v>
      </c>
      <c r="C111" s="1560"/>
      <c r="D111" s="1560"/>
      <c r="E111" s="1560"/>
      <c r="F111" s="1560"/>
      <c r="G111" s="1560"/>
      <c r="H111" s="1560"/>
      <c r="I111" s="1560"/>
      <c r="J111" s="1560"/>
      <c r="K111" s="1560"/>
      <c r="L111" s="1560"/>
      <c r="M111" s="1560"/>
      <c r="N111" s="1560"/>
      <c r="O111" s="1560"/>
      <c r="P111" s="1560"/>
      <c r="Q111" s="1560"/>
      <c r="R111" s="1560"/>
      <c r="S111" s="1560"/>
      <c r="T111" s="1561"/>
      <c r="U111" s="1562"/>
      <c r="V111" s="1562"/>
      <c r="W111" s="1562"/>
      <c r="X111" s="528">
        <f>SUM(X112,X114,X118,X123)</f>
        <v>22570000</v>
      </c>
    </row>
    <row r="112" spans="1:24" ht="12" customHeight="1" x14ac:dyDescent="0.2">
      <c r="A112" s="318"/>
      <c r="B112" s="1563" t="s">
        <v>862</v>
      </c>
      <c r="C112" s="1564"/>
      <c r="D112" s="1564"/>
      <c r="E112" s="1564"/>
      <c r="F112" s="1564"/>
      <c r="G112" s="1564"/>
      <c r="H112" s="1564"/>
      <c r="I112" s="1564"/>
      <c r="J112" s="1564"/>
      <c r="K112" s="1564"/>
      <c r="L112" s="1564"/>
      <c r="M112" s="1564"/>
      <c r="N112" s="1564"/>
      <c r="O112" s="1564"/>
      <c r="P112" s="1564"/>
      <c r="Q112" s="1564"/>
      <c r="R112" s="1564"/>
      <c r="S112" s="1564"/>
      <c r="T112" s="1565"/>
      <c r="U112" s="1552"/>
      <c r="V112" s="1552"/>
      <c r="W112" s="1552"/>
      <c r="X112" s="525">
        <v>1500000</v>
      </c>
    </row>
    <row r="113" spans="1:24" ht="12" customHeight="1" x14ac:dyDescent="0.2">
      <c r="A113" s="318"/>
      <c r="B113" s="1563" t="s">
        <v>672</v>
      </c>
      <c r="C113" s="1564"/>
      <c r="D113" s="1564"/>
      <c r="E113" s="1564"/>
      <c r="F113" s="1564"/>
      <c r="G113" s="1564"/>
      <c r="H113" s="1564"/>
      <c r="I113" s="1564"/>
      <c r="J113" s="1564"/>
      <c r="K113" s="1564"/>
      <c r="L113" s="1564"/>
      <c r="M113" s="1564"/>
      <c r="N113" s="1564"/>
      <c r="O113" s="1564"/>
      <c r="P113" s="1564"/>
      <c r="Q113" s="1564"/>
      <c r="R113" s="1564"/>
      <c r="S113" s="1564"/>
      <c r="T113" s="1565"/>
      <c r="U113" s="1552"/>
      <c r="V113" s="1552"/>
      <c r="W113" s="1552"/>
      <c r="X113" s="525"/>
    </row>
    <row r="114" spans="1:24" ht="12" customHeight="1" x14ac:dyDescent="0.2">
      <c r="A114" s="318"/>
      <c r="B114" s="1563" t="s">
        <v>673</v>
      </c>
      <c r="C114" s="1564"/>
      <c r="D114" s="1564"/>
      <c r="E114" s="1564"/>
      <c r="F114" s="1564"/>
      <c r="G114" s="1564"/>
      <c r="H114" s="1564"/>
      <c r="I114" s="1564"/>
      <c r="J114" s="1564"/>
      <c r="K114" s="1564"/>
      <c r="L114" s="1564"/>
      <c r="M114" s="1564"/>
      <c r="N114" s="1564"/>
      <c r="O114" s="1564"/>
      <c r="P114" s="1564"/>
      <c r="Q114" s="1564"/>
      <c r="R114" s="1564"/>
      <c r="S114" s="1564"/>
      <c r="T114" s="1565"/>
      <c r="U114" s="1552"/>
      <c r="V114" s="1552"/>
      <c r="W114" s="1552"/>
      <c r="X114" s="525">
        <f>SUM(X115:X117)</f>
        <v>8030000</v>
      </c>
    </row>
    <row r="115" spans="1:24" ht="12" customHeight="1" x14ac:dyDescent="0.2">
      <c r="A115" s="318"/>
      <c r="B115" s="1605" t="s">
        <v>1113</v>
      </c>
      <c r="C115" s="1599"/>
      <c r="D115" s="1599"/>
      <c r="E115" s="1599"/>
      <c r="F115" s="1599"/>
      <c r="G115" s="1599"/>
      <c r="H115" s="1599"/>
      <c r="I115" s="1599"/>
      <c r="J115" s="1599"/>
      <c r="K115" s="1599"/>
      <c r="L115" s="1599"/>
      <c r="M115" s="1599"/>
      <c r="N115" s="1599"/>
      <c r="O115" s="1599"/>
      <c r="P115" s="1599"/>
      <c r="Q115" s="1599"/>
      <c r="R115" s="1599"/>
      <c r="S115" s="1599"/>
      <c r="T115" s="1606"/>
      <c r="U115" s="907"/>
      <c r="V115" s="907"/>
      <c r="W115" s="907"/>
      <c r="X115" s="585"/>
    </row>
    <row r="116" spans="1:24" ht="12" customHeight="1" x14ac:dyDescent="0.2">
      <c r="A116" s="318"/>
      <c r="B116" s="908"/>
      <c r="C116" s="1598" t="s">
        <v>860</v>
      </c>
      <c r="D116" s="1598"/>
      <c r="E116" s="1598"/>
      <c r="F116" s="909"/>
      <c r="G116" s="909"/>
      <c r="H116" s="909"/>
      <c r="I116" s="909"/>
      <c r="J116" s="909"/>
      <c r="K116" s="909"/>
      <c r="L116" s="909"/>
      <c r="M116" s="909"/>
      <c r="N116" s="909"/>
      <c r="O116" s="909"/>
      <c r="P116" s="909"/>
      <c r="Q116" s="909"/>
      <c r="R116" s="909"/>
      <c r="S116" s="909"/>
      <c r="T116" s="910"/>
      <c r="U116" s="907"/>
      <c r="V116" s="907"/>
      <c r="W116" s="907"/>
      <c r="X116" s="585">
        <v>3000000</v>
      </c>
    </row>
    <row r="117" spans="1:24" ht="12" customHeight="1" x14ac:dyDescent="0.2">
      <c r="A117" s="318"/>
      <c r="B117" s="908"/>
      <c r="C117" s="1598" t="s">
        <v>1</v>
      </c>
      <c r="D117" s="1598"/>
      <c r="E117" s="1598"/>
      <c r="F117" s="909"/>
      <c r="G117" s="909"/>
      <c r="H117" s="909"/>
      <c r="I117" s="909"/>
      <c r="J117" s="909"/>
      <c r="K117" s="909"/>
      <c r="L117" s="909"/>
      <c r="M117" s="909"/>
      <c r="N117" s="909"/>
      <c r="O117" s="909"/>
      <c r="P117" s="909"/>
      <c r="Q117" s="909"/>
      <c r="R117" s="909"/>
      <c r="S117" s="909"/>
      <c r="T117" s="910"/>
      <c r="U117" s="907"/>
      <c r="V117" s="907"/>
      <c r="W117" s="907"/>
      <c r="X117" s="585">
        <v>5030000</v>
      </c>
    </row>
    <row r="118" spans="1:24" ht="12" customHeight="1" x14ac:dyDescent="0.2">
      <c r="A118" s="318"/>
      <c r="B118" s="1563" t="s">
        <v>1046</v>
      </c>
      <c r="C118" s="1564"/>
      <c r="D118" s="1564"/>
      <c r="E118" s="1564"/>
      <c r="F118" s="1564"/>
      <c r="G118" s="1564"/>
      <c r="H118" s="1564"/>
      <c r="I118" s="1564"/>
      <c r="J118" s="1564"/>
      <c r="K118" s="1564"/>
      <c r="L118" s="1564"/>
      <c r="M118" s="1564"/>
      <c r="N118" s="1564"/>
      <c r="O118" s="1564"/>
      <c r="P118" s="1564"/>
      <c r="Q118" s="1564"/>
      <c r="R118" s="1564"/>
      <c r="S118" s="1564"/>
      <c r="T118" s="1565"/>
      <c r="U118" s="1552"/>
      <c r="V118" s="1552"/>
      <c r="W118" s="1552"/>
      <c r="X118" s="525">
        <f>SUM(X119:X120)</f>
        <v>8040000</v>
      </c>
    </row>
    <row r="119" spans="1:24" ht="12" customHeight="1" x14ac:dyDescent="0.2">
      <c r="A119" s="318"/>
      <c r="B119" s="899"/>
      <c r="C119" s="1598" t="s">
        <v>1047</v>
      </c>
      <c r="D119" s="1599"/>
      <c r="E119" s="1599"/>
      <c r="F119" s="1210"/>
      <c r="G119" s="1210"/>
      <c r="H119" s="1210"/>
      <c r="I119" s="1210"/>
      <c r="J119" s="1210"/>
      <c r="K119" s="1210"/>
      <c r="L119" s="1210"/>
      <c r="M119" s="1210"/>
      <c r="N119" s="1210"/>
      <c r="O119" s="1210"/>
      <c r="P119" s="1210"/>
      <c r="Q119" s="1210"/>
      <c r="R119" s="1210"/>
      <c r="S119" s="1210"/>
      <c r="T119" s="1211"/>
      <c r="U119" s="907"/>
      <c r="V119" s="907"/>
      <c r="W119" s="907"/>
      <c r="X119" s="585">
        <v>8040000</v>
      </c>
    </row>
    <row r="120" spans="1:24" ht="12" customHeight="1" x14ac:dyDescent="0.2">
      <c r="A120" s="318"/>
      <c r="B120" s="899"/>
      <c r="C120" s="1598"/>
      <c r="D120" s="1599"/>
      <c r="E120" s="1599"/>
      <c r="F120" s="1210"/>
      <c r="G120" s="1210"/>
      <c r="H120" s="1210"/>
      <c r="I120" s="1210"/>
      <c r="J120" s="1210"/>
      <c r="K120" s="1210"/>
      <c r="L120" s="1210"/>
      <c r="M120" s="1210"/>
      <c r="N120" s="1210"/>
      <c r="O120" s="1210"/>
      <c r="P120" s="1210"/>
      <c r="Q120" s="1210"/>
      <c r="R120" s="1210"/>
      <c r="S120" s="1210"/>
      <c r="T120" s="1211"/>
      <c r="U120" s="907"/>
      <c r="V120" s="907"/>
      <c r="W120" s="907"/>
      <c r="X120" s="585"/>
    </row>
    <row r="121" spans="1:24" ht="12" customHeight="1" x14ac:dyDescent="0.2">
      <c r="A121" s="318"/>
      <c r="B121" s="1563" t="s">
        <v>675</v>
      </c>
      <c r="C121" s="1564"/>
      <c r="D121" s="1564"/>
      <c r="E121" s="1564"/>
      <c r="F121" s="1564"/>
      <c r="G121" s="1564"/>
      <c r="H121" s="1564"/>
      <c r="I121" s="1564"/>
      <c r="J121" s="1564"/>
      <c r="K121" s="1564"/>
      <c r="L121" s="1564"/>
      <c r="M121" s="1564"/>
      <c r="N121" s="1564"/>
      <c r="O121" s="1564"/>
      <c r="P121" s="1564"/>
      <c r="Q121" s="1564"/>
      <c r="R121" s="1564"/>
      <c r="S121" s="1564"/>
      <c r="T121" s="1565"/>
      <c r="U121" s="1552"/>
      <c r="V121" s="1552"/>
      <c r="W121" s="1552"/>
      <c r="X121" s="525" t="s">
        <v>125</v>
      </c>
    </row>
    <row r="122" spans="1:24" ht="12" customHeight="1" x14ac:dyDescent="0.2">
      <c r="A122" s="318"/>
      <c r="B122" s="1563" t="s">
        <v>676</v>
      </c>
      <c r="C122" s="1564"/>
      <c r="D122" s="1564"/>
      <c r="E122" s="1564"/>
      <c r="F122" s="1564"/>
      <c r="G122" s="1564"/>
      <c r="H122" s="1564"/>
      <c r="I122" s="1564"/>
      <c r="J122" s="1564"/>
      <c r="K122" s="1564"/>
      <c r="L122" s="1564"/>
      <c r="M122" s="1564"/>
      <c r="N122" s="1564"/>
      <c r="O122" s="1564"/>
      <c r="P122" s="1564"/>
      <c r="Q122" s="1564"/>
      <c r="R122" s="1564"/>
      <c r="S122" s="1564"/>
      <c r="T122" s="1565"/>
      <c r="U122" s="1552"/>
      <c r="V122" s="1552"/>
      <c r="W122" s="1552"/>
      <c r="X122" s="525"/>
    </row>
    <row r="123" spans="1:24" ht="12" customHeight="1" x14ac:dyDescent="0.2">
      <c r="A123" s="318"/>
      <c r="B123" s="1563" t="s">
        <v>637</v>
      </c>
      <c r="C123" s="1564"/>
      <c r="D123" s="1564"/>
      <c r="E123" s="1564"/>
      <c r="F123" s="1564"/>
      <c r="G123" s="1564"/>
      <c r="H123" s="1564"/>
      <c r="I123" s="1564"/>
      <c r="J123" s="1564"/>
      <c r="K123" s="1564"/>
      <c r="L123" s="1564"/>
      <c r="M123" s="1564"/>
      <c r="N123" s="1564"/>
      <c r="O123" s="1564"/>
      <c r="P123" s="1564"/>
      <c r="Q123" s="1564"/>
      <c r="R123" s="1564"/>
      <c r="S123" s="1564"/>
      <c r="T123" s="1565"/>
      <c r="U123" s="1552"/>
      <c r="V123" s="1552"/>
      <c r="W123" s="1552"/>
      <c r="X123" s="525">
        <v>5000000</v>
      </c>
    </row>
    <row r="124" spans="1:24" ht="12" customHeight="1" x14ac:dyDescent="0.2">
      <c r="A124" s="318"/>
      <c r="B124" s="1563" t="s">
        <v>678</v>
      </c>
      <c r="C124" s="1564"/>
      <c r="D124" s="1564"/>
      <c r="E124" s="1564"/>
      <c r="F124" s="1564"/>
      <c r="G124" s="1564"/>
      <c r="H124" s="1564"/>
      <c r="I124" s="1564"/>
      <c r="J124" s="1564"/>
      <c r="K124" s="1564"/>
      <c r="L124" s="1564"/>
      <c r="M124" s="1564"/>
      <c r="N124" s="1564"/>
      <c r="O124" s="1564"/>
      <c r="P124" s="1564"/>
      <c r="Q124" s="1564"/>
      <c r="R124" s="1564"/>
      <c r="S124" s="1564"/>
      <c r="T124" s="1565"/>
      <c r="U124" s="1552"/>
      <c r="V124" s="1552"/>
      <c r="W124" s="1552"/>
      <c r="X124" s="525"/>
    </row>
    <row r="125" spans="1:24" ht="12" hidden="1" customHeight="1" x14ac:dyDescent="0.2">
      <c r="A125" s="318"/>
      <c r="B125" s="1563" t="s">
        <v>680</v>
      </c>
      <c r="C125" s="1564"/>
      <c r="D125" s="1564"/>
      <c r="E125" s="1564"/>
      <c r="F125" s="1564"/>
      <c r="G125" s="1564"/>
      <c r="H125" s="1564"/>
      <c r="I125" s="1564"/>
      <c r="J125" s="1564"/>
      <c r="K125" s="1564"/>
      <c r="L125" s="1564"/>
      <c r="M125" s="1564"/>
      <c r="N125" s="1564"/>
      <c r="O125" s="1564"/>
      <c r="P125" s="1564"/>
      <c r="Q125" s="1564"/>
      <c r="R125" s="1564"/>
      <c r="S125" s="1564"/>
      <c r="T125" s="1565"/>
      <c r="U125" s="1552"/>
      <c r="V125" s="1552"/>
      <c r="W125" s="1552"/>
      <c r="X125" s="526"/>
    </row>
    <row r="126" spans="1:24" ht="12" hidden="1" customHeight="1" x14ac:dyDescent="0.2">
      <c r="A126" s="318"/>
      <c r="B126" s="1563" t="s">
        <v>681</v>
      </c>
      <c r="C126" s="1564"/>
      <c r="D126" s="1564"/>
      <c r="E126" s="1564"/>
      <c r="F126" s="1564"/>
      <c r="G126" s="1564"/>
      <c r="H126" s="1564"/>
      <c r="I126" s="1564"/>
      <c r="J126" s="1564"/>
      <c r="K126" s="1564"/>
      <c r="L126" s="1564"/>
      <c r="M126" s="1564"/>
      <c r="N126" s="1564"/>
      <c r="O126" s="1564"/>
      <c r="P126" s="1564"/>
      <c r="Q126" s="1564"/>
      <c r="R126" s="1564"/>
      <c r="S126" s="1564"/>
      <c r="T126" s="1565"/>
      <c r="U126" s="1552"/>
      <c r="V126" s="1552"/>
      <c r="W126" s="1552"/>
      <c r="X126" s="526"/>
    </row>
    <row r="127" spans="1:24" ht="12" hidden="1" customHeight="1" x14ac:dyDescent="0.2">
      <c r="A127" s="318"/>
      <c r="B127" s="1563" t="s">
        <v>0</v>
      </c>
      <c r="C127" s="1564"/>
      <c r="D127" s="1564"/>
      <c r="E127" s="1564"/>
      <c r="F127" s="1564"/>
      <c r="G127" s="1564"/>
      <c r="H127" s="1564"/>
      <c r="I127" s="1564"/>
      <c r="J127" s="1564"/>
      <c r="K127" s="1564"/>
      <c r="L127" s="1564"/>
      <c r="M127" s="1564"/>
      <c r="N127" s="1564"/>
      <c r="O127" s="1564"/>
      <c r="P127" s="1564"/>
      <c r="Q127" s="1564"/>
      <c r="R127" s="1564"/>
      <c r="S127" s="1564"/>
      <c r="T127" s="1565"/>
      <c r="U127" s="1596"/>
      <c r="V127" s="1596"/>
      <c r="W127" s="1596"/>
      <c r="X127" s="526"/>
    </row>
    <row r="128" spans="1:24" ht="25.5" customHeight="1" x14ac:dyDescent="0.2">
      <c r="A128" s="564">
        <v>6</v>
      </c>
      <c r="B128" s="1597" t="s">
        <v>706</v>
      </c>
      <c r="C128" s="1597"/>
      <c r="D128" s="1597"/>
      <c r="E128" s="1597"/>
      <c r="F128" s="1597"/>
      <c r="G128" s="1597"/>
      <c r="H128" s="1597"/>
      <c r="I128" s="1597"/>
      <c r="J128" s="1597"/>
      <c r="K128" s="1597"/>
      <c r="L128" s="1597"/>
      <c r="M128" s="1597"/>
      <c r="N128" s="1597"/>
      <c r="O128" s="1597"/>
      <c r="P128" s="1597"/>
      <c r="Q128" s="1597"/>
      <c r="R128" s="1597"/>
      <c r="S128" s="1597"/>
      <c r="T128" s="1597"/>
      <c r="U128" s="1562"/>
      <c r="V128" s="1562"/>
      <c r="W128" s="1562"/>
      <c r="X128" s="527">
        <f>SUM(X111,X96,X94,X81,X70)</f>
        <v>25084860</v>
      </c>
    </row>
    <row r="129" spans="1:26" ht="12" customHeight="1" x14ac:dyDescent="0.2">
      <c r="A129" s="308"/>
      <c r="B129" s="304"/>
      <c r="C129" s="304"/>
      <c r="D129" s="304"/>
      <c r="E129" s="304"/>
      <c r="F129" s="304"/>
      <c r="G129" s="304"/>
      <c r="H129" s="304"/>
      <c r="I129" s="304"/>
      <c r="J129" s="304"/>
      <c r="K129" s="304"/>
      <c r="L129" s="304"/>
      <c r="M129" s="304"/>
      <c r="N129" s="304"/>
      <c r="O129" s="304"/>
      <c r="P129" s="304"/>
      <c r="Q129" s="304"/>
      <c r="R129" s="304"/>
      <c r="S129" s="304"/>
      <c r="T129" s="304"/>
      <c r="U129" s="305"/>
      <c r="V129" s="305"/>
      <c r="W129" s="305"/>
      <c r="X129" s="300"/>
      <c r="Y129" s="300"/>
    </row>
    <row r="130" spans="1:26" ht="12" customHeight="1" x14ac:dyDescent="0.2">
      <c r="A130" s="308"/>
      <c r="B130" s="304"/>
      <c r="C130" s="304"/>
      <c r="D130" s="304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  <c r="S130" s="304"/>
      <c r="T130" s="304"/>
      <c r="U130" s="305"/>
      <c r="V130" s="305"/>
      <c r="W130" s="305"/>
      <c r="X130" s="300"/>
      <c r="Y130" s="300"/>
    </row>
    <row r="131" spans="1:26" ht="12" customHeight="1" x14ac:dyDescent="0.2">
      <c r="A131" s="308"/>
      <c r="B131" s="304"/>
      <c r="C131" s="304"/>
      <c r="D131" s="304"/>
      <c r="E131" s="304"/>
      <c r="F131" s="304"/>
      <c r="G131" s="304"/>
      <c r="H131" s="304"/>
      <c r="I131" s="304"/>
      <c r="J131" s="304"/>
      <c r="K131" s="304"/>
      <c r="L131" s="304"/>
      <c r="M131" s="304"/>
      <c r="N131" s="304"/>
      <c r="O131" s="304"/>
      <c r="P131" s="304"/>
      <c r="Q131" s="304"/>
      <c r="R131" s="304"/>
      <c r="S131" s="304"/>
      <c r="T131" s="304"/>
      <c r="U131" s="305"/>
      <c r="V131" s="305"/>
      <c r="W131" s="305"/>
      <c r="X131" s="300"/>
      <c r="Y131" s="300"/>
    </row>
    <row r="132" spans="1:26" ht="12" customHeight="1" x14ac:dyDescent="0.2">
      <c r="A132" s="308"/>
      <c r="B132" s="304"/>
      <c r="C132" s="304"/>
      <c r="D132" s="304"/>
      <c r="E132" s="304"/>
      <c r="F132" s="304"/>
      <c r="G132" s="304"/>
      <c r="H132" s="304"/>
      <c r="I132" s="304"/>
      <c r="J132" s="304"/>
      <c r="K132" s="304"/>
      <c r="L132" s="304"/>
      <c r="M132" s="304"/>
      <c r="N132" s="304"/>
      <c r="O132" s="304"/>
      <c r="P132" s="304"/>
      <c r="Q132" s="304"/>
      <c r="R132" s="304"/>
      <c r="S132" s="304"/>
      <c r="T132" s="304"/>
      <c r="U132" s="305"/>
      <c r="V132" s="305"/>
      <c r="W132" s="305"/>
      <c r="X132" s="300"/>
      <c r="Y132" s="300"/>
    </row>
    <row r="133" spans="1:26" ht="12" customHeight="1" x14ac:dyDescent="0.2">
      <c r="A133" s="308"/>
      <c r="B133" s="304"/>
      <c r="C133" s="304"/>
      <c r="D133" s="304"/>
      <c r="E133" s="304"/>
      <c r="F133" s="304"/>
      <c r="G133" s="304"/>
      <c r="H133" s="304"/>
      <c r="I133" s="304"/>
      <c r="J133" s="304"/>
      <c r="K133" s="304"/>
      <c r="L133" s="304"/>
      <c r="M133" s="304"/>
      <c r="N133" s="304"/>
      <c r="O133" s="304"/>
      <c r="P133" s="304"/>
      <c r="Q133" s="304"/>
      <c r="R133" s="304"/>
      <c r="S133" s="304"/>
      <c r="T133" s="304"/>
      <c r="U133" s="305"/>
      <c r="V133" s="305"/>
      <c r="W133" s="305"/>
      <c r="X133" s="300"/>
      <c r="Y133" s="300"/>
    </row>
    <row r="134" spans="1:26" ht="12" customHeight="1" x14ac:dyDescent="0.2">
      <c r="A134" s="308"/>
      <c r="B134" s="304"/>
      <c r="C134" s="304"/>
      <c r="D134" s="304"/>
      <c r="E134" s="304"/>
      <c r="F134" s="304"/>
      <c r="G134" s="304"/>
      <c r="H134" s="304"/>
      <c r="I134" s="304"/>
      <c r="J134" s="304"/>
      <c r="K134" s="304"/>
      <c r="L134" s="304"/>
      <c r="M134" s="304"/>
      <c r="N134" s="304"/>
      <c r="O134" s="304"/>
      <c r="P134" s="304"/>
      <c r="Q134" s="304"/>
      <c r="R134" s="304"/>
      <c r="S134" s="304"/>
      <c r="T134" s="304"/>
      <c r="U134" s="305"/>
      <c r="V134" s="305"/>
      <c r="W134" s="305"/>
      <c r="X134" s="300"/>
      <c r="Y134" s="300"/>
    </row>
    <row r="135" spans="1:26" ht="12" customHeight="1" x14ac:dyDescent="0.2">
      <c r="A135" s="308"/>
      <c r="B135" s="304"/>
      <c r="C135" s="304"/>
      <c r="D135" s="304"/>
      <c r="E135" s="304"/>
      <c r="F135" s="304"/>
      <c r="G135" s="304"/>
      <c r="H135" s="304"/>
      <c r="I135" s="304"/>
      <c r="J135" s="304"/>
      <c r="K135" s="304"/>
      <c r="L135" s="304"/>
      <c r="M135" s="304"/>
      <c r="N135" s="304"/>
      <c r="O135" s="304"/>
      <c r="P135" s="304"/>
      <c r="Q135" s="304"/>
      <c r="R135" s="304"/>
      <c r="S135" s="304"/>
      <c r="T135" s="304"/>
      <c r="U135" s="305"/>
      <c r="V135" s="305"/>
      <c r="W135" s="305"/>
      <c r="X135" s="1212" t="s">
        <v>695</v>
      </c>
      <c r="Y135" s="1212"/>
      <c r="Z135" s="1212"/>
    </row>
    <row r="136" spans="1:26" ht="12" customHeight="1" x14ac:dyDescent="0.2">
      <c r="A136" s="308"/>
      <c r="B136" s="304"/>
      <c r="C136" s="304"/>
      <c r="D136" s="304"/>
      <c r="E136" s="304"/>
      <c r="F136" s="304"/>
      <c r="G136" s="304"/>
      <c r="H136" s="304"/>
      <c r="I136" s="304"/>
      <c r="J136" s="304"/>
      <c r="K136" s="304"/>
      <c r="L136" s="304"/>
      <c r="M136" s="304"/>
      <c r="N136" s="304"/>
      <c r="O136" s="304"/>
      <c r="P136" s="304"/>
      <c r="Q136" s="304"/>
      <c r="R136" s="304"/>
      <c r="S136" s="304"/>
      <c r="T136" s="304"/>
      <c r="U136" s="305"/>
      <c r="V136" s="305"/>
      <c r="W136" s="305"/>
      <c r="X136" s="300"/>
    </row>
    <row r="137" spans="1:26" ht="12" hidden="1" customHeight="1" x14ac:dyDescent="0.2">
      <c r="A137" s="308"/>
      <c r="B137" s="304"/>
      <c r="C137" s="304"/>
      <c r="D137" s="304"/>
      <c r="E137" s="304"/>
      <c r="F137" s="304"/>
      <c r="G137" s="304"/>
      <c r="H137" s="304"/>
      <c r="I137" s="304"/>
      <c r="J137" s="304"/>
      <c r="K137" s="304"/>
      <c r="L137" s="304"/>
      <c r="M137" s="304"/>
      <c r="N137" s="304"/>
      <c r="O137" s="304"/>
      <c r="P137" s="304"/>
      <c r="Q137" s="304"/>
      <c r="R137" s="304"/>
      <c r="S137" s="304"/>
      <c r="T137" s="304"/>
      <c r="U137" s="305"/>
      <c r="V137" s="305"/>
      <c r="W137" s="305"/>
      <c r="X137" s="300"/>
      <c r="Y137" s="300"/>
    </row>
    <row r="138" spans="1:26" ht="12" hidden="1" customHeight="1" x14ac:dyDescent="0.2">
      <c r="A138" s="308"/>
      <c r="B138" s="304"/>
      <c r="C138" s="304"/>
      <c r="D138" s="304"/>
      <c r="E138" s="304"/>
      <c r="F138" s="304"/>
      <c r="G138" s="304"/>
      <c r="H138" s="304"/>
      <c r="I138" s="304"/>
      <c r="J138" s="304"/>
      <c r="K138" s="304"/>
      <c r="L138" s="304"/>
      <c r="M138" s="304"/>
      <c r="N138" s="304"/>
      <c r="O138" s="304"/>
      <c r="P138" s="304"/>
      <c r="Q138" s="304"/>
      <c r="R138" s="304"/>
      <c r="S138" s="304"/>
      <c r="T138" s="304"/>
      <c r="U138" s="305"/>
      <c r="V138" s="305"/>
      <c r="W138" s="305"/>
      <c r="X138" s="300"/>
      <c r="Y138" s="300"/>
    </row>
    <row r="139" spans="1:26" ht="12" hidden="1" customHeight="1" x14ac:dyDescent="0.2">
      <c r="A139" s="308"/>
      <c r="B139" s="304"/>
      <c r="C139" s="304"/>
      <c r="D139" s="304"/>
      <c r="E139" s="304"/>
      <c r="F139" s="304"/>
      <c r="G139" s="304"/>
      <c r="H139" s="304"/>
      <c r="I139" s="304"/>
      <c r="J139" s="304"/>
      <c r="K139" s="304"/>
      <c r="L139" s="304"/>
      <c r="M139" s="304"/>
      <c r="N139" s="304"/>
      <c r="O139" s="304"/>
      <c r="P139" s="304"/>
      <c r="Q139" s="304"/>
      <c r="R139" s="304"/>
      <c r="S139" s="304"/>
      <c r="T139" s="304"/>
      <c r="U139" s="305"/>
      <c r="V139" s="305"/>
      <c r="W139" s="305"/>
      <c r="X139" s="300"/>
      <c r="Y139" s="300"/>
    </row>
    <row r="140" spans="1:26" ht="12" hidden="1" customHeight="1" x14ac:dyDescent="0.2">
      <c r="A140" s="308"/>
      <c r="B140" s="304"/>
      <c r="C140" s="304"/>
      <c r="D140" s="304"/>
      <c r="E140" s="304"/>
      <c r="F140" s="304"/>
      <c r="G140" s="304"/>
      <c r="H140" s="304"/>
      <c r="I140" s="304"/>
      <c r="J140" s="304"/>
      <c r="K140" s="304"/>
      <c r="L140" s="304"/>
      <c r="M140" s="304"/>
      <c r="N140" s="304"/>
      <c r="O140" s="304"/>
      <c r="P140" s="304"/>
      <c r="Q140" s="304"/>
      <c r="R140" s="304"/>
      <c r="S140" s="304"/>
      <c r="T140" s="304"/>
      <c r="U140" s="305"/>
      <c r="V140" s="305"/>
      <c r="W140" s="305"/>
      <c r="X140" s="300"/>
      <c r="Y140" s="300"/>
    </row>
    <row r="141" spans="1:26" ht="12" hidden="1" customHeight="1" x14ac:dyDescent="0.2">
      <c r="A141" s="308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5"/>
      <c r="V141" s="305"/>
      <c r="W141" s="305"/>
      <c r="X141" s="300"/>
      <c r="Y141" s="300"/>
    </row>
    <row r="142" spans="1:26" ht="12" hidden="1" customHeight="1" x14ac:dyDescent="0.2">
      <c r="A142" s="308"/>
      <c r="B142" s="304"/>
      <c r="C142" s="304"/>
      <c r="D142" s="304"/>
      <c r="E142" s="304"/>
      <c r="F142" s="304"/>
      <c r="G142" s="304"/>
      <c r="H142" s="304"/>
      <c r="I142" s="304"/>
      <c r="J142" s="304"/>
      <c r="K142" s="304"/>
      <c r="L142" s="304"/>
      <c r="M142" s="304"/>
      <c r="N142" s="304"/>
      <c r="O142" s="304"/>
      <c r="P142" s="304"/>
      <c r="Q142" s="304"/>
      <c r="R142" s="304"/>
      <c r="S142" s="304"/>
      <c r="T142" s="304"/>
      <c r="U142" s="305"/>
      <c r="V142" s="305"/>
      <c r="W142" s="305"/>
      <c r="X142" s="300"/>
      <c r="Y142" s="300"/>
    </row>
    <row r="143" spans="1:26" ht="12" hidden="1" customHeight="1" x14ac:dyDescent="0.2">
      <c r="A143" s="308"/>
      <c r="B143" s="304"/>
      <c r="C143" s="304"/>
      <c r="D143" s="304"/>
      <c r="E143" s="304"/>
      <c r="F143" s="304"/>
      <c r="G143" s="304"/>
      <c r="H143" s="304"/>
      <c r="I143" s="304"/>
      <c r="J143" s="304"/>
      <c r="K143" s="304"/>
      <c r="L143" s="304"/>
      <c r="M143" s="304"/>
      <c r="N143" s="304"/>
      <c r="O143" s="304"/>
      <c r="P143" s="304"/>
      <c r="Q143" s="304"/>
      <c r="R143" s="304"/>
      <c r="S143" s="304"/>
      <c r="T143" s="304"/>
      <c r="U143" s="305"/>
      <c r="V143" s="305"/>
      <c r="W143" s="305"/>
      <c r="X143" s="300"/>
      <c r="Y143" s="300"/>
    </row>
    <row r="144" spans="1:26" ht="12" customHeight="1" x14ac:dyDescent="0.2">
      <c r="A144" s="308"/>
      <c r="B144" s="304"/>
      <c r="C144" s="304"/>
      <c r="D144" s="304"/>
      <c r="E144" s="304"/>
      <c r="F144" s="304"/>
      <c r="G144" s="304"/>
      <c r="H144" s="304"/>
      <c r="I144" s="304"/>
      <c r="J144" s="304"/>
      <c r="K144" s="304"/>
      <c r="L144" s="304"/>
      <c r="M144" s="304"/>
      <c r="N144" s="304"/>
      <c r="O144" s="304"/>
      <c r="P144" s="304"/>
      <c r="Q144" s="304"/>
      <c r="R144" s="304"/>
      <c r="S144" s="304"/>
      <c r="T144" s="304"/>
      <c r="U144" s="305"/>
      <c r="V144" s="305"/>
      <c r="W144" s="305"/>
      <c r="X144" s="1237" t="s">
        <v>835</v>
      </c>
      <c r="Y144" s="1237"/>
    </row>
    <row r="145" spans="1:24" x14ac:dyDescent="0.2">
      <c r="A145" s="1601" t="s">
        <v>734</v>
      </c>
      <c r="B145" s="1601"/>
      <c r="C145" s="1600" t="s">
        <v>684</v>
      </c>
      <c r="D145" s="1600"/>
      <c r="E145" s="1600"/>
      <c r="F145" s="1600"/>
      <c r="G145" s="1600"/>
      <c r="H145" s="1600"/>
      <c r="I145" s="1600"/>
      <c r="J145" s="1600"/>
      <c r="K145" s="1600"/>
      <c r="L145" s="1600"/>
      <c r="M145" s="1600"/>
      <c r="N145" s="1600"/>
      <c r="O145" s="1600"/>
      <c r="P145" s="1600"/>
      <c r="Q145" s="1600"/>
      <c r="R145" s="1600"/>
      <c r="S145" s="1600"/>
      <c r="T145" s="1600"/>
      <c r="U145" s="1600"/>
      <c r="V145" s="1601"/>
      <c r="W145" s="1602"/>
      <c r="X145" s="901" t="s">
        <v>1040</v>
      </c>
    </row>
    <row r="146" spans="1:24" ht="27.75" customHeight="1" x14ac:dyDescent="0.2">
      <c r="A146" s="309">
        <v>7</v>
      </c>
      <c r="B146" s="302"/>
      <c r="C146" s="1571" t="s">
        <v>694</v>
      </c>
      <c r="D146" s="1572"/>
      <c r="E146" s="1572"/>
      <c r="F146" s="1572"/>
      <c r="G146" s="1572"/>
      <c r="H146" s="1572"/>
      <c r="I146" s="1572"/>
      <c r="J146" s="1572"/>
      <c r="K146" s="1572"/>
      <c r="L146" s="1572"/>
      <c r="M146" s="1572"/>
      <c r="N146" s="1572"/>
      <c r="O146" s="1572"/>
      <c r="P146" s="1572"/>
      <c r="Q146" s="1572"/>
      <c r="R146" s="1572"/>
      <c r="S146" s="1572"/>
      <c r="T146" s="1572"/>
      <c r="U146" s="1573"/>
      <c r="V146" s="302"/>
      <c r="W146" s="302"/>
      <c r="X146" s="528">
        <f>SUM(X147:X154)</f>
        <v>0</v>
      </c>
    </row>
    <row r="147" spans="1:24" x14ac:dyDescent="0.2">
      <c r="A147" s="307"/>
      <c r="B147" s="300"/>
      <c r="C147" s="1583" t="s">
        <v>660</v>
      </c>
      <c r="D147" s="1584"/>
      <c r="E147" s="1584"/>
      <c r="F147" s="1584"/>
      <c r="G147" s="1584"/>
      <c r="H147" s="1584"/>
      <c r="I147" s="1584"/>
      <c r="J147" s="1584"/>
      <c r="K147" s="1584"/>
      <c r="L147" s="1584"/>
      <c r="M147" s="1584"/>
      <c r="N147" s="1584"/>
      <c r="O147" s="1584"/>
      <c r="P147" s="1584"/>
      <c r="Q147" s="1584"/>
      <c r="R147" s="1584"/>
      <c r="S147" s="1584"/>
      <c r="T147" s="1584"/>
      <c r="U147" s="1585"/>
      <c r="V147" s="300"/>
      <c r="W147" s="300"/>
      <c r="X147" s="525"/>
    </row>
    <row r="148" spans="1:24" x14ac:dyDescent="0.2">
      <c r="A148" s="307"/>
      <c r="B148" s="300"/>
      <c r="C148" s="1563" t="s">
        <v>661</v>
      </c>
      <c r="D148" s="1564"/>
      <c r="E148" s="1564"/>
      <c r="F148" s="1564"/>
      <c r="G148" s="1564"/>
      <c r="H148" s="1564"/>
      <c r="I148" s="1564"/>
      <c r="J148" s="1564"/>
      <c r="K148" s="1564"/>
      <c r="L148" s="1564"/>
      <c r="M148" s="1564"/>
      <c r="N148" s="1564"/>
      <c r="O148" s="1564"/>
      <c r="P148" s="1564"/>
      <c r="Q148" s="1564"/>
      <c r="R148" s="1564"/>
      <c r="S148" s="1564"/>
      <c r="T148" s="1564"/>
      <c r="U148" s="1565"/>
      <c r="V148" s="300"/>
      <c r="W148" s="300"/>
      <c r="X148" s="525"/>
    </row>
    <row r="149" spans="1:24" x14ac:dyDescent="0.2">
      <c r="A149" s="307"/>
      <c r="B149" s="300"/>
      <c r="C149" s="1563" t="s">
        <v>662</v>
      </c>
      <c r="D149" s="1564"/>
      <c r="E149" s="1564"/>
      <c r="F149" s="1564"/>
      <c r="G149" s="1564"/>
      <c r="H149" s="1564"/>
      <c r="I149" s="1564"/>
      <c r="J149" s="1564"/>
      <c r="K149" s="1564"/>
      <c r="L149" s="1564"/>
      <c r="M149" s="1564"/>
      <c r="N149" s="1564"/>
      <c r="O149" s="1564"/>
      <c r="P149" s="1564"/>
      <c r="Q149" s="1564"/>
      <c r="R149" s="1564"/>
      <c r="S149" s="1564"/>
      <c r="T149" s="1564"/>
      <c r="U149" s="1565"/>
      <c r="V149" s="300"/>
      <c r="W149" s="300"/>
      <c r="X149" s="525"/>
    </row>
    <row r="150" spans="1:24" x14ac:dyDescent="0.2">
      <c r="A150" s="307"/>
      <c r="B150" s="300"/>
      <c r="C150" s="1563" t="s">
        <v>663</v>
      </c>
      <c r="D150" s="1564"/>
      <c r="E150" s="1564"/>
      <c r="F150" s="1564"/>
      <c r="G150" s="1564"/>
      <c r="H150" s="1564"/>
      <c r="I150" s="1564"/>
      <c r="J150" s="1564"/>
      <c r="K150" s="1564"/>
      <c r="L150" s="1564"/>
      <c r="M150" s="1564"/>
      <c r="N150" s="1564"/>
      <c r="O150" s="1564"/>
      <c r="P150" s="1564"/>
      <c r="Q150" s="1564"/>
      <c r="R150" s="1564"/>
      <c r="S150" s="1564"/>
      <c r="T150" s="1564"/>
      <c r="U150" s="1565"/>
      <c r="V150" s="300"/>
      <c r="W150" s="300"/>
      <c r="X150" s="525"/>
    </row>
    <row r="151" spans="1:24" x14ac:dyDescent="0.2">
      <c r="A151" s="307"/>
      <c r="B151" s="300"/>
      <c r="C151" s="1563" t="s">
        <v>664</v>
      </c>
      <c r="D151" s="1564"/>
      <c r="E151" s="1564"/>
      <c r="F151" s="1564"/>
      <c r="G151" s="1564"/>
      <c r="H151" s="1564"/>
      <c r="I151" s="1564"/>
      <c r="J151" s="1564"/>
      <c r="K151" s="1564"/>
      <c r="L151" s="1564"/>
      <c r="M151" s="1564"/>
      <c r="N151" s="1564"/>
      <c r="O151" s="1564"/>
      <c r="P151" s="1564"/>
      <c r="Q151" s="1564"/>
      <c r="R151" s="1564"/>
      <c r="S151" s="1564"/>
      <c r="T151" s="1564"/>
      <c r="U151" s="1565"/>
      <c r="V151" s="300"/>
      <c r="W151" s="300"/>
      <c r="X151" s="525"/>
    </row>
    <row r="152" spans="1:24" x14ac:dyDescent="0.2">
      <c r="A152" s="307"/>
      <c r="B152" s="300"/>
      <c r="C152" s="1563" t="s">
        <v>665</v>
      </c>
      <c r="D152" s="1564"/>
      <c r="E152" s="1564"/>
      <c r="F152" s="1564"/>
      <c r="G152" s="1564"/>
      <c r="H152" s="1564"/>
      <c r="I152" s="1564"/>
      <c r="J152" s="1564"/>
      <c r="K152" s="1564"/>
      <c r="L152" s="1564"/>
      <c r="M152" s="1564"/>
      <c r="N152" s="1564"/>
      <c r="O152" s="1564"/>
      <c r="P152" s="1564"/>
      <c r="Q152" s="1564"/>
      <c r="R152" s="1564"/>
      <c r="S152" s="1564"/>
      <c r="T152" s="1564"/>
      <c r="U152" s="1565"/>
      <c r="V152" s="300"/>
      <c r="W152" s="300"/>
      <c r="X152" s="525"/>
    </row>
    <row r="153" spans="1:24" x14ac:dyDescent="0.2">
      <c r="A153" s="307"/>
      <c r="B153" s="300"/>
      <c r="C153" s="1563" t="s">
        <v>666</v>
      </c>
      <c r="D153" s="1564"/>
      <c r="E153" s="1564"/>
      <c r="F153" s="1564"/>
      <c r="G153" s="1564"/>
      <c r="H153" s="1564"/>
      <c r="I153" s="1564"/>
      <c r="J153" s="1564"/>
      <c r="K153" s="1564"/>
      <c r="L153" s="1564"/>
      <c r="M153" s="1564"/>
      <c r="N153" s="1564"/>
      <c r="O153" s="1564"/>
      <c r="P153" s="1564"/>
      <c r="Q153" s="1564"/>
      <c r="R153" s="1564"/>
      <c r="S153" s="1564"/>
      <c r="T153" s="1564"/>
      <c r="U153" s="1565"/>
      <c r="V153" s="300"/>
      <c r="W153" s="300"/>
      <c r="X153" s="525"/>
    </row>
    <row r="154" spans="1:24" x14ac:dyDescent="0.2">
      <c r="A154" s="307"/>
      <c r="B154" s="300"/>
      <c r="C154" s="1563" t="s">
        <v>667</v>
      </c>
      <c r="D154" s="1564"/>
      <c r="E154" s="1564"/>
      <c r="F154" s="1564"/>
      <c r="G154" s="1564"/>
      <c r="H154" s="1564"/>
      <c r="I154" s="1564"/>
      <c r="J154" s="1564"/>
      <c r="K154" s="1564"/>
      <c r="L154" s="1564"/>
      <c r="M154" s="1564"/>
      <c r="N154" s="1564"/>
      <c r="O154" s="1564"/>
      <c r="P154" s="1564"/>
      <c r="Q154" s="1564"/>
      <c r="R154" s="1564"/>
      <c r="S154" s="1564"/>
      <c r="T154" s="1564"/>
      <c r="U154" s="1565"/>
      <c r="V154" s="300"/>
      <c r="W154" s="300"/>
      <c r="X154" s="525"/>
    </row>
    <row r="155" spans="1:24" hidden="1" x14ac:dyDescent="0.2">
      <c r="A155" s="307"/>
      <c r="B155" s="300"/>
      <c r="C155" s="1563" t="s">
        <v>668</v>
      </c>
      <c r="D155" s="1564"/>
      <c r="E155" s="1564"/>
      <c r="F155" s="1564"/>
      <c r="G155" s="1564"/>
      <c r="H155" s="1564"/>
      <c r="I155" s="1564"/>
      <c r="J155" s="1564"/>
      <c r="K155" s="1564"/>
      <c r="L155" s="1564"/>
      <c r="M155" s="1564"/>
      <c r="N155" s="1564"/>
      <c r="O155" s="1564"/>
      <c r="P155" s="1564"/>
      <c r="Q155" s="1564"/>
      <c r="R155" s="1564"/>
      <c r="S155" s="1564"/>
      <c r="T155" s="1564"/>
      <c r="U155" s="1565"/>
      <c r="V155" s="300"/>
      <c r="W155" s="300"/>
      <c r="X155" s="525"/>
    </row>
    <row r="156" spans="1:24" hidden="1" x14ac:dyDescent="0.2">
      <c r="A156" s="307"/>
      <c r="B156" s="300"/>
      <c r="C156" s="1563" t="s">
        <v>669</v>
      </c>
      <c r="D156" s="1564"/>
      <c r="E156" s="1564"/>
      <c r="F156" s="1564"/>
      <c r="G156" s="1564"/>
      <c r="H156" s="1564"/>
      <c r="I156" s="1564"/>
      <c r="J156" s="1564"/>
      <c r="K156" s="1564"/>
      <c r="L156" s="1564"/>
      <c r="M156" s="1564"/>
      <c r="N156" s="1564"/>
      <c r="O156" s="1564"/>
      <c r="P156" s="1564"/>
      <c r="Q156" s="1564"/>
      <c r="R156" s="1564"/>
      <c r="S156" s="1564"/>
      <c r="T156" s="1564"/>
      <c r="U156" s="1565"/>
      <c r="V156" s="300"/>
      <c r="W156" s="300"/>
      <c r="X156" s="525"/>
    </row>
    <row r="157" spans="1:24" x14ac:dyDescent="0.2">
      <c r="A157" s="306">
        <v>8</v>
      </c>
      <c r="B157" s="303"/>
      <c r="C157" s="1571" t="s">
        <v>687</v>
      </c>
      <c r="D157" s="1572"/>
      <c r="E157" s="1572"/>
      <c r="F157" s="1572"/>
      <c r="G157" s="1572"/>
      <c r="H157" s="1572"/>
      <c r="I157" s="1572"/>
      <c r="J157" s="1572"/>
      <c r="K157" s="1572"/>
      <c r="L157" s="1572"/>
      <c r="M157" s="1572"/>
      <c r="N157" s="1572"/>
      <c r="O157" s="1572"/>
      <c r="P157" s="1572"/>
      <c r="Q157" s="1572"/>
      <c r="R157" s="1572"/>
      <c r="S157" s="1572"/>
      <c r="T157" s="1572"/>
      <c r="U157" s="1573"/>
      <c r="V157" s="303"/>
      <c r="W157" s="303"/>
      <c r="X157" s="528">
        <f>SUM(X158:X163)</f>
        <v>0</v>
      </c>
    </row>
    <row r="158" spans="1:24" x14ac:dyDescent="0.2">
      <c r="A158" s="307"/>
      <c r="B158" s="300"/>
      <c r="C158" s="1563" t="s">
        <v>660</v>
      </c>
      <c r="D158" s="1564"/>
      <c r="E158" s="1564"/>
      <c r="F158" s="1564"/>
      <c r="G158" s="1564"/>
      <c r="H158" s="1564"/>
      <c r="I158" s="1564"/>
      <c r="J158" s="1564"/>
      <c r="K158" s="1564"/>
      <c r="L158" s="1564"/>
      <c r="M158" s="1564"/>
      <c r="N158" s="1564"/>
      <c r="O158" s="1564"/>
      <c r="P158" s="1564"/>
      <c r="Q158" s="1564"/>
      <c r="R158" s="1564"/>
      <c r="S158" s="1564"/>
      <c r="T158" s="1564"/>
      <c r="U158" s="1565"/>
      <c r="V158" s="300"/>
      <c r="W158" s="300"/>
      <c r="X158" s="525"/>
    </row>
    <row r="159" spans="1:24" x14ac:dyDescent="0.2">
      <c r="A159" s="307"/>
      <c r="B159" s="300"/>
      <c r="C159" s="1563" t="s">
        <v>661</v>
      </c>
      <c r="D159" s="1564"/>
      <c r="E159" s="1564"/>
      <c r="F159" s="1564"/>
      <c r="G159" s="1564"/>
      <c r="H159" s="1564"/>
      <c r="I159" s="1564"/>
      <c r="J159" s="1564"/>
      <c r="K159" s="1564"/>
      <c r="L159" s="1564"/>
      <c r="M159" s="1564"/>
      <c r="N159" s="1564"/>
      <c r="O159" s="1564"/>
      <c r="P159" s="1564"/>
      <c r="Q159" s="1564"/>
      <c r="R159" s="1564"/>
      <c r="S159" s="1564"/>
      <c r="T159" s="1564"/>
      <c r="U159" s="1565"/>
      <c r="V159" s="300"/>
      <c r="W159" s="300"/>
      <c r="X159" s="525"/>
    </row>
    <row r="160" spans="1:24" x14ac:dyDescent="0.2">
      <c r="A160" s="307"/>
      <c r="B160" s="300"/>
      <c r="C160" s="1563" t="s">
        <v>662</v>
      </c>
      <c r="D160" s="1564"/>
      <c r="E160" s="1564"/>
      <c r="F160" s="1564"/>
      <c r="G160" s="1564"/>
      <c r="H160" s="1564"/>
      <c r="I160" s="1564"/>
      <c r="J160" s="1564"/>
      <c r="K160" s="1564"/>
      <c r="L160" s="1564"/>
      <c r="M160" s="1564"/>
      <c r="N160" s="1564"/>
      <c r="O160" s="1564"/>
      <c r="P160" s="1564"/>
      <c r="Q160" s="1564"/>
      <c r="R160" s="1564"/>
      <c r="S160" s="1564"/>
      <c r="T160" s="1564"/>
      <c r="U160" s="1565"/>
      <c r="V160" s="300"/>
      <c r="W160" s="300"/>
      <c r="X160" s="525"/>
    </row>
    <row r="161" spans="1:24" x14ac:dyDescent="0.2">
      <c r="A161" s="307"/>
      <c r="B161" s="300"/>
      <c r="C161" s="1563" t="s">
        <v>663</v>
      </c>
      <c r="D161" s="1564"/>
      <c r="E161" s="1564"/>
      <c r="F161" s="1564"/>
      <c r="G161" s="1564"/>
      <c r="H161" s="1564"/>
      <c r="I161" s="1564"/>
      <c r="J161" s="1564"/>
      <c r="K161" s="1564"/>
      <c r="L161" s="1564"/>
      <c r="M161" s="1564"/>
      <c r="N161" s="1564"/>
      <c r="O161" s="1564"/>
      <c r="P161" s="1564"/>
      <c r="Q161" s="1564"/>
      <c r="R161" s="1564"/>
      <c r="S161" s="1564"/>
      <c r="T161" s="1564"/>
      <c r="U161" s="1565"/>
      <c r="V161" s="300"/>
      <c r="W161" s="300"/>
      <c r="X161" s="525"/>
    </row>
    <row r="162" spans="1:24" x14ac:dyDescent="0.2">
      <c r="A162" s="307"/>
      <c r="B162" s="300"/>
      <c r="C162" s="1563" t="s">
        <v>664</v>
      </c>
      <c r="D162" s="1564"/>
      <c r="E162" s="1564"/>
      <c r="F162" s="1564"/>
      <c r="G162" s="1564"/>
      <c r="H162" s="1564"/>
      <c r="I162" s="1564"/>
      <c r="J162" s="1564"/>
      <c r="K162" s="1564"/>
      <c r="L162" s="1564"/>
      <c r="M162" s="1564"/>
      <c r="N162" s="1564"/>
      <c r="O162" s="1564"/>
      <c r="P162" s="1564"/>
      <c r="Q162" s="1564"/>
      <c r="R162" s="1564"/>
      <c r="S162" s="1564"/>
      <c r="T162" s="1564"/>
      <c r="U162" s="1565"/>
      <c r="V162" s="300"/>
      <c r="W162" s="300"/>
      <c r="X162" s="525"/>
    </row>
    <row r="163" spans="1:24" x14ac:dyDescent="0.2">
      <c r="A163" s="307"/>
      <c r="B163" s="300"/>
      <c r="C163" s="1563" t="s">
        <v>665</v>
      </c>
      <c r="D163" s="1564"/>
      <c r="E163" s="1564"/>
      <c r="F163" s="1564"/>
      <c r="G163" s="1564"/>
      <c r="H163" s="1564"/>
      <c r="I163" s="1564"/>
      <c r="J163" s="1564"/>
      <c r="K163" s="1564"/>
      <c r="L163" s="1564"/>
      <c r="M163" s="1564"/>
      <c r="N163" s="1564"/>
      <c r="O163" s="1564"/>
      <c r="P163" s="1564"/>
      <c r="Q163" s="1564"/>
      <c r="R163" s="1564"/>
      <c r="S163" s="1564"/>
      <c r="T163" s="1564"/>
      <c r="U163" s="1565"/>
      <c r="V163" s="300"/>
      <c r="W163" s="300"/>
      <c r="X163" s="525"/>
    </row>
    <row r="164" spans="1:24" hidden="1" x14ac:dyDescent="0.2">
      <c r="A164" s="307"/>
      <c r="B164" s="300"/>
      <c r="C164" s="1563" t="s">
        <v>666</v>
      </c>
      <c r="D164" s="1564"/>
      <c r="E164" s="1564"/>
      <c r="F164" s="1564"/>
      <c r="G164" s="1564"/>
      <c r="H164" s="1564"/>
      <c r="I164" s="1564"/>
      <c r="J164" s="1564"/>
      <c r="K164" s="1564"/>
      <c r="L164" s="1564"/>
      <c r="M164" s="1564"/>
      <c r="N164" s="1564"/>
      <c r="O164" s="1564"/>
      <c r="P164" s="1564"/>
      <c r="Q164" s="1564"/>
      <c r="R164" s="1564"/>
      <c r="S164" s="1564"/>
      <c r="T164" s="1564"/>
      <c r="U164" s="1565"/>
      <c r="V164" s="300"/>
      <c r="W164" s="300"/>
      <c r="X164" s="525"/>
    </row>
    <row r="165" spans="1:24" hidden="1" x14ac:dyDescent="0.2">
      <c r="A165" s="307"/>
      <c r="B165" s="300"/>
      <c r="C165" s="1563" t="s">
        <v>667</v>
      </c>
      <c r="D165" s="1564"/>
      <c r="E165" s="1564"/>
      <c r="F165" s="1564"/>
      <c r="G165" s="1564"/>
      <c r="H165" s="1564"/>
      <c r="I165" s="1564"/>
      <c r="J165" s="1564"/>
      <c r="K165" s="1564"/>
      <c r="L165" s="1564"/>
      <c r="M165" s="1564"/>
      <c r="N165" s="1564"/>
      <c r="O165" s="1564"/>
      <c r="P165" s="1564"/>
      <c r="Q165" s="1564"/>
      <c r="R165" s="1564"/>
      <c r="S165" s="1564"/>
      <c r="T165" s="1564"/>
      <c r="U165" s="1565"/>
      <c r="V165" s="300"/>
      <c r="W165" s="300"/>
      <c r="X165" s="525"/>
    </row>
    <row r="166" spans="1:24" hidden="1" x14ac:dyDescent="0.2">
      <c r="A166" s="307"/>
      <c r="B166" s="300"/>
      <c r="C166" s="1563" t="s">
        <v>668</v>
      </c>
      <c r="D166" s="1564"/>
      <c r="E166" s="1564"/>
      <c r="F166" s="1564"/>
      <c r="G166" s="1564"/>
      <c r="H166" s="1564"/>
      <c r="I166" s="1564"/>
      <c r="J166" s="1564"/>
      <c r="K166" s="1564"/>
      <c r="L166" s="1564"/>
      <c r="M166" s="1564"/>
      <c r="N166" s="1564"/>
      <c r="O166" s="1564"/>
      <c r="P166" s="1564"/>
      <c r="Q166" s="1564"/>
      <c r="R166" s="1564"/>
      <c r="S166" s="1564"/>
      <c r="T166" s="1564"/>
      <c r="U166" s="1565"/>
      <c r="V166" s="300"/>
      <c r="W166" s="300"/>
      <c r="X166" s="526"/>
    </row>
    <row r="167" spans="1:24" hidden="1" x14ac:dyDescent="0.2">
      <c r="A167" s="307"/>
      <c r="B167" s="300"/>
      <c r="C167" s="1563" t="s">
        <v>669</v>
      </c>
      <c r="D167" s="1564"/>
      <c r="E167" s="1564"/>
      <c r="F167" s="1564"/>
      <c r="G167" s="1564"/>
      <c r="H167" s="1564"/>
      <c r="I167" s="1564"/>
      <c r="J167" s="1564"/>
      <c r="K167" s="1564"/>
      <c r="L167" s="1564"/>
      <c r="M167" s="1564"/>
      <c r="N167" s="1564"/>
      <c r="O167" s="1564"/>
      <c r="P167" s="1564"/>
      <c r="Q167" s="1564"/>
      <c r="R167" s="1564"/>
      <c r="S167" s="1564"/>
      <c r="T167" s="1564"/>
      <c r="U167" s="1565"/>
      <c r="V167" s="300"/>
      <c r="W167" s="300"/>
      <c r="X167" s="526"/>
    </row>
    <row r="168" spans="1:24" x14ac:dyDescent="0.2">
      <c r="A168" s="306">
        <v>9</v>
      </c>
      <c r="B168" s="303"/>
      <c r="C168" s="1571" t="s">
        <v>693</v>
      </c>
      <c r="D168" s="1572"/>
      <c r="E168" s="1572"/>
      <c r="F168" s="1572"/>
      <c r="G168" s="1572"/>
      <c r="H168" s="1572"/>
      <c r="I168" s="1572"/>
      <c r="J168" s="1572"/>
      <c r="K168" s="1572"/>
      <c r="L168" s="1572"/>
      <c r="M168" s="1572"/>
      <c r="N168" s="1572"/>
      <c r="O168" s="1572"/>
      <c r="P168" s="1572"/>
      <c r="Q168" s="1572"/>
      <c r="R168" s="1572"/>
      <c r="S168" s="1572"/>
      <c r="T168" s="1572"/>
      <c r="U168" s="1573"/>
      <c r="V168" s="303"/>
      <c r="W168" s="303"/>
      <c r="X168" s="528">
        <f>SUM(X169:X176)</f>
        <v>23293495</v>
      </c>
    </row>
    <row r="169" spans="1:24" x14ac:dyDescent="0.2">
      <c r="A169" s="307"/>
      <c r="B169" s="300"/>
      <c r="C169" s="1563" t="s">
        <v>660</v>
      </c>
      <c r="D169" s="1564"/>
      <c r="E169" s="1564"/>
      <c r="F169" s="1564"/>
      <c r="G169" s="1564"/>
      <c r="H169" s="1564"/>
      <c r="I169" s="1564"/>
      <c r="J169" s="1564"/>
      <c r="K169" s="1564"/>
      <c r="L169" s="1564"/>
      <c r="M169" s="1564"/>
      <c r="N169" s="1564"/>
      <c r="O169" s="1564"/>
      <c r="P169" s="1564"/>
      <c r="Q169" s="1564"/>
      <c r="R169" s="1564"/>
      <c r="S169" s="1564"/>
      <c r="T169" s="1564"/>
      <c r="U169" s="1565"/>
      <c r="V169" s="300"/>
      <c r="W169" s="300"/>
      <c r="X169" s="525"/>
    </row>
    <row r="170" spans="1:24" x14ac:dyDescent="0.2">
      <c r="A170" s="307"/>
      <c r="B170" s="300"/>
      <c r="C170" s="1563" t="s">
        <v>661</v>
      </c>
      <c r="D170" s="1564"/>
      <c r="E170" s="1564"/>
      <c r="F170" s="1564"/>
      <c r="G170" s="1564"/>
      <c r="H170" s="1564"/>
      <c r="I170" s="1564"/>
      <c r="J170" s="1564"/>
      <c r="K170" s="1564"/>
      <c r="L170" s="1564"/>
      <c r="M170" s="1564"/>
      <c r="N170" s="1564"/>
      <c r="O170" s="1564"/>
      <c r="P170" s="1564"/>
      <c r="Q170" s="1564"/>
      <c r="R170" s="1564"/>
      <c r="S170" s="1564"/>
      <c r="T170" s="1564"/>
      <c r="U170" s="1565"/>
      <c r="V170" s="300"/>
      <c r="W170" s="300"/>
      <c r="X170" s="525"/>
    </row>
    <row r="171" spans="1:24" x14ac:dyDescent="0.2">
      <c r="A171" s="307"/>
      <c r="B171" s="300"/>
      <c r="C171" s="1563" t="s">
        <v>662</v>
      </c>
      <c r="D171" s="1564"/>
      <c r="E171" s="1564"/>
      <c r="F171" s="1564"/>
      <c r="G171" s="1564"/>
      <c r="H171" s="1564"/>
      <c r="I171" s="1564"/>
      <c r="J171" s="1564"/>
      <c r="K171" s="1564"/>
      <c r="L171" s="1564"/>
      <c r="M171" s="1564"/>
      <c r="N171" s="1564"/>
      <c r="O171" s="1564"/>
      <c r="P171" s="1564"/>
      <c r="Q171" s="1564"/>
      <c r="R171" s="1564"/>
      <c r="S171" s="1564"/>
      <c r="T171" s="1564"/>
      <c r="U171" s="1565"/>
      <c r="V171" s="300"/>
      <c r="W171" s="300"/>
      <c r="X171" s="525">
        <v>23293495</v>
      </c>
    </row>
    <row r="172" spans="1:24" x14ac:dyDescent="0.2">
      <c r="A172" s="307"/>
      <c r="B172" s="300"/>
      <c r="C172" s="1563" t="s">
        <v>663</v>
      </c>
      <c r="D172" s="1564"/>
      <c r="E172" s="1564"/>
      <c r="F172" s="1564"/>
      <c r="G172" s="1564"/>
      <c r="H172" s="1564"/>
      <c r="I172" s="1564"/>
      <c r="J172" s="1564"/>
      <c r="K172" s="1564"/>
      <c r="L172" s="1564"/>
      <c r="M172" s="1564"/>
      <c r="N172" s="1564"/>
      <c r="O172" s="1564"/>
      <c r="P172" s="1564"/>
      <c r="Q172" s="1564"/>
      <c r="R172" s="1564"/>
      <c r="S172" s="1564"/>
      <c r="T172" s="1564"/>
      <c r="U172" s="1565"/>
      <c r="V172" s="300"/>
      <c r="W172" s="300"/>
      <c r="X172" s="525"/>
    </row>
    <row r="173" spans="1:24" x14ac:dyDescent="0.2">
      <c r="A173" s="307"/>
      <c r="B173" s="300"/>
      <c r="C173" s="1563" t="s">
        <v>664</v>
      </c>
      <c r="D173" s="1564"/>
      <c r="E173" s="1564"/>
      <c r="F173" s="1564"/>
      <c r="G173" s="1564"/>
      <c r="H173" s="1564"/>
      <c r="I173" s="1564"/>
      <c r="J173" s="1564"/>
      <c r="K173" s="1564"/>
      <c r="L173" s="1564"/>
      <c r="M173" s="1564"/>
      <c r="N173" s="1564"/>
      <c r="O173" s="1564"/>
      <c r="P173" s="1564"/>
      <c r="Q173" s="1564"/>
      <c r="R173" s="1564"/>
      <c r="S173" s="1564"/>
      <c r="T173" s="1564"/>
      <c r="U173" s="1565"/>
      <c r="V173" s="300"/>
      <c r="W173" s="300"/>
      <c r="X173" s="525"/>
    </row>
    <row r="174" spans="1:24" x14ac:dyDescent="0.2">
      <c r="A174" s="307"/>
      <c r="B174" s="300"/>
      <c r="C174" s="1563" t="s">
        <v>665</v>
      </c>
      <c r="D174" s="1564"/>
      <c r="E174" s="1564"/>
      <c r="F174" s="1564"/>
      <c r="G174" s="1564"/>
      <c r="H174" s="1564"/>
      <c r="I174" s="1564"/>
      <c r="J174" s="1564"/>
      <c r="K174" s="1564"/>
      <c r="L174" s="1564"/>
      <c r="M174" s="1564"/>
      <c r="N174" s="1564"/>
      <c r="O174" s="1564"/>
      <c r="P174" s="1564"/>
      <c r="Q174" s="1564"/>
      <c r="R174" s="1564"/>
      <c r="S174" s="1564"/>
      <c r="T174" s="1564"/>
      <c r="U174" s="1565"/>
      <c r="V174" s="300"/>
      <c r="W174" s="300"/>
      <c r="X174" s="525"/>
    </row>
    <row r="175" spans="1:24" x14ac:dyDescent="0.2">
      <c r="A175" s="307"/>
      <c r="B175" s="300"/>
      <c r="C175" s="1563" t="s">
        <v>666</v>
      </c>
      <c r="D175" s="1564"/>
      <c r="E175" s="1564"/>
      <c r="F175" s="1564"/>
      <c r="G175" s="1564"/>
      <c r="H175" s="1564"/>
      <c r="I175" s="1564"/>
      <c r="J175" s="1564"/>
      <c r="K175" s="1564"/>
      <c r="L175" s="1564"/>
      <c r="M175" s="1564"/>
      <c r="N175" s="1564"/>
      <c r="O175" s="1564"/>
      <c r="P175" s="1564"/>
      <c r="Q175" s="1564"/>
      <c r="R175" s="1564"/>
      <c r="S175" s="1564"/>
      <c r="T175" s="1564"/>
      <c r="U175" s="1565"/>
      <c r="V175" s="300"/>
      <c r="W175" s="300"/>
      <c r="X175" s="525"/>
    </row>
    <row r="176" spans="1:24" x14ac:dyDescent="0.2">
      <c r="A176" s="307"/>
      <c r="B176" s="300"/>
      <c r="C176" s="1563" t="s">
        <v>667</v>
      </c>
      <c r="D176" s="1564"/>
      <c r="E176" s="1564"/>
      <c r="F176" s="1564"/>
      <c r="G176" s="1564"/>
      <c r="H176" s="1564"/>
      <c r="I176" s="1564"/>
      <c r="J176" s="1564"/>
      <c r="K176" s="1564"/>
      <c r="L176" s="1564"/>
      <c r="M176" s="1564"/>
      <c r="N176" s="1564"/>
      <c r="O176" s="1564"/>
      <c r="P176" s="1564"/>
      <c r="Q176" s="1564"/>
      <c r="R176" s="1564"/>
      <c r="S176" s="1564"/>
      <c r="T176" s="1564"/>
      <c r="U176" s="1565"/>
      <c r="V176" s="300"/>
      <c r="W176" s="300"/>
      <c r="X176" s="525"/>
    </row>
    <row r="177" spans="1:24" hidden="1" x14ac:dyDescent="0.2">
      <c r="A177" s="307"/>
      <c r="B177" s="300"/>
      <c r="C177" s="1563" t="s">
        <v>668</v>
      </c>
      <c r="D177" s="1564"/>
      <c r="E177" s="1564"/>
      <c r="F177" s="1564"/>
      <c r="G177" s="1564"/>
      <c r="H177" s="1564"/>
      <c r="I177" s="1564"/>
      <c r="J177" s="1564"/>
      <c r="K177" s="1564"/>
      <c r="L177" s="1564"/>
      <c r="M177" s="1564"/>
      <c r="N177" s="1564"/>
      <c r="O177" s="1564"/>
      <c r="P177" s="1564"/>
      <c r="Q177" s="1564"/>
      <c r="R177" s="1564"/>
      <c r="S177" s="1564"/>
      <c r="T177" s="1564"/>
      <c r="U177" s="1565"/>
      <c r="V177" s="300"/>
      <c r="W177" s="300"/>
      <c r="X177" s="525"/>
    </row>
    <row r="178" spans="1:24" hidden="1" x14ac:dyDescent="0.2">
      <c r="A178" s="307"/>
      <c r="B178" s="300"/>
      <c r="C178" s="1563" t="s">
        <v>669</v>
      </c>
      <c r="D178" s="1564"/>
      <c r="E178" s="1564"/>
      <c r="F178" s="1564"/>
      <c r="G178" s="1564"/>
      <c r="H178" s="1564"/>
      <c r="I178" s="1564"/>
      <c r="J178" s="1564"/>
      <c r="K178" s="1564"/>
      <c r="L178" s="1564"/>
      <c r="M178" s="1564"/>
      <c r="N178" s="1564"/>
      <c r="O178" s="1564"/>
      <c r="P178" s="1564"/>
      <c r="Q178" s="1564"/>
      <c r="R178" s="1564"/>
      <c r="S178" s="1564"/>
      <c r="T178" s="1564"/>
      <c r="U178" s="1565"/>
      <c r="V178" s="300"/>
      <c r="W178" s="300"/>
      <c r="X178" s="525"/>
    </row>
    <row r="179" spans="1:24" x14ac:dyDescent="0.2">
      <c r="A179" s="306">
        <v>10</v>
      </c>
      <c r="B179" s="303"/>
      <c r="C179" s="1571" t="s">
        <v>688</v>
      </c>
      <c r="D179" s="1572"/>
      <c r="E179" s="1572"/>
      <c r="F179" s="1572"/>
      <c r="G179" s="1572"/>
      <c r="H179" s="1572"/>
      <c r="I179" s="1572"/>
      <c r="J179" s="1572"/>
      <c r="K179" s="1572"/>
      <c r="L179" s="1572"/>
      <c r="M179" s="1572"/>
      <c r="N179" s="1572"/>
      <c r="O179" s="1572"/>
      <c r="P179" s="1572"/>
      <c r="Q179" s="1572"/>
      <c r="R179" s="1572"/>
      <c r="S179" s="1572"/>
      <c r="T179" s="1572"/>
      <c r="U179" s="1573"/>
      <c r="V179" s="303"/>
      <c r="W179" s="303"/>
      <c r="X179" s="528">
        <f>SUM(X180)</f>
        <v>0</v>
      </c>
    </row>
    <row r="180" spans="1:24" x14ac:dyDescent="0.2">
      <c r="A180" s="307"/>
      <c r="B180" s="300"/>
      <c r="C180" s="1563" t="s">
        <v>670</v>
      </c>
      <c r="D180" s="1564"/>
      <c r="E180" s="1564"/>
      <c r="F180" s="1564"/>
      <c r="G180" s="1564"/>
      <c r="H180" s="1564"/>
      <c r="I180" s="1564"/>
      <c r="J180" s="1564"/>
      <c r="K180" s="1564"/>
      <c r="L180" s="1564"/>
      <c r="M180" s="1564"/>
      <c r="N180" s="1564"/>
      <c r="O180" s="1564"/>
      <c r="P180" s="1564"/>
      <c r="Q180" s="1564"/>
      <c r="R180" s="1564"/>
      <c r="S180" s="1564"/>
      <c r="T180" s="1564"/>
      <c r="U180" s="1565"/>
      <c r="V180" s="300"/>
      <c r="W180" s="300"/>
      <c r="X180" s="526"/>
    </row>
    <row r="181" spans="1:24" ht="21.75" customHeight="1" x14ac:dyDescent="0.2">
      <c r="A181" s="306">
        <v>11</v>
      </c>
      <c r="B181" s="303"/>
      <c r="C181" s="1571" t="s">
        <v>692</v>
      </c>
      <c r="D181" s="1572"/>
      <c r="E181" s="1572"/>
      <c r="F181" s="1572"/>
      <c r="G181" s="1572"/>
      <c r="H181" s="1572"/>
      <c r="I181" s="1572"/>
      <c r="J181" s="1572"/>
      <c r="K181" s="1572"/>
      <c r="L181" s="1572"/>
      <c r="M181" s="1572"/>
      <c r="N181" s="1572"/>
      <c r="O181" s="1572"/>
      <c r="P181" s="1572"/>
      <c r="Q181" s="1572"/>
      <c r="R181" s="1572"/>
      <c r="S181" s="1572"/>
      <c r="T181" s="1572"/>
      <c r="U181" s="1573"/>
      <c r="V181" s="303"/>
      <c r="W181" s="303"/>
      <c r="X181" s="528">
        <f>SUM(X182:X189)</f>
        <v>0</v>
      </c>
    </row>
    <row r="182" spans="1:24" x14ac:dyDescent="0.2">
      <c r="A182" s="307"/>
      <c r="B182" s="300"/>
      <c r="C182" s="1563" t="s">
        <v>671</v>
      </c>
      <c r="D182" s="1564"/>
      <c r="E182" s="1564"/>
      <c r="F182" s="1564"/>
      <c r="G182" s="1564"/>
      <c r="H182" s="1564"/>
      <c r="I182" s="1564"/>
      <c r="J182" s="1564"/>
      <c r="K182" s="1564"/>
      <c r="L182" s="1564"/>
      <c r="M182" s="1564"/>
      <c r="N182" s="1564"/>
      <c r="O182" s="1564"/>
      <c r="P182" s="1564"/>
      <c r="Q182" s="1564"/>
      <c r="R182" s="1564"/>
      <c r="S182" s="1564"/>
      <c r="T182" s="1564"/>
      <c r="U182" s="1565"/>
      <c r="V182" s="300"/>
      <c r="W182" s="300"/>
      <c r="X182" s="525"/>
    </row>
    <row r="183" spans="1:24" x14ac:dyDescent="0.2">
      <c r="A183" s="307"/>
      <c r="B183" s="300"/>
      <c r="C183" s="1563" t="s">
        <v>672</v>
      </c>
      <c r="D183" s="1564"/>
      <c r="E183" s="1564"/>
      <c r="F183" s="1564"/>
      <c r="G183" s="1564"/>
      <c r="H183" s="1564"/>
      <c r="I183" s="1564"/>
      <c r="J183" s="1564"/>
      <c r="K183" s="1564"/>
      <c r="L183" s="1564"/>
      <c r="M183" s="1564"/>
      <c r="N183" s="1564"/>
      <c r="O183" s="1564"/>
      <c r="P183" s="1564"/>
      <c r="Q183" s="1564"/>
      <c r="R183" s="1564"/>
      <c r="S183" s="1564"/>
      <c r="T183" s="1564"/>
      <c r="U183" s="1565"/>
      <c r="V183" s="300"/>
      <c r="W183" s="300"/>
      <c r="X183" s="525"/>
    </row>
    <row r="184" spans="1:24" x14ac:dyDescent="0.2">
      <c r="A184" s="307"/>
      <c r="B184" s="300"/>
      <c r="C184" s="1563" t="s">
        <v>673</v>
      </c>
      <c r="D184" s="1564"/>
      <c r="E184" s="1564"/>
      <c r="F184" s="1564"/>
      <c r="G184" s="1564"/>
      <c r="H184" s="1564"/>
      <c r="I184" s="1564"/>
      <c r="J184" s="1564"/>
      <c r="K184" s="1564"/>
      <c r="L184" s="1564"/>
      <c r="M184" s="1564"/>
      <c r="N184" s="1564"/>
      <c r="O184" s="1564"/>
      <c r="P184" s="1564"/>
      <c r="Q184" s="1564"/>
      <c r="R184" s="1564"/>
      <c r="S184" s="1564"/>
      <c r="T184" s="1564"/>
      <c r="U184" s="1565"/>
      <c r="V184" s="300"/>
      <c r="W184" s="300"/>
      <c r="X184" s="525"/>
    </row>
    <row r="185" spans="1:24" x14ac:dyDescent="0.2">
      <c r="A185" s="307"/>
      <c r="B185" s="300"/>
      <c r="C185" s="1563" t="s">
        <v>674</v>
      </c>
      <c r="D185" s="1564"/>
      <c r="E185" s="1564"/>
      <c r="F185" s="1564"/>
      <c r="G185" s="1564"/>
      <c r="H185" s="1564"/>
      <c r="I185" s="1564"/>
      <c r="J185" s="1564"/>
      <c r="K185" s="1564"/>
      <c r="L185" s="1564"/>
      <c r="M185" s="1564"/>
      <c r="N185" s="1564"/>
      <c r="O185" s="1564"/>
      <c r="P185" s="1564"/>
      <c r="Q185" s="1564"/>
      <c r="R185" s="1564"/>
      <c r="S185" s="1564"/>
      <c r="T185" s="1564"/>
      <c r="U185" s="1565"/>
      <c r="V185" s="300"/>
      <c r="W185" s="300"/>
      <c r="X185" s="525"/>
    </row>
    <row r="186" spans="1:24" x14ac:dyDescent="0.2">
      <c r="A186" s="307"/>
      <c r="B186" s="300"/>
      <c r="C186" s="1563" t="s">
        <v>675</v>
      </c>
      <c r="D186" s="1564"/>
      <c r="E186" s="1564"/>
      <c r="F186" s="1564"/>
      <c r="G186" s="1564"/>
      <c r="H186" s="1564"/>
      <c r="I186" s="1564"/>
      <c r="J186" s="1564"/>
      <c r="K186" s="1564"/>
      <c r="L186" s="1564"/>
      <c r="M186" s="1564"/>
      <c r="N186" s="1564"/>
      <c r="O186" s="1564"/>
      <c r="P186" s="1564"/>
      <c r="Q186" s="1564"/>
      <c r="R186" s="1564"/>
      <c r="S186" s="1564"/>
      <c r="T186" s="1564"/>
      <c r="U186" s="1565"/>
      <c r="V186" s="300"/>
      <c r="W186" s="300"/>
      <c r="X186" s="525"/>
    </row>
    <row r="187" spans="1:24" x14ac:dyDescent="0.2">
      <c r="A187" s="307"/>
      <c r="B187" s="300"/>
      <c r="C187" s="1563" t="s">
        <v>676</v>
      </c>
      <c r="D187" s="1564"/>
      <c r="E187" s="1564"/>
      <c r="F187" s="1564"/>
      <c r="G187" s="1564"/>
      <c r="H187" s="1564"/>
      <c r="I187" s="1564"/>
      <c r="J187" s="1564"/>
      <c r="K187" s="1564"/>
      <c r="L187" s="1564"/>
      <c r="M187" s="1564"/>
      <c r="N187" s="1564"/>
      <c r="O187" s="1564"/>
      <c r="P187" s="1564"/>
      <c r="Q187" s="1564"/>
      <c r="R187" s="1564"/>
      <c r="S187" s="1564"/>
      <c r="T187" s="1564"/>
      <c r="U187" s="1565"/>
      <c r="V187" s="300"/>
      <c r="W187" s="300"/>
      <c r="X187" s="525"/>
    </row>
    <row r="188" spans="1:24" x14ac:dyDescent="0.2">
      <c r="A188" s="307"/>
      <c r="B188" s="300"/>
      <c r="C188" s="1563" t="s">
        <v>677</v>
      </c>
      <c r="D188" s="1564"/>
      <c r="E188" s="1564"/>
      <c r="F188" s="1564"/>
      <c r="G188" s="1564"/>
      <c r="H188" s="1564"/>
      <c r="I188" s="1564"/>
      <c r="J188" s="1564"/>
      <c r="K188" s="1564"/>
      <c r="L188" s="1564"/>
      <c r="M188" s="1564"/>
      <c r="N188" s="1564"/>
      <c r="O188" s="1564"/>
      <c r="P188" s="1564"/>
      <c r="Q188" s="1564"/>
      <c r="R188" s="1564"/>
      <c r="S188" s="1564"/>
      <c r="T188" s="1564"/>
      <c r="U188" s="1565"/>
      <c r="V188" s="300"/>
      <c r="W188" s="300"/>
      <c r="X188" s="525"/>
    </row>
    <row r="189" spans="1:24" x14ac:dyDescent="0.2">
      <c r="A189" s="307"/>
      <c r="B189" s="300"/>
      <c r="C189" s="1563" t="s">
        <v>678</v>
      </c>
      <c r="D189" s="1564"/>
      <c r="E189" s="1564"/>
      <c r="F189" s="1564"/>
      <c r="G189" s="1564"/>
      <c r="H189" s="1564"/>
      <c r="I189" s="1564"/>
      <c r="J189" s="1564"/>
      <c r="K189" s="1564"/>
      <c r="L189" s="1564"/>
      <c r="M189" s="1564"/>
      <c r="N189" s="1564"/>
      <c r="O189" s="1564"/>
      <c r="P189" s="1564"/>
      <c r="Q189" s="1564"/>
      <c r="R189" s="1564"/>
      <c r="S189" s="1564"/>
      <c r="T189" s="1564"/>
      <c r="U189" s="1565"/>
      <c r="V189" s="300"/>
      <c r="W189" s="300"/>
      <c r="X189" s="525"/>
    </row>
    <row r="190" spans="1:24" hidden="1" x14ac:dyDescent="0.2">
      <c r="A190" s="307"/>
      <c r="B190" s="300"/>
      <c r="C190" s="1563" t="s">
        <v>679</v>
      </c>
      <c r="D190" s="1564"/>
      <c r="E190" s="1564"/>
      <c r="F190" s="1564"/>
      <c r="G190" s="1564"/>
      <c r="H190" s="1564"/>
      <c r="I190" s="1564"/>
      <c r="J190" s="1564"/>
      <c r="K190" s="1564"/>
      <c r="L190" s="1564"/>
      <c r="M190" s="1564"/>
      <c r="N190" s="1564"/>
      <c r="O190" s="1564"/>
      <c r="P190" s="1564"/>
      <c r="Q190" s="1564"/>
      <c r="R190" s="1564"/>
      <c r="S190" s="1564"/>
      <c r="T190" s="1564"/>
      <c r="U190" s="1565"/>
      <c r="V190" s="300"/>
      <c r="W190" s="300"/>
      <c r="X190" s="525"/>
    </row>
    <row r="191" spans="1:24" hidden="1" x14ac:dyDescent="0.2">
      <c r="A191" s="307"/>
      <c r="B191" s="300"/>
      <c r="C191" s="1563" t="s">
        <v>680</v>
      </c>
      <c r="D191" s="1564"/>
      <c r="E191" s="1564"/>
      <c r="F191" s="1564"/>
      <c r="G191" s="1564"/>
      <c r="H191" s="1564"/>
      <c r="I191" s="1564"/>
      <c r="J191" s="1564"/>
      <c r="K191" s="1564"/>
      <c r="L191" s="1564"/>
      <c r="M191" s="1564"/>
      <c r="N191" s="1564"/>
      <c r="O191" s="1564"/>
      <c r="P191" s="1564"/>
      <c r="Q191" s="1564"/>
      <c r="R191" s="1564"/>
      <c r="S191" s="1564"/>
      <c r="T191" s="1564"/>
      <c r="U191" s="1565"/>
      <c r="V191" s="300"/>
      <c r="W191" s="300"/>
      <c r="X191" s="525"/>
    </row>
    <row r="192" spans="1:24" hidden="1" x14ac:dyDescent="0.2">
      <c r="A192" s="307"/>
      <c r="B192" s="300"/>
      <c r="C192" s="1563" t="s">
        <v>681</v>
      </c>
      <c r="D192" s="1564"/>
      <c r="E192" s="1564"/>
      <c r="F192" s="1564"/>
      <c r="G192" s="1564"/>
      <c r="H192" s="1564"/>
      <c r="I192" s="1564"/>
      <c r="J192" s="1564"/>
      <c r="K192" s="1564"/>
      <c r="L192" s="1564"/>
      <c r="M192" s="1564"/>
      <c r="N192" s="1564"/>
      <c r="O192" s="1564"/>
      <c r="P192" s="1564"/>
      <c r="Q192" s="1564"/>
      <c r="R192" s="1564"/>
      <c r="S192" s="1564"/>
      <c r="T192" s="1564"/>
      <c r="U192" s="1565"/>
      <c r="V192" s="300"/>
      <c r="W192" s="300"/>
      <c r="X192" s="525"/>
    </row>
    <row r="193" spans="1:24" hidden="1" x14ac:dyDescent="0.2">
      <c r="A193" s="307"/>
      <c r="B193" s="300"/>
      <c r="C193" s="1556" t="s">
        <v>689</v>
      </c>
      <c r="D193" s="1557"/>
      <c r="E193" s="1557"/>
      <c r="F193" s="1557"/>
      <c r="G193" s="1557"/>
      <c r="H193" s="1557"/>
      <c r="I193" s="1557"/>
      <c r="J193" s="1557"/>
      <c r="K193" s="1557"/>
      <c r="L193" s="1557"/>
      <c r="M193" s="1557"/>
      <c r="N193" s="1557"/>
      <c r="O193" s="1557"/>
      <c r="P193" s="1557"/>
      <c r="Q193" s="1557"/>
      <c r="R193" s="1557"/>
      <c r="S193" s="1557"/>
      <c r="T193" s="1557"/>
      <c r="U193" s="1558"/>
      <c r="V193" s="300"/>
      <c r="W193" s="300"/>
      <c r="X193" s="525"/>
    </row>
    <row r="194" spans="1:24" hidden="1" x14ac:dyDescent="0.2">
      <c r="A194" s="307"/>
      <c r="B194" s="300"/>
      <c r="C194" s="1556" t="s">
        <v>690</v>
      </c>
      <c r="D194" s="1557"/>
      <c r="E194" s="1557"/>
      <c r="F194" s="1557"/>
      <c r="G194" s="1557"/>
      <c r="H194" s="1557"/>
      <c r="I194" s="1557"/>
      <c r="J194" s="1557"/>
      <c r="K194" s="1557"/>
      <c r="L194" s="1557"/>
      <c r="M194" s="1557"/>
      <c r="N194" s="1557"/>
      <c r="O194" s="1557"/>
      <c r="P194" s="1557"/>
      <c r="Q194" s="1557"/>
      <c r="R194" s="1557"/>
      <c r="S194" s="1557"/>
      <c r="T194" s="1557"/>
      <c r="U194" s="1558"/>
      <c r="V194" s="300"/>
      <c r="W194" s="300"/>
      <c r="X194" s="525"/>
    </row>
    <row r="195" spans="1:24" x14ac:dyDescent="0.2">
      <c r="A195" s="306">
        <v>12</v>
      </c>
      <c r="B195" s="303"/>
      <c r="C195" s="1559" t="s">
        <v>691</v>
      </c>
      <c r="D195" s="1560"/>
      <c r="E195" s="1560"/>
      <c r="F195" s="1560"/>
      <c r="G195" s="1560"/>
      <c r="H195" s="1560"/>
      <c r="I195" s="1560"/>
      <c r="J195" s="1560"/>
      <c r="K195" s="1560"/>
      <c r="L195" s="1560"/>
      <c r="M195" s="1560"/>
      <c r="N195" s="1560"/>
      <c r="O195" s="1560"/>
      <c r="P195" s="1560"/>
      <c r="Q195" s="1560"/>
      <c r="R195" s="1560"/>
      <c r="S195" s="1560"/>
      <c r="T195" s="1560"/>
      <c r="U195" s="1561"/>
      <c r="V195" s="303"/>
      <c r="W195" s="303"/>
      <c r="X195" s="528">
        <f>SUM(X196:X203)</f>
        <v>7750000</v>
      </c>
    </row>
    <row r="196" spans="1:24" x14ac:dyDescent="0.2">
      <c r="A196" s="307"/>
      <c r="B196" s="300"/>
      <c r="C196" s="1563" t="s">
        <v>671</v>
      </c>
      <c r="D196" s="1564"/>
      <c r="E196" s="1564"/>
      <c r="F196" s="1564"/>
      <c r="G196" s="1564"/>
      <c r="H196" s="1564"/>
      <c r="I196" s="1564"/>
      <c r="J196" s="1564"/>
      <c r="K196" s="1564"/>
      <c r="L196" s="1564"/>
      <c r="M196" s="1564"/>
      <c r="N196" s="1564"/>
      <c r="O196" s="1564"/>
      <c r="P196" s="1564"/>
      <c r="Q196" s="1564"/>
      <c r="R196" s="1564"/>
      <c r="S196" s="1564"/>
      <c r="T196" s="1564"/>
      <c r="U196" s="1565"/>
      <c r="V196" s="300"/>
      <c r="W196" s="300"/>
      <c r="X196" s="525"/>
    </row>
    <row r="197" spans="1:24" x14ac:dyDescent="0.2">
      <c r="A197" s="307"/>
      <c r="B197" s="300"/>
      <c r="C197" s="1563" t="s">
        <v>672</v>
      </c>
      <c r="D197" s="1564"/>
      <c r="E197" s="1564"/>
      <c r="F197" s="1564"/>
      <c r="G197" s="1564"/>
      <c r="H197" s="1564"/>
      <c r="I197" s="1564"/>
      <c r="J197" s="1564"/>
      <c r="K197" s="1564"/>
      <c r="L197" s="1564"/>
      <c r="M197" s="1564"/>
      <c r="N197" s="1564"/>
      <c r="O197" s="1564"/>
      <c r="P197" s="1564"/>
      <c r="Q197" s="1564"/>
      <c r="R197" s="1564"/>
      <c r="S197" s="1564"/>
      <c r="T197" s="1564"/>
      <c r="U197" s="1565"/>
      <c r="V197" s="300"/>
      <c r="W197" s="300"/>
      <c r="X197" s="525"/>
    </row>
    <row r="198" spans="1:24" x14ac:dyDescent="0.2">
      <c r="A198" s="307"/>
      <c r="B198" s="300"/>
      <c r="C198" s="1563" t="s">
        <v>673</v>
      </c>
      <c r="D198" s="1564"/>
      <c r="E198" s="1564"/>
      <c r="F198" s="1564"/>
      <c r="G198" s="1564"/>
      <c r="H198" s="1564"/>
      <c r="I198" s="1564"/>
      <c r="J198" s="1564"/>
      <c r="K198" s="1564"/>
      <c r="L198" s="1564"/>
      <c r="M198" s="1564"/>
      <c r="N198" s="1564"/>
      <c r="O198" s="1564"/>
      <c r="P198" s="1564"/>
      <c r="Q198" s="1564"/>
      <c r="R198" s="1564"/>
      <c r="S198" s="1564"/>
      <c r="T198" s="1564"/>
      <c r="U198" s="1565"/>
      <c r="V198" s="300"/>
      <c r="W198" s="300"/>
      <c r="X198" s="525"/>
    </row>
    <row r="199" spans="1:24" x14ac:dyDescent="0.2">
      <c r="A199" s="307"/>
      <c r="B199" s="300"/>
      <c r="C199" s="1563" t="s">
        <v>1048</v>
      </c>
      <c r="D199" s="1564"/>
      <c r="E199" s="1564"/>
      <c r="F199" s="1564"/>
      <c r="G199" s="1564"/>
      <c r="H199" s="1564"/>
      <c r="I199" s="1564"/>
      <c r="J199" s="1564"/>
      <c r="K199" s="1564"/>
      <c r="L199" s="1564"/>
      <c r="M199" s="1564"/>
      <c r="N199" s="1564"/>
      <c r="O199" s="1564"/>
      <c r="P199" s="1564"/>
      <c r="Q199" s="1564"/>
      <c r="R199" s="1564"/>
      <c r="S199" s="1564"/>
      <c r="T199" s="1564"/>
      <c r="U199" s="1565"/>
      <c r="V199" s="300"/>
      <c r="W199" s="300"/>
      <c r="X199" s="525">
        <v>2750000</v>
      </c>
    </row>
    <row r="200" spans="1:24" x14ac:dyDescent="0.2">
      <c r="A200" s="307"/>
      <c r="B200" s="300"/>
      <c r="C200" s="1563" t="s">
        <v>675</v>
      </c>
      <c r="D200" s="1564"/>
      <c r="E200" s="1564"/>
      <c r="F200" s="1564"/>
      <c r="G200" s="1564"/>
      <c r="H200" s="1564"/>
      <c r="I200" s="1564"/>
      <c r="J200" s="1564"/>
      <c r="K200" s="1564"/>
      <c r="L200" s="1564"/>
      <c r="M200" s="1564"/>
      <c r="N200" s="1564"/>
      <c r="O200" s="1564"/>
      <c r="P200" s="1564"/>
      <c r="Q200" s="1564"/>
      <c r="R200" s="1564"/>
      <c r="S200" s="1564"/>
      <c r="T200" s="1564"/>
      <c r="U200" s="1565"/>
      <c r="V200" s="300"/>
      <c r="W200" s="300"/>
      <c r="X200" s="525"/>
    </row>
    <row r="201" spans="1:24" x14ac:dyDescent="0.2">
      <c r="A201" s="307"/>
      <c r="B201" s="300"/>
      <c r="C201" s="1563" t="s">
        <v>676</v>
      </c>
      <c r="D201" s="1564"/>
      <c r="E201" s="1564"/>
      <c r="F201" s="1564"/>
      <c r="G201" s="1564"/>
      <c r="H201" s="1564"/>
      <c r="I201" s="1564"/>
      <c r="J201" s="1564"/>
      <c r="K201" s="1564"/>
      <c r="L201" s="1564"/>
      <c r="M201" s="1564"/>
      <c r="N201" s="1564"/>
      <c r="O201" s="1564"/>
      <c r="P201" s="1564"/>
      <c r="Q201" s="1564"/>
      <c r="R201" s="1564"/>
      <c r="S201" s="1564"/>
      <c r="T201" s="1564"/>
      <c r="U201" s="1565"/>
      <c r="V201" s="300"/>
      <c r="W201" s="300"/>
      <c r="X201" s="525" t="s">
        <v>125</v>
      </c>
    </row>
    <row r="202" spans="1:24" x14ac:dyDescent="0.2">
      <c r="A202" s="307"/>
      <c r="B202" s="300"/>
      <c r="C202" s="1563" t="s">
        <v>915</v>
      </c>
      <c r="D202" s="1564"/>
      <c r="E202" s="1564"/>
      <c r="F202" s="1564"/>
      <c r="G202" s="1564"/>
      <c r="H202" s="1564"/>
      <c r="I202" s="1564"/>
      <c r="J202" s="1564"/>
      <c r="K202" s="1564"/>
      <c r="L202" s="1564"/>
      <c r="M202" s="1564"/>
      <c r="N202" s="1564"/>
      <c r="O202" s="1564"/>
      <c r="P202" s="1564"/>
      <c r="Q202" s="1564"/>
      <c r="R202" s="1564"/>
      <c r="S202" s="1564"/>
      <c r="T202" s="1564"/>
      <c r="U202" s="1565"/>
      <c r="V202" s="300"/>
      <c r="W202" s="300"/>
      <c r="X202" s="525">
        <v>5000000</v>
      </c>
    </row>
    <row r="203" spans="1:24" x14ac:dyDescent="0.2">
      <c r="A203" s="307"/>
      <c r="B203" s="300"/>
      <c r="C203" s="1563" t="s">
        <v>678</v>
      </c>
      <c r="D203" s="1564"/>
      <c r="E203" s="1564"/>
      <c r="F203" s="1564"/>
      <c r="G203" s="1564"/>
      <c r="H203" s="1564"/>
      <c r="I203" s="1564"/>
      <c r="J203" s="1564"/>
      <c r="K203" s="1564"/>
      <c r="L203" s="1564"/>
      <c r="M203" s="1564"/>
      <c r="N203" s="1564"/>
      <c r="O203" s="1564"/>
      <c r="P203" s="1564"/>
      <c r="Q203" s="1564"/>
      <c r="R203" s="1564"/>
      <c r="S203" s="1564"/>
      <c r="T203" s="1564"/>
      <c r="U203" s="1565"/>
      <c r="V203" s="300"/>
      <c r="W203" s="300"/>
      <c r="X203" s="525"/>
    </row>
    <row r="204" spans="1:24" hidden="1" x14ac:dyDescent="0.2">
      <c r="A204" s="307"/>
      <c r="B204" s="300"/>
      <c r="C204" s="1563" t="s">
        <v>680</v>
      </c>
      <c r="D204" s="1564"/>
      <c r="E204" s="1564"/>
      <c r="F204" s="1564"/>
      <c r="G204" s="1564"/>
      <c r="H204" s="1564"/>
      <c r="I204" s="1564"/>
      <c r="J204" s="1564"/>
      <c r="K204" s="1564"/>
      <c r="L204" s="1564"/>
      <c r="M204" s="1564"/>
      <c r="N204" s="1564"/>
      <c r="O204" s="1564"/>
      <c r="P204" s="1564"/>
      <c r="Q204" s="1564"/>
      <c r="R204" s="1564"/>
      <c r="S204" s="1564"/>
      <c r="T204" s="1564"/>
      <c r="U204" s="1565"/>
      <c r="V204" s="300"/>
      <c r="W204" s="300"/>
      <c r="X204" s="525"/>
    </row>
    <row r="205" spans="1:24" hidden="1" x14ac:dyDescent="0.2">
      <c r="A205" s="307"/>
      <c r="B205" s="300"/>
      <c r="C205" s="1593" t="s">
        <v>681</v>
      </c>
      <c r="D205" s="1594"/>
      <c r="E205" s="1594"/>
      <c r="F205" s="1594"/>
      <c r="G205" s="1594"/>
      <c r="H205" s="1594"/>
      <c r="I205" s="1594"/>
      <c r="J205" s="1594"/>
      <c r="K205" s="1594"/>
      <c r="L205" s="1594"/>
      <c r="M205" s="1594"/>
      <c r="N205" s="1594"/>
      <c r="O205" s="1594"/>
      <c r="P205" s="1594"/>
      <c r="Q205" s="1594"/>
      <c r="R205" s="1594"/>
      <c r="S205" s="1594"/>
      <c r="T205" s="1594"/>
      <c r="U205" s="1595"/>
      <c r="V205" s="300"/>
      <c r="W205" s="300"/>
      <c r="X205" s="525"/>
    </row>
    <row r="206" spans="1:24" ht="24" customHeight="1" x14ac:dyDescent="0.2">
      <c r="A206" s="564">
        <v>13</v>
      </c>
      <c r="B206" s="301"/>
      <c r="C206" s="1590" t="s">
        <v>707</v>
      </c>
      <c r="D206" s="1591"/>
      <c r="E206" s="1591"/>
      <c r="F206" s="1591"/>
      <c r="G206" s="1591"/>
      <c r="H206" s="1591"/>
      <c r="I206" s="1591"/>
      <c r="J206" s="1591"/>
      <c r="K206" s="1591"/>
      <c r="L206" s="1591"/>
      <c r="M206" s="1591"/>
      <c r="N206" s="1591"/>
      <c r="O206" s="1591"/>
      <c r="P206" s="1591"/>
      <c r="Q206" s="1591"/>
      <c r="R206" s="1591"/>
      <c r="S206" s="1591"/>
      <c r="T206" s="1591"/>
      <c r="U206" s="1592"/>
      <c r="V206" s="301"/>
      <c r="W206" s="301"/>
      <c r="X206" s="527">
        <f>SUM(X195,X181,X179,X168,X157,X146)</f>
        <v>31043495</v>
      </c>
    </row>
  </sheetData>
  <sheetProtection selectLockedCells="1" selectUnlockedCells="1"/>
  <mergeCells count="182">
    <mergeCell ref="B123:T123"/>
    <mergeCell ref="B122:T122"/>
    <mergeCell ref="U118:W118"/>
    <mergeCell ref="B101:T101"/>
    <mergeCell ref="U112:W112"/>
    <mergeCell ref="U107:W107"/>
    <mergeCell ref="B113:T113"/>
    <mergeCell ref="B112:T112"/>
    <mergeCell ref="B81:T81"/>
    <mergeCell ref="U84:W84"/>
    <mergeCell ref="B97:T97"/>
    <mergeCell ref="C89:D89"/>
    <mergeCell ref="B100:T100"/>
    <mergeCell ref="U113:W113"/>
    <mergeCell ref="B115:T115"/>
    <mergeCell ref="C116:E116"/>
    <mergeCell ref="B110:T110"/>
    <mergeCell ref="B78:T78"/>
    <mergeCell ref="U75:W75"/>
    <mergeCell ref="B77:T77"/>
    <mergeCell ref="U82:W82"/>
    <mergeCell ref="U79:W79"/>
    <mergeCell ref="B121:T121"/>
    <mergeCell ref="B114:T114"/>
    <mergeCell ref="U114:W114"/>
    <mergeCell ref="C90:E90"/>
    <mergeCell ref="B106:T106"/>
    <mergeCell ref="U95:W95"/>
    <mergeCell ref="B104:T104"/>
    <mergeCell ref="U87:W87"/>
    <mergeCell ref="C117:E117"/>
    <mergeCell ref="U109:W109"/>
    <mergeCell ref="B87:T87"/>
    <mergeCell ref="C120:E120"/>
    <mergeCell ref="U85:W85"/>
    <mergeCell ref="B83:T83"/>
    <mergeCell ref="U83:W83"/>
    <mergeCell ref="B85:T85"/>
    <mergeCell ref="B88:T88"/>
    <mergeCell ref="B99:T99"/>
    <mergeCell ref="B86:T86"/>
    <mergeCell ref="C153:U153"/>
    <mergeCell ref="C161:U161"/>
    <mergeCell ref="C160:U160"/>
    <mergeCell ref="C159:U159"/>
    <mergeCell ref="B127:T127"/>
    <mergeCell ref="U127:W127"/>
    <mergeCell ref="B128:T128"/>
    <mergeCell ref="U121:W121"/>
    <mergeCell ref="C119:E119"/>
    <mergeCell ref="C156:U156"/>
    <mergeCell ref="C154:U154"/>
    <mergeCell ref="C155:U155"/>
    <mergeCell ref="C146:U146"/>
    <mergeCell ref="C145:U145"/>
    <mergeCell ref="U122:W122"/>
    <mergeCell ref="U123:W123"/>
    <mergeCell ref="B126:T126"/>
    <mergeCell ref="U126:W126"/>
    <mergeCell ref="U128:W128"/>
    <mergeCell ref="A145:B145"/>
    <mergeCell ref="V145:W145"/>
    <mergeCell ref="U125:W125"/>
    <mergeCell ref="B125:T125"/>
    <mergeCell ref="U124:W124"/>
    <mergeCell ref="C190:U190"/>
    <mergeCell ref="C191:U191"/>
    <mergeCell ref="C174:U174"/>
    <mergeCell ref="C173:U173"/>
    <mergeCell ref="C172:U172"/>
    <mergeCell ref="C165:U165"/>
    <mergeCell ref="C187:U187"/>
    <mergeCell ref="C206:U206"/>
    <mergeCell ref="C196:U196"/>
    <mergeCell ref="C192:U192"/>
    <mergeCell ref="C204:U204"/>
    <mergeCell ref="C203:U203"/>
    <mergeCell ref="C202:U202"/>
    <mergeCell ref="C201:U201"/>
    <mergeCell ref="C198:U198"/>
    <mergeCell ref="C199:U199"/>
    <mergeCell ref="C200:U200"/>
    <mergeCell ref="C197:U197"/>
    <mergeCell ref="C195:U195"/>
    <mergeCell ref="C193:U193"/>
    <mergeCell ref="C194:U194"/>
    <mergeCell ref="C205:U205"/>
    <mergeCell ref="C166:U166"/>
    <mergeCell ref="C176:U176"/>
    <mergeCell ref="C180:U180"/>
    <mergeCell ref="C184:U184"/>
    <mergeCell ref="C183:U183"/>
    <mergeCell ref="C162:U162"/>
    <mergeCell ref="C167:U167"/>
    <mergeCell ref="C189:U189"/>
    <mergeCell ref="C188:U188"/>
    <mergeCell ref="C186:U186"/>
    <mergeCell ref="C185:U185"/>
    <mergeCell ref="C175:U175"/>
    <mergeCell ref="C171:U171"/>
    <mergeCell ref="C169:U169"/>
    <mergeCell ref="C168:U168"/>
    <mergeCell ref="C163:U163"/>
    <mergeCell ref="C178:U178"/>
    <mergeCell ref="C182:U182"/>
    <mergeCell ref="C177:U177"/>
    <mergeCell ref="C170:U170"/>
    <mergeCell ref="C164:U164"/>
    <mergeCell ref="C179:U179"/>
    <mergeCell ref="C181:U181"/>
    <mergeCell ref="C158:U158"/>
    <mergeCell ref="C157:U157"/>
    <mergeCell ref="C152:U152"/>
    <mergeCell ref="A69:B69"/>
    <mergeCell ref="C69:U69"/>
    <mergeCell ref="C147:U147"/>
    <mergeCell ref="C150:U150"/>
    <mergeCell ref="C149:U149"/>
    <mergeCell ref="C151:U151"/>
    <mergeCell ref="C148:U148"/>
    <mergeCell ref="B124:T124"/>
    <mergeCell ref="B76:T76"/>
    <mergeCell ref="B118:T118"/>
    <mergeCell ref="B84:T84"/>
    <mergeCell ref="B92:T92"/>
    <mergeCell ref="B71:T71"/>
    <mergeCell ref="B72:T72"/>
    <mergeCell ref="U80:W80"/>
    <mergeCell ref="V69:W69"/>
    <mergeCell ref="U106:W106"/>
    <mergeCell ref="B95:T95"/>
    <mergeCell ref="U102:W102"/>
    <mergeCell ref="B107:T107"/>
    <mergeCell ref="U103:W103"/>
    <mergeCell ref="X63:AA63"/>
    <mergeCell ref="E1:F1"/>
    <mergeCell ref="C3:F3"/>
    <mergeCell ref="E5:F5"/>
    <mergeCell ref="U98:W98"/>
    <mergeCell ref="U101:W101"/>
    <mergeCell ref="U104:W104"/>
    <mergeCell ref="B96:T96"/>
    <mergeCell ref="U97:W97"/>
    <mergeCell ref="B70:T70"/>
    <mergeCell ref="U70:W70"/>
    <mergeCell ref="U78:W78"/>
    <mergeCell ref="B79:T79"/>
    <mergeCell ref="U93:W93"/>
    <mergeCell ref="B93:T93"/>
    <mergeCell ref="U81:W81"/>
    <mergeCell ref="U86:W86"/>
    <mergeCell ref="U72:W72"/>
    <mergeCell ref="U73:W73"/>
    <mergeCell ref="B73:T73"/>
    <mergeCell ref="U74:W74"/>
    <mergeCell ref="B74:T74"/>
    <mergeCell ref="B80:T80"/>
    <mergeCell ref="B94:T94"/>
    <mergeCell ref="U71:W71"/>
    <mergeCell ref="B82:T82"/>
    <mergeCell ref="U88:W88"/>
    <mergeCell ref="B108:T108"/>
    <mergeCell ref="B111:T111"/>
    <mergeCell ref="U108:W108"/>
    <mergeCell ref="U110:W110"/>
    <mergeCell ref="B109:T109"/>
    <mergeCell ref="U111:W111"/>
    <mergeCell ref="B103:T103"/>
    <mergeCell ref="U94:W94"/>
    <mergeCell ref="B105:T105"/>
    <mergeCell ref="U100:W100"/>
    <mergeCell ref="U99:W99"/>
    <mergeCell ref="U96:W96"/>
    <mergeCell ref="U91:W91"/>
    <mergeCell ref="U92:W92"/>
    <mergeCell ref="B98:T98"/>
    <mergeCell ref="U105:W105"/>
    <mergeCell ref="B91:T91"/>
    <mergeCell ref="B102:T102"/>
    <mergeCell ref="B75:T75"/>
    <mergeCell ref="U76:W76"/>
    <mergeCell ref="U77:W77"/>
  </mergeCells>
  <phoneticPr fontId="26" type="noConversion"/>
  <pageMargins left="0" right="0" top="1.1811023622047245" bottom="0" header="0.51181102362204722" footer="0.51181102362204722"/>
  <pageSetup paperSize="9" scale="96" firstPageNumber="0" orientation="portrait" r:id="rId1"/>
  <headerFooter alignWithMargins="0">
    <oddHeader>&amp;C&amp;"Times New Roman,Félkövér"&amp;9LETENYE VÁROS ÖNKORMÁNYZATA 2020.ÉVI MŰKŐDÉSI ÉS FELHALMOZÁSI CÉLÚ TÁMOGATÁSAINAK, ÁTADOTT PÉNZESZKÖZEINEK ELŐIRÁNYZATA</oddHeader>
  </headerFooter>
  <rowBreaks count="1" manualBreakCount="1">
    <brk id="133" max="23" man="1"/>
  </rowBreaks>
  <colBreaks count="1" manualBreakCount="1">
    <brk id="2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131"/>
  <sheetViews>
    <sheetView zoomScale="115" zoomScaleNormal="115" workbookViewId="0">
      <selection activeCell="AA133" sqref="AA133"/>
    </sheetView>
  </sheetViews>
  <sheetFormatPr defaultRowHeight="12.75" x14ac:dyDescent="0.2"/>
  <cols>
    <col min="1" max="1" width="3.28515625" style="285" customWidth="1"/>
    <col min="2" max="2" width="3.140625" hidden="1" customWidth="1"/>
    <col min="3" max="3" width="52.42578125" customWidth="1"/>
    <col min="4" max="4" width="9.7109375" customWidth="1"/>
    <col min="5" max="5" width="2.85546875" customWidth="1"/>
    <col min="6" max="6" width="0.42578125" hidden="1" customWidth="1"/>
    <col min="7" max="20" width="9.140625" hidden="1" customWidth="1"/>
    <col min="21" max="21" width="6.85546875" hidden="1" customWidth="1"/>
    <col min="22" max="22" width="0.7109375" hidden="1" customWidth="1"/>
    <col min="23" max="23" width="0.5703125" customWidth="1"/>
    <col min="24" max="24" width="21.28515625" customWidth="1"/>
    <col min="25" max="25" width="11.28515625" customWidth="1"/>
    <col min="26" max="26" width="10.5703125" customWidth="1"/>
    <col min="27" max="27" width="10" customWidth="1"/>
  </cols>
  <sheetData>
    <row r="1" spans="1:27" ht="12" customHeight="1" x14ac:dyDescent="0.25">
      <c r="X1" s="1326" t="s">
        <v>1086</v>
      </c>
      <c r="Y1" s="1157"/>
      <c r="Z1" s="1157"/>
      <c r="AA1" s="1157"/>
    </row>
    <row r="2" spans="1:27" s="1325" customFormat="1" ht="12" customHeight="1" x14ac:dyDescent="0.25">
      <c r="A2" s="285"/>
      <c r="X2" s="1326"/>
      <c r="Y2" s="1328"/>
      <c r="Z2" s="1328"/>
      <c r="AA2" s="1328"/>
    </row>
    <row r="3" spans="1:27" x14ac:dyDescent="0.2">
      <c r="X3" s="1326" t="s">
        <v>712</v>
      </c>
    </row>
    <row r="4" spans="1:27" ht="31.5" customHeight="1" x14ac:dyDescent="0.2">
      <c r="A4" s="1579" t="s">
        <v>734</v>
      </c>
      <c r="B4" s="1580"/>
      <c r="C4" s="1581" t="s">
        <v>684</v>
      </c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582"/>
      <c r="Q4" s="1582"/>
      <c r="R4" s="1582"/>
      <c r="S4" s="1582"/>
      <c r="T4" s="1582"/>
      <c r="U4" s="1582"/>
      <c r="V4" s="1579"/>
      <c r="W4" s="1586"/>
      <c r="X4" s="1248" t="s">
        <v>1084</v>
      </c>
    </row>
    <row r="5" spans="1:27" ht="23.25" customHeight="1" x14ac:dyDescent="0.2">
      <c r="A5" s="564">
        <v>1</v>
      </c>
      <c r="B5" s="1610" t="s">
        <v>622</v>
      </c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  <c r="R5" s="1610"/>
      <c r="S5" s="1610"/>
      <c r="T5" s="1610"/>
      <c r="U5" s="1562"/>
      <c r="V5" s="1562"/>
      <c r="W5" s="1562"/>
      <c r="X5" s="528"/>
    </row>
    <row r="6" spans="1:27" ht="12" customHeight="1" x14ac:dyDescent="0.2">
      <c r="A6" s="567"/>
      <c r="B6" s="1566" t="s">
        <v>660</v>
      </c>
      <c r="C6" s="1566"/>
      <c r="D6" s="1566"/>
      <c r="E6" s="1566"/>
      <c r="F6" s="1566"/>
      <c r="G6" s="1566"/>
      <c r="H6" s="1566"/>
      <c r="I6" s="1566"/>
      <c r="J6" s="1566"/>
      <c r="K6" s="1566"/>
      <c r="L6" s="1566"/>
      <c r="M6" s="1566"/>
      <c r="N6" s="1566"/>
      <c r="O6" s="1566"/>
      <c r="P6" s="1566"/>
      <c r="Q6" s="1566"/>
      <c r="R6" s="1566"/>
      <c r="S6" s="1566"/>
      <c r="T6" s="1566"/>
      <c r="U6" s="1552"/>
      <c r="V6" s="1552"/>
      <c r="W6" s="1552"/>
      <c r="X6" s="525"/>
    </row>
    <row r="7" spans="1:27" ht="12" customHeight="1" x14ac:dyDescent="0.2">
      <c r="A7" s="567"/>
      <c r="B7" s="1566" t="s">
        <v>661</v>
      </c>
      <c r="C7" s="1566"/>
      <c r="D7" s="1566"/>
      <c r="E7" s="1566"/>
      <c r="F7" s="1566"/>
      <c r="G7" s="1566"/>
      <c r="H7" s="1566"/>
      <c r="I7" s="1566"/>
      <c r="J7" s="1566"/>
      <c r="K7" s="1566"/>
      <c r="L7" s="1566"/>
      <c r="M7" s="1566"/>
      <c r="N7" s="1566"/>
      <c r="O7" s="1566"/>
      <c r="P7" s="1566"/>
      <c r="Q7" s="1566"/>
      <c r="R7" s="1566"/>
      <c r="S7" s="1566"/>
      <c r="T7" s="1566"/>
      <c r="U7" s="1552"/>
      <c r="V7" s="1552"/>
      <c r="W7" s="1552"/>
      <c r="X7" s="525"/>
    </row>
    <row r="8" spans="1:27" ht="12" customHeight="1" x14ac:dyDescent="0.2">
      <c r="A8" s="567"/>
      <c r="B8" s="1566" t="s">
        <v>662</v>
      </c>
      <c r="C8" s="1566"/>
      <c r="D8" s="1566"/>
      <c r="E8" s="1566"/>
      <c r="F8" s="1566"/>
      <c r="G8" s="1566"/>
      <c r="H8" s="1566"/>
      <c r="I8" s="1566"/>
      <c r="J8" s="1566"/>
      <c r="K8" s="1566"/>
      <c r="L8" s="1566"/>
      <c r="M8" s="1566"/>
      <c r="N8" s="1566"/>
      <c r="O8" s="1566"/>
      <c r="P8" s="1566"/>
      <c r="Q8" s="1566"/>
      <c r="R8" s="1566"/>
      <c r="S8" s="1566"/>
      <c r="T8" s="1566"/>
      <c r="U8" s="1552"/>
      <c r="V8" s="1552"/>
      <c r="W8" s="1552"/>
      <c r="X8" s="525"/>
    </row>
    <row r="9" spans="1:27" ht="12" customHeight="1" x14ac:dyDescent="0.2">
      <c r="A9" s="567"/>
      <c r="B9" s="1566" t="s">
        <v>663</v>
      </c>
      <c r="C9" s="1566"/>
      <c r="D9" s="1566"/>
      <c r="E9" s="1566"/>
      <c r="F9" s="1566"/>
      <c r="G9" s="1566"/>
      <c r="H9" s="1566"/>
      <c r="I9" s="1566"/>
      <c r="J9" s="1566"/>
      <c r="K9" s="1566"/>
      <c r="L9" s="1566"/>
      <c r="M9" s="1566"/>
      <c r="N9" s="1566"/>
      <c r="O9" s="1566"/>
      <c r="P9" s="1566"/>
      <c r="Q9" s="1566"/>
      <c r="R9" s="1566"/>
      <c r="S9" s="1566"/>
      <c r="T9" s="1566"/>
      <c r="U9" s="1552"/>
      <c r="V9" s="1552"/>
      <c r="W9" s="1552"/>
      <c r="X9" s="525"/>
    </row>
    <row r="10" spans="1:27" ht="12" customHeight="1" x14ac:dyDescent="0.2">
      <c r="A10" s="567"/>
      <c r="B10" s="1566" t="s">
        <v>664</v>
      </c>
      <c r="C10" s="1566"/>
      <c r="D10" s="1566"/>
      <c r="E10" s="1566"/>
      <c r="F10" s="1566"/>
      <c r="G10" s="1566"/>
      <c r="H10" s="1566"/>
      <c r="I10" s="1566"/>
      <c r="J10" s="1566"/>
      <c r="K10" s="1566"/>
      <c r="L10" s="1566"/>
      <c r="M10" s="1566"/>
      <c r="N10" s="1566"/>
      <c r="O10" s="1566"/>
      <c r="P10" s="1566"/>
      <c r="Q10" s="1566"/>
      <c r="R10" s="1566"/>
      <c r="S10" s="1566"/>
      <c r="T10" s="1566"/>
      <c r="U10" s="1552"/>
      <c r="V10" s="1552"/>
      <c r="W10" s="1552"/>
      <c r="X10" s="525"/>
    </row>
    <row r="11" spans="1:27" ht="12" customHeight="1" x14ac:dyDescent="0.2">
      <c r="A11" s="567"/>
      <c r="B11" s="1566" t="s">
        <v>665</v>
      </c>
      <c r="C11" s="1566"/>
      <c r="D11" s="1566"/>
      <c r="E11" s="1566"/>
      <c r="F11" s="1566"/>
      <c r="G11" s="1566"/>
      <c r="H11" s="1566"/>
      <c r="I11" s="1566"/>
      <c r="J11" s="1566"/>
      <c r="K11" s="1566"/>
      <c r="L11" s="1566"/>
      <c r="M11" s="1566"/>
      <c r="N11" s="1566"/>
      <c r="O11" s="1566"/>
      <c r="P11" s="1566"/>
      <c r="Q11" s="1566"/>
      <c r="R11" s="1566"/>
      <c r="S11" s="1566"/>
      <c r="T11" s="1566"/>
      <c r="U11" s="1552"/>
      <c r="V11" s="1552"/>
      <c r="W11" s="1552"/>
      <c r="X11" s="525"/>
    </row>
    <row r="12" spans="1:27" ht="12" customHeight="1" x14ac:dyDescent="0.2">
      <c r="A12" s="567"/>
      <c r="B12" s="1566" t="s">
        <v>859</v>
      </c>
      <c r="C12" s="1566"/>
      <c r="D12" s="1566"/>
      <c r="E12" s="1566"/>
      <c r="F12" s="1566"/>
      <c r="G12" s="1566"/>
      <c r="H12" s="1566"/>
      <c r="I12" s="1566"/>
      <c r="J12" s="1566"/>
      <c r="K12" s="1566"/>
      <c r="L12" s="1566"/>
      <c r="M12" s="1566"/>
      <c r="N12" s="1566"/>
      <c r="O12" s="1566"/>
      <c r="P12" s="1566"/>
      <c r="Q12" s="1566"/>
      <c r="R12" s="1566"/>
      <c r="S12" s="1566"/>
      <c r="T12" s="1566"/>
      <c r="U12" s="1552"/>
      <c r="V12" s="1552"/>
      <c r="W12" s="1552"/>
      <c r="X12" s="525"/>
    </row>
    <row r="13" spans="1:27" ht="12" customHeight="1" x14ac:dyDescent="0.2">
      <c r="A13" s="567"/>
      <c r="B13" s="1566" t="s">
        <v>667</v>
      </c>
      <c r="C13" s="1566"/>
      <c r="D13" s="1566"/>
      <c r="E13" s="1566"/>
      <c r="F13" s="1566"/>
      <c r="G13" s="1566"/>
      <c r="H13" s="1566"/>
      <c r="I13" s="1566"/>
      <c r="J13" s="1566"/>
      <c r="K13" s="1566"/>
      <c r="L13" s="1566"/>
      <c r="M13" s="1566"/>
      <c r="N13" s="1566"/>
      <c r="O13" s="1566"/>
      <c r="P13" s="1566"/>
      <c r="Q13" s="1566"/>
      <c r="R13" s="1566"/>
      <c r="S13" s="1566"/>
      <c r="T13" s="1566"/>
      <c r="U13" s="1552"/>
      <c r="V13" s="1552"/>
      <c r="W13" s="1552"/>
      <c r="X13" s="525"/>
    </row>
    <row r="14" spans="1:27" ht="12" customHeight="1" x14ac:dyDescent="0.2">
      <c r="A14" s="567"/>
      <c r="B14" s="1566" t="s">
        <v>668</v>
      </c>
      <c r="C14" s="1566"/>
      <c r="D14" s="1566"/>
      <c r="E14" s="1566"/>
      <c r="F14" s="1566"/>
      <c r="G14" s="1566"/>
      <c r="H14" s="1566"/>
      <c r="I14" s="1566"/>
      <c r="J14" s="1566"/>
      <c r="K14" s="1566"/>
      <c r="L14" s="1566"/>
      <c r="M14" s="1566"/>
      <c r="N14" s="1566"/>
      <c r="O14" s="1566"/>
      <c r="P14" s="1566"/>
      <c r="Q14" s="1566"/>
      <c r="R14" s="1566"/>
      <c r="S14" s="1566"/>
      <c r="T14" s="1566"/>
      <c r="U14" s="1552"/>
      <c r="V14" s="1552"/>
      <c r="W14" s="1552"/>
      <c r="X14" s="525"/>
    </row>
    <row r="15" spans="1:27" ht="22.5" customHeight="1" x14ac:dyDescent="0.2">
      <c r="A15" s="564">
        <v>2</v>
      </c>
      <c r="B15" s="1610" t="s">
        <v>621</v>
      </c>
      <c r="C15" s="1610"/>
      <c r="D15" s="1610"/>
      <c r="E15" s="1610"/>
      <c r="F15" s="1610"/>
      <c r="G15" s="1610"/>
      <c r="H15" s="1610"/>
      <c r="I15" s="1610"/>
      <c r="J15" s="1610"/>
      <c r="K15" s="1610"/>
      <c r="L15" s="1610"/>
      <c r="M15" s="1610"/>
      <c r="N15" s="1610"/>
      <c r="O15" s="1610"/>
      <c r="P15" s="1610"/>
      <c r="Q15" s="1610"/>
      <c r="R15" s="1610"/>
      <c r="S15" s="1610"/>
      <c r="T15" s="1610"/>
      <c r="U15" s="1562"/>
      <c r="V15" s="1562"/>
      <c r="W15" s="1562"/>
      <c r="X15" s="528">
        <f>SUM(X16:X23)</f>
        <v>0</v>
      </c>
    </row>
    <row r="16" spans="1:27" ht="12" customHeight="1" x14ac:dyDescent="0.2">
      <c r="A16" s="567"/>
      <c r="B16" s="1566" t="s">
        <v>660</v>
      </c>
      <c r="C16" s="1566"/>
      <c r="D16" s="1566"/>
      <c r="E16" s="1566"/>
      <c r="F16" s="1566"/>
      <c r="G16" s="1566"/>
      <c r="H16" s="1566"/>
      <c r="I16" s="1566"/>
      <c r="J16" s="1566"/>
      <c r="K16" s="1566"/>
      <c r="L16" s="1566"/>
      <c r="M16" s="1566"/>
      <c r="N16" s="1566"/>
      <c r="O16" s="1566"/>
      <c r="P16" s="1566"/>
      <c r="Q16" s="1566"/>
      <c r="R16" s="1566"/>
      <c r="S16" s="1566"/>
      <c r="T16" s="1566"/>
      <c r="U16" s="1552"/>
      <c r="V16" s="1552"/>
      <c r="W16" s="1552"/>
      <c r="X16" s="525"/>
    </row>
    <row r="17" spans="1:24" ht="12" customHeight="1" x14ac:dyDescent="0.2">
      <c r="A17" s="567"/>
      <c r="B17" s="1566" t="s">
        <v>661</v>
      </c>
      <c r="C17" s="1566"/>
      <c r="D17" s="1566"/>
      <c r="E17" s="1566"/>
      <c r="F17" s="1566"/>
      <c r="G17" s="1566"/>
      <c r="H17" s="1566"/>
      <c r="I17" s="1566"/>
      <c r="J17" s="1566"/>
      <c r="K17" s="1566"/>
      <c r="L17" s="1566"/>
      <c r="M17" s="1566"/>
      <c r="N17" s="1566"/>
      <c r="O17" s="1566"/>
      <c r="P17" s="1566"/>
      <c r="Q17" s="1566"/>
      <c r="R17" s="1566"/>
      <c r="S17" s="1566"/>
      <c r="T17" s="1566"/>
      <c r="U17" s="1552"/>
      <c r="V17" s="1552"/>
      <c r="W17" s="1552"/>
      <c r="X17" s="525"/>
    </row>
    <row r="18" spans="1:24" ht="12" customHeight="1" x14ac:dyDescent="0.2">
      <c r="A18" s="567"/>
      <c r="B18" s="1566" t="s">
        <v>662</v>
      </c>
      <c r="C18" s="1566"/>
      <c r="D18" s="1566"/>
      <c r="E18" s="1566"/>
      <c r="F18" s="1566"/>
      <c r="G18" s="1566"/>
      <c r="H18" s="1566"/>
      <c r="I18" s="1566"/>
      <c r="J18" s="1566"/>
      <c r="K18" s="1566"/>
      <c r="L18" s="1566"/>
      <c r="M18" s="1566"/>
      <c r="N18" s="1566"/>
      <c r="O18" s="1566"/>
      <c r="P18" s="1566"/>
      <c r="Q18" s="1566"/>
      <c r="R18" s="1566"/>
      <c r="S18" s="1566"/>
      <c r="T18" s="1566"/>
      <c r="U18" s="1552"/>
      <c r="V18" s="1552"/>
      <c r="W18" s="1552"/>
      <c r="X18" s="525"/>
    </row>
    <row r="19" spans="1:24" ht="12" customHeight="1" x14ac:dyDescent="0.2">
      <c r="A19" s="567"/>
      <c r="B19" s="1566" t="s">
        <v>663</v>
      </c>
      <c r="C19" s="1566"/>
      <c r="D19" s="1566"/>
      <c r="E19" s="1566"/>
      <c r="F19" s="1566"/>
      <c r="G19" s="1566"/>
      <c r="H19" s="1566"/>
      <c r="I19" s="1566"/>
      <c r="J19" s="1566"/>
      <c r="K19" s="1566"/>
      <c r="L19" s="1566"/>
      <c r="M19" s="1566"/>
      <c r="N19" s="1566"/>
      <c r="O19" s="1566"/>
      <c r="P19" s="1566"/>
      <c r="Q19" s="1566"/>
      <c r="R19" s="1566"/>
      <c r="S19" s="1566"/>
      <c r="T19" s="1566"/>
      <c r="U19" s="1552"/>
      <c r="V19" s="1552"/>
      <c r="W19" s="1552"/>
      <c r="X19" s="525"/>
    </row>
    <row r="20" spans="1:24" ht="12" customHeight="1" x14ac:dyDescent="0.2">
      <c r="A20" s="567"/>
      <c r="B20" s="1566" t="s">
        <v>664</v>
      </c>
      <c r="C20" s="1566"/>
      <c r="D20" s="1566"/>
      <c r="E20" s="1566"/>
      <c r="F20" s="1566"/>
      <c r="G20" s="1566"/>
      <c r="H20" s="1566"/>
      <c r="I20" s="1566"/>
      <c r="J20" s="1566"/>
      <c r="K20" s="1566"/>
      <c r="L20" s="1566"/>
      <c r="M20" s="1566"/>
      <c r="N20" s="1566"/>
      <c r="O20" s="1566"/>
      <c r="P20" s="1566"/>
      <c r="Q20" s="1566"/>
      <c r="R20" s="1566"/>
      <c r="S20" s="1566"/>
      <c r="T20" s="1566"/>
      <c r="U20" s="1552"/>
      <c r="V20" s="1552"/>
      <c r="W20" s="1552"/>
      <c r="X20" s="525"/>
    </row>
    <row r="21" spans="1:24" ht="12" customHeight="1" x14ac:dyDescent="0.2">
      <c r="A21" s="567"/>
      <c r="B21" s="1566" t="s">
        <v>665</v>
      </c>
      <c r="C21" s="1566"/>
      <c r="D21" s="1566"/>
      <c r="E21" s="1566"/>
      <c r="F21" s="1566"/>
      <c r="G21" s="1566"/>
      <c r="H21" s="1566"/>
      <c r="I21" s="1566"/>
      <c r="J21" s="1566"/>
      <c r="K21" s="1566"/>
      <c r="L21" s="1566"/>
      <c r="M21" s="1566"/>
      <c r="N21" s="1566"/>
      <c r="O21" s="1566"/>
      <c r="P21" s="1566"/>
      <c r="Q21" s="1566"/>
      <c r="R21" s="1566"/>
      <c r="S21" s="1566"/>
      <c r="T21" s="1566"/>
      <c r="U21" s="1552"/>
      <c r="V21" s="1552"/>
      <c r="W21" s="1552"/>
      <c r="X21" s="525"/>
    </row>
    <row r="22" spans="1:24" ht="12" customHeight="1" x14ac:dyDescent="0.2">
      <c r="A22" s="567"/>
      <c r="B22" s="1566" t="s">
        <v>666</v>
      </c>
      <c r="C22" s="1566"/>
      <c r="D22" s="1566"/>
      <c r="E22" s="1566"/>
      <c r="F22" s="1566"/>
      <c r="G22" s="1566"/>
      <c r="H22" s="1566"/>
      <c r="I22" s="1566"/>
      <c r="J22" s="1566"/>
      <c r="K22" s="1566"/>
      <c r="L22" s="1566"/>
      <c r="M22" s="1566"/>
      <c r="N22" s="1566"/>
      <c r="O22" s="1566"/>
      <c r="P22" s="1566"/>
      <c r="Q22" s="1566"/>
      <c r="R22" s="1566"/>
      <c r="S22" s="1566"/>
      <c r="T22" s="1566"/>
      <c r="U22" s="1552"/>
      <c r="V22" s="1552"/>
      <c r="W22" s="1552"/>
      <c r="X22" s="525"/>
    </row>
    <row r="23" spans="1:24" ht="12" customHeight="1" x14ac:dyDescent="0.2">
      <c r="A23" s="567"/>
      <c r="B23" s="1566" t="s">
        <v>667</v>
      </c>
      <c r="C23" s="1566"/>
      <c r="D23" s="1566"/>
      <c r="E23" s="1566"/>
      <c r="F23" s="1566"/>
      <c r="G23" s="1566"/>
      <c r="H23" s="1566"/>
      <c r="I23" s="1566"/>
      <c r="J23" s="1566"/>
      <c r="K23" s="1566"/>
      <c r="L23" s="1566"/>
      <c r="M23" s="1566"/>
      <c r="N23" s="1566"/>
      <c r="O23" s="1566"/>
      <c r="P23" s="1566"/>
      <c r="Q23" s="1566"/>
      <c r="R23" s="1566"/>
      <c r="S23" s="1566"/>
      <c r="T23" s="1566"/>
      <c r="U23" s="1552"/>
      <c r="V23" s="1552"/>
      <c r="W23" s="1552"/>
      <c r="X23" s="525"/>
    </row>
    <row r="24" spans="1:24" ht="12" customHeight="1" x14ac:dyDescent="0.2">
      <c r="A24" s="567"/>
      <c r="B24" s="1566" t="s">
        <v>668</v>
      </c>
      <c r="C24" s="1566"/>
      <c r="D24" s="1566"/>
      <c r="E24" s="1566"/>
      <c r="F24" s="1566"/>
      <c r="G24" s="1566"/>
      <c r="H24" s="1566"/>
      <c r="I24" s="1566"/>
      <c r="J24" s="1566"/>
      <c r="K24" s="1566"/>
      <c r="L24" s="1566"/>
      <c r="M24" s="1566"/>
      <c r="N24" s="1566"/>
      <c r="O24" s="1566"/>
      <c r="P24" s="1566"/>
      <c r="Q24" s="1566"/>
      <c r="R24" s="1566"/>
      <c r="S24" s="1566"/>
      <c r="T24" s="1566"/>
      <c r="U24" s="1552"/>
      <c r="V24" s="1552"/>
      <c r="W24" s="1552"/>
      <c r="X24" s="525"/>
    </row>
    <row r="25" spans="1:24" ht="13.5" customHeight="1" x14ac:dyDescent="0.2">
      <c r="A25" s="564">
        <v>3</v>
      </c>
      <c r="B25" s="1610" t="s">
        <v>620</v>
      </c>
      <c r="C25" s="1610"/>
      <c r="D25" s="1610"/>
      <c r="E25" s="1610"/>
      <c r="F25" s="1610"/>
      <c r="G25" s="1610"/>
      <c r="H25" s="1610"/>
      <c r="I25" s="1610"/>
      <c r="J25" s="1610"/>
      <c r="K25" s="1610"/>
      <c r="L25" s="1610"/>
      <c r="M25" s="1610"/>
      <c r="N25" s="1610"/>
      <c r="O25" s="1610"/>
      <c r="P25" s="1610"/>
      <c r="Q25" s="1610"/>
      <c r="R25" s="1610"/>
      <c r="S25" s="1610"/>
      <c r="T25" s="1610"/>
      <c r="U25" s="1562"/>
      <c r="V25" s="1562"/>
      <c r="W25" s="1562"/>
      <c r="X25" s="528">
        <f>SUM(X30,X34,X38,X42,X44)</f>
        <v>151199664</v>
      </c>
    </row>
    <row r="26" spans="1:24" ht="14.25" customHeight="1" x14ac:dyDescent="0.2">
      <c r="A26" s="567"/>
      <c r="B26" s="1566" t="s">
        <v>660</v>
      </c>
      <c r="C26" s="1566"/>
      <c r="D26" s="1566"/>
      <c r="E26" s="1566"/>
      <c r="F26" s="1566"/>
      <c r="G26" s="1566"/>
      <c r="H26" s="1566"/>
      <c r="I26" s="1566"/>
      <c r="J26" s="1566"/>
      <c r="K26" s="1566"/>
      <c r="L26" s="1566"/>
      <c r="M26" s="1566"/>
      <c r="N26" s="1566"/>
      <c r="O26" s="1566"/>
      <c r="P26" s="1566"/>
      <c r="Q26" s="1566"/>
      <c r="R26" s="1566"/>
      <c r="S26" s="1566"/>
      <c r="T26" s="1566"/>
      <c r="U26" s="1552"/>
      <c r="V26" s="1552"/>
      <c r="W26" s="1552"/>
      <c r="X26" s="526">
        <v>0</v>
      </c>
    </row>
    <row r="27" spans="1:24" ht="14.25" hidden="1" customHeight="1" x14ac:dyDescent="0.2">
      <c r="A27" s="567"/>
      <c r="B27" s="900"/>
      <c r="C27" s="1605" t="s">
        <v>987</v>
      </c>
      <c r="D27" s="1598"/>
      <c r="E27" s="1598"/>
      <c r="F27" s="1598"/>
      <c r="G27" s="1598"/>
      <c r="H27" s="1598"/>
      <c r="I27" s="1598"/>
      <c r="J27" s="1598"/>
      <c r="K27" s="1598"/>
      <c r="L27" s="1598"/>
      <c r="M27" s="1598"/>
      <c r="N27" s="1598"/>
      <c r="O27" s="1598"/>
      <c r="P27" s="1598"/>
      <c r="Q27" s="1598"/>
      <c r="R27" s="1598"/>
      <c r="S27" s="1598"/>
      <c r="T27" s="1598"/>
      <c r="U27" s="1598"/>
      <c r="V27" s="1598"/>
      <c r="W27" s="1623"/>
      <c r="X27" s="525">
        <v>0</v>
      </c>
    </row>
    <row r="28" spans="1:24" ht="14.25" hidden="1" customHeight="1" x14ac:dyDescent="0.2">
      <c r="A28" s="567"/>
      <c r="B28" s="900"/>
      <c r="C28" s="1605" t="s">
        <v>988</v>
      </c>
      <c r="D28" s="1598"/>
      <c r="E28" s="1598"/>
      <c r="F28" s="1598"/>
      <c r="G28" s="1598"/>
      <c r="H28" s="1598"/>
      <c r="I28" s="1598"/>
      <c r="J28" s="1598"/>
      <c r="K28" s="1598"/>
      <c r="L28" s="1598"/>
      <c r="M28" s="1598"/>
      <c r="N28" s="1598"/>
      <c r="O28" s="1598"/>
      <c r="P28" s="1598"/>
      <c r="Q28" s="1598"/>
      <c r="R28" s="1598"/>
      <c r="S28" s="1598"/>
      <c r="T28" s="1598"/>
      <c r="U28" s="1598"/>
      <c r="V28" s="1598"/>
      <c r="W28" s="1623"/>
      <c r="X28" s="525">
        <v>0</v>
      </c>
    </row>
    <row r="29" spans="1:24" ht="14.25" customHeight="1" x14ac:dyDescent="0.2">
      <c r="A29" s="567"/>
      <c r="B29" s="1566" t="s">
        <v>661</v>
      </c>
      <c r="C29" s="1566"/>
      <c r="D29" s="1566"/>
      <c r="E29" s="1566"/>
      <c r="F29" s="1566"/>
      <c r="G29" s="1566"/>
      <c r="H29" s="1566"/>
      <c r="I29" s="1566"/>
      <c r="J29" s="1566"/>
      <c r="K29" s="1566"/>
      <c r="L29" s="1566"/>
      <c r="M29" s="1566"/>
      <c r="N29" s="1566"/>
      <c r="O29" s="1566"/>
      <c r="P29" s="1566"/>
      <c r="Q29" s="1566"/>
      <c r="R29" s="1566"/>
      <c r="S29" s="1566"/>
      <c r="T29" s="1566"/>
      <c r="U29" s="1596"/>
      <c r="V29" s="1596"/>
      <c r="W29" s="1596"/>
      <c r="X29" s="525">
        <v>0</v>
      </c>
    </row>
    <row r="30" spans="1:24" ht="12" customHeight="1" x14ac:dyDescent="0.2">
      <c r="A30" s="567"/>
      <c r="B30" s="1566" t="s">
        <v>662</v>
      </c>
      <c r="C30" s="1566"/>
      <c r="D30" s="1566"/>
      <c r="E30" s="1566"/>
      <c r="F30" s="1566"/>
      <c r="G30" s="1566"/>
      <c r="H30" s="1566"/>
      <c r="I30" s="1566"/>
      <c r="J30" s="1566"/>
      <c r="K30" s="1566"/>
      <c r="L30" s="1566"/>
      <c r="M30" s="1566"/>
      <c r="N30" s="1566"/>
      <c r="O30" s="1566"/>
      <c r="P30" s="1566"/>
      <c r="Q30" s="1566"/>
      <c r="R30" s="1566"/>
      <c r="S30" s="1566"/>
      <c r="T30" s="1566"/>
      <c r="U30" s="1566"/>
      <c r="V30" s="1566"/>
      <c r="W30" s="1566"/>
      <c r="X30" s="773">
        <f>SUM(X31:X33)</f>
        <v>39791500</v>
      </c>
    </row>
    <row r="31" spans="1:24" ht="12" customHeight="1" x14ac:dyDescent="0.2">
      <c r="A31" s="567"/>
      <c r="B31" s="900"/>
      <c r="C31" s="1618" t="s">
        <v>1041</v>
      </c>
      <c r="D31" s="1619"/>
      <c r="E31" s="1619"/>
      <c r="F31" s="1619"/>
      <c r="G31" s="1619"/>
      <c r="H31" s="1619"/>
      <c r="I31" s="1619"/>
      <c r="J31" s="1619"/>
      <c r="K31" s="1619"/>
      <c r="L31" s="1619"/>
      <c r="M31" s="1619"/>
      <c r="N31" s="1619"/>
      <c r="O31" s="1619"/>
      <c r="P31" s="1619"/>
      <c r="Q31" s="1619"/>
      <c r="R31" s="1619"/>
      <c r="S31" s="1619"/>
      <c r="T31" s="1619"/>
      <c r="U31" s="1619"/>
      <c r="V31" s="1619"/>
      <c r="W31" s="1620"/>
      <c r="X31" s="1335">
        <v>33931500</v>
      </c>
    </row>
    <row r="32" spans="1:24" s="1325" customFormat="1" ht="12" customHeight="1" x14ac:dyDescent="0.2">
      <c r="A32" s="567"/>
      <c r="B32" s="1327"/>
      <c r="C32" s="1618" t="s">
        <v>1120</v>
      </c>
      <c r="D32" s="1621"/>
      <c r="E32" s="1621"/>
      <c r="F32" s="1621"/>
      <c r="G32" s="1621"/>
      <c r="H32" s="1621"/>
      <c r="I32" s="1621"/>
      <c r="J32" s="1621"/>
      <c r="K32" s="1621"/>
      <c r="L32" s="1621"/>
      <c r="M32" s="1621"/>
      <c r="N32" s="1621"/>
      <c r="O32" s="1621"/>
      <c r="P32" s="1621"/>
      <c r="Q32" s="1621"/>
      <c r="R32" s="1621"/>
      <c r="S32" s="1621"/>
      <c r="T32" s="1621"/>
      <c r="U32" s="1621"/>
      <c r="V32" s="1621"/>
      <c r="W32" s="1622"/>
      <c r="X32" s="1335">
        <v>5112000</v>
      </c>
    </row>
    <row r="33" spans="1:24" ht="12" customHeight="1" x14ac:dyDescent="0.2">
      <c r="A33" s="567"/>
      <c r="B33" s="900"/>
      <c r="C33" s="1618" t="s">
        <v>1039</v>
      </c>
      <c r="D33" s="1619"/>
      <c r="E33" s="1619"/>
      <c r="F33" s="1619"/>
      <c r="G33" s="1619"/>
      <c r="H33" s="1619"/>
      <c r="I33" s="1619"/>
      <c r="J33" s="1619"/>
      <c r="K33" s="1619"/>
      <c r="L33" s="1619"/>
      <c r="M33" s="1619"/>
      <c r="N33" s="1619"/>
      <c r="O33" s="1619"/>
      <c r="P33" s="1619"/>
      <c r="Q33" s="1619"/>
      <c r="R33" s="1619"/>
      <c r="S33" s="1619"/>
      <c r="T33" s="1619"/>
      <c r="U33" s="1619"/>
      <c r="V33" s="1619"/>
      <c r="W33" s="1620"/>
      <c r="X33" s="1335">
        <v>748000</v>
      </c>
    </row>
    <row r="34" spans="1:24" ht="12" customHeight="1" x14ac:dyDescent="0.2">
      <c r="A34" s="567"/>
      <c r="B34" s="1566" t="s">
        <v>320</v>
      </c>
      <c r="C34" s="1566"/>
      <c r="D34" s="1566"/>
      <c r="E34" s="1566"/>
      <c r="F34" s="1566"/>
      <c r="G34" s="1566"/>
      <c r="H34" s="1566"/>
      <c r="I34" s="1566"/>
      <c r="J34" s="1566"/>
      <c r="K34" s="1566"/>
      <c r="L34" s="1566"/>
      <c r="M34" s="1566"/>
      <c r="N34" s="1566"/>
      <c r="O34" s="1566"/>
      <c r="P34" s="1566"/>
      <c r="Q34" s="1566"/>
      <c r="R34" s="1566"/>
      <c r="S34" s="1566"/>
      <c r="T34" s="1566"/>
      <c r="U34" s="1566"/>
      <c r="V34" s="1566"/>
      <c r="W34" s="1566"/>
      <c r="X34" s="773">
        <f>SUM(X36:X37)</f>
        <v>31043285</v>
      </c>
    </row>
    <row r="35" spans="1:24" ht="12" hidden="1" customHeight="1" x14ac:dyDescent="0.2">
      <c r="A35" s="567"/>
      <c r="B35" s="900"/>
      <c r="C35" s="1605" t="s">
        <v>989</v>
      </c>
      <c r="D35" s="1598"/>
      <c r="E35" s="1598"/>
      <c r="F35" s="1598"/>
      <c r="G35" s="1598"/>
      <c r="H35" s="1598"/>
      <c r="I35" s="1598"/>
      <c r="J35" s="1598"/>
      <c r="K35" s="1598"/>
      <c r="L35" s="1598"/>
      <c r="M35" s="1598"/>
      <c r="N35" s="1598"/>
      <c r="O35" s="1598"/>
      <c r="P35" s="1598"/>
      <c r="Q35" s="1598"/>
      <c r="R35" s="1598"/>
      <c r="S35" s="1598"/>
      <c r="T35" s="1598"/>
      <c r="U35" s="1598"/>
      <c r="V35" s="1598"/>
      <c r="W35" s="1623"/>
      <c r="X35" s="525">
        <v>0</v>
      </c>
    </row>
    <row r="36" spans="1:24" ht="12" customHeight="1" x14ac:dyDescent="0.2">
      <c r="A36" s="567"/>
      <c r="B36" s="900"/>
      <c r="C36" s="1605" t="s">
        <v>1087</v>
      </c>
      <c r="D36" s="1599"/>
      <c r="E36" s="1599"/>
      <c r="F36" s="1599"/>
      <c r="G36" s="1599"/>
      <c r="H36" s="1599"/>
      <c r="I36" s="1599"/>
      <c r="J36" s="1599"/>
      <c r="K36" s="1599"/>
      <c r="L36" s="1599"/>
      <c r="M36" s="1599"/>
      <c r="N36" s="1599"/>
      <c r="O36" s="1599"/>
      <c r="P36" s="1599"/>
      <c r="Q36" s="1599"/>
      <c r="R36" s="1599"/>
      <c r="S36" s="1599"/>
      <c r="T36" s="1599"/>
      <c r="U36" s="1599"/>
      <c r="V36" s="1599"/>
      <c r="W36" s="1606"/>
      <c r="X36" s="585">
        <v>31043285</v>
      </c>
    </row>
    <row r="37" spans="1:24" ht="12" customHeight="1" x14ac:dyDescent="0.2">
      <c r="A37" s="567"/>
      <c r="B37" s="900"/>
      <c r="C37" s="1605" t="s">
        <v>321</v>
      </c>
      <c r="D37" s="1599"/>
      <c r="E37" s="1599"/>
      <c r="F37" s="1599"/>
      <c r="G37" s="1599"/>
      <c r="H37" s="1599"/>
      <c r="I37" s="1599"/>
      <c r="J37" s="1599"/>
      <c r="K37" s="1599"/>
      <c r="L37" s="1599"/>
      <c r="M37" s="1599"/>
      <c r="N37" s="1599"/>
      <c r="O37" s="1599"/>
      <c r="P37" s="1599"/>
      <c r="Q37" s="1599"/>
      <c r="R37" s="1599"/>
      <c r="S37" s="1599"/>
      <c r="T37" s="1599"/>
      <c r="U37" s="1599"/>
      <c r="V37" s="1599"/>
      <c r="W37" s="1606"/>
      <c r="X37" s="585">
        <v>0</v>
      </c>
    </row>
    <row r="38" spans="1:24" ht="12" customHeight="1" x14ac:dyDescent="0.2">
      <c r="A38" s="567"/>
      <c r="B38" s="1566" t="s">
        <v>664</v>
      </c>
      <c r="C38" s="1613"/>
      <c r="D38" s="1613"/>
      <c r="E38" s="1613"/>
      <c r="F38" s="1613"/>
      <c r="G38" s="1613"/>
      <c r="H38" s="1613"/>
      <c r="I38" s="1613"/>
      <c r="J38" s="1613"/>
      <c r="K38" s="1613"/>
      <c r="L38" s="1613"/>
      <c r="M38" s="1613"/>
      <c r="N38" s="1613"/>
      <c r="O38" s="1613"/>
      <c r="P38" s="1613"/>
      <c r="Q38" s="1613"/>
      <c r="R38" s="1613"/>
      <c r="S38" s="1613"/>
      <c r="T38" s="1613"/>
      <c r="U38" s="1613"/>
      <c r="V38" s="1613"/>
      <c r="W38" s="1613"/>
      <c r="X38" s="773">
        <f>SUM(X39:X41)</f>
        <v>16294100</v>
      </c>
    </row>
    <row r="39" spans="1:24" ht="12" customHeight="1" x14ac:dyDescent="0.2">
      <c r="A39" s="567"/>
      <c r="B39" s="899"/>
      <c r="C39" s="1598" t="s">
        <v>317</v>
      </c>
      <c r="D39" s="1599"/>
      <c r="E39" s="1599"/>
      <c r="F39" s="1599"/>
      <c r="G39" s="1599"/>
      <c r="H39" s="1599"/>
      <c r="I39" s="1599"/>
      <c r="J39" s="1599"/>
      <c r="K39" s="1599"/>
      <c r="L39" s="1599"/>
      <c r="M39" s="1599"/>
      <c r="N39" s="1599"/>
      <c r="O39" s="1599"/>
      <c r="P39" s="1599"/>
      <c r="Q39" s="1599"/>
      <c r="R39" s="1599"/>
      <c r="S39" s="1599"/>
      <c r="T39" s="1599"/>
      <c r="U39" s="1599"/>
      <c r="V39" s="1599"/>
      <c r="W39" s="1606"/>
      <c r="X39" s="585">
        <v>12550800</v>
      </c>
    </row>
    <row r="40" spans="1:24" ht="12" customHeight="1" x14ac:dyDescent="0.2">
      <c r="A40" s="567"/>
      <c r="B40" s="899"/>
      <c r="C40" s="1598" t="s">
        <v>1037</v>
      </c>
      <c r="D40" s="1599"/>
      <c r="E40" s="1599"/>
      <c r="F40" s="1599"/>
      <c r="G40" s="1599"/>
      <c r="H40" s="1599"/>
      <c r="I40" s="1599"/>
      <c r="J40" s="1599"/>
      <c r="K40" s="1599"/>
      <c r="L40" s="1599"/>
      <c r="M40" s="1599"/>
      <c r="N40" s="1599"/>
      <c r="O40" s="1599"/>
      <c r="P40" s="1599"/>
      <c r="Q40" s="1599"/>
      <c r="R40" s="1599"/>
      <c r="S40" s="1599"/>
      <c r="T40" s="1599"/>
      <c r="U40" s="1599"/>
      <c r="V40" s="1599"/>
      <c r="W40" s="1606"/>
      <c r="X40" s="585">
        <v>3527300</v>
      </c>
    </row>
    <row r="41" spans="1:24" ht="12" customHeight="1" x14ac:dyDescent="0.2">
      <c r="A41" s="567"/>
      <c r="B41" s="899"/>
      <c r="C41" s="1598" t="s">
        <v>318</v>
      </c>
      <c r="D41" s="1599"/>
      <c r="E41" s="1599"/>
      <c r="F41" s="1599"/>
      <c r="G41" s="1599"/>
      <c r="H41" s="1599"/>
      <c r="I41" s="1599"/>
      <c r="J41" s="1599"/>
      <c r="K41" s="1599"/>
      <c r="L41" s="1599"/>
      <c r="M41" s="1599"/>
      <c r="N41" s="1599"/>
      <c r="O41" s="1599"/>
      <c r="P41" s="1599"/>
      <c r="Q41" s="1599"/>
      <c r="R41" s="1599"/>
      <c r="S41" s="1599"/>
      <c r="T41" s="1599"/>
      <c r="U41" s="1599"/>
      <c r="V41" s="1599"/>
      <c r="W41" s="1606"/>
      <c r="X41" s="585">
        <v>216000</v>
      </c>
    </row>
    <row r="42" spans="1:24" ht="12" customHeight="1" x14ac:dyDescent="0.2">
      <c r="A42" s="567"/>
      <c r="B42" s="1566" t="s">
        <v>665</v>
      </c>
      <c r="C42" s="1612"/>
      <c r="D42" s="1612"/>
      <c r="E42" s="1612"/>
      <c r="F42" s="1612"/>
      <c r="G42" s="1612"/>
      <c r="H42" s="1612"/>
      <c r="I42" s="1612"/>
      <c r="J42" s="1612"/>
      <c r="K42" s="1612"/>
      <c r="L42" s="1612"/>
      <c r="M42" s="1612"/>
      <c r="N42" s="1612"/>
      <c r="O42" s="1612"/>
      <c r="P42" s="1612"/>
      <c r="Q42" s="1612"/>
      <c r="R42" s="1612"/>
      <c r="S42" s="1612"/>
      <c r="T42" s="1612"/>
      <c r="U42" s="1612"/>
      <c r="V42" s="1612"/>
      <c r="W42" s="1612"/>
      <c r="X42" s="773">
        <f>SUM(X43:X43)</f>
        <v>58096706</v>
      </c>
    </row>
    <row r="43" spans="1:24" ht="12" customHeight="1" x14ac:dyDescent="0.2">
      <c r="A43" s="567"/>
      <c r="B43" s="899"/>
      <c r="C43" s="1598" t="s">
        <v>319</v>
      </c>
      <c r="D43" s="1599"/>
      <c r="E43" s="1599"/>
      <c r="F43" s="1599"/>
      <c r="G43" s="1599"/>
      <c r="H43" s="1599"/>
      <c r="I43" s="1599"/>
      <c r="J43" s="1599"/>
      <c r="K43" s="1599"/>
      <c r="L43" s="1599"/>
      <c r="M43" s="1599"/>
      <c r="N43" s="1599"/>
      <c r="O43" s="1599"/>
      <c r="P43" s="1599"/>
      <c r="Q43" s="1599"/>
      <c r="R43" s="1599"/>
      <c r="S43" s="1599"/>
      <c r="T43" s="1599"/>
      <c r="U43" s="1599"/>
      <c r="V43" s="1599"/>
      <c r="W43" s="1606"/>
      <c r="X43" s="585">
        <v>58096706</v>
      </c>
    </row>
    <row r="44" spans="1:24" ht="12" customHeight="1" x14ac:dyDescent="0.2">
      <c r="A44" s="567"/>
      <c r="B44" s="1566" t="s">
        <v>859</v>
      </c>
      <c r="C44" s="1607"/>
      <c r="D44" s="1607"/>
      <c r="E44" s="1607"/>
      <c r="F44" s="1607"/>
      <c r="G44" s="1607"/>
      <c r="H44" s="1607"/>
      <c r="I44" s="1607"/>
      <c r="J44" s="1607"/>
      <c r="K44" s="1607"/>
      <c r="L44" s="1607"/>
      <c r="M44" s="1607"/>
      <c r="N44" s="1607"/>
      <c r="O44" s="1607"/>
      <c r="P44" s="1607"/>
      <c r="Q44" s="1607"/>
      <c r="R44" s="1607"/>
      <c r="S44" s="1607"/>
      <c r="T44" s="1607"/>
      <c r="U44" s="1607"/>
      <c r="V44" s="1607"/>
      <c r="W44" s="1607"/>
      <c r="X44" s="773">
        <f>SUM(X45:X46)</f>
        <v>5974073</v>
      </c>
    </row>
    <row r="45" spans="1:24" ht="12" customHeight="1" x14ac:dyDescent="0.2">
      <c r="A45" s="567"/>
      <c r="B45" s="900"/>
      <c r="C45" s="1605" t="s">
        <v>990</v>
      </c>
      <c r="D45" s="1598"/>
      <c r="E45" s="1598"/>
      <c r="F45" s="1598"/>
      <c r="G45" s="1598"/>
      <c r="H45" s="1598"/>
      <c r="I45" s="1598"/>
      <c r="J45" s="1598"/>
      <c r="K45" s="1598"/>
      <c r="L45" s="1598"/>
      <c r="M45" s="1598"/>
      <c r="N45" s="1598"/>
      <c r="O45" s="1598"/>
      <c r="P45" s="1598"/>
      <c r="Q45" s="1598"/>
      <c r="R45" s="1598"/>
      <c r="S45" s="1598"/>
      <c r="T45" s="1598"/>
      <c r="U45" s="1598"/>
      <c r="V45" s="1598"/>
      <c r="W45" s="1623"/>
      <c r="X45" s="585">
        <v>0</v>
      </c>
    </row>
    <row r="46" spans="1:24" ht="12" customHeight="1" x14ac:dyDescent="0.2">
      <c r="A46" s="567"/>
      <c r="B46" s="900"/>
      <c r="C46" s="1605" t="s">
        <v>1038</v>
      </c>
      <c r="D46" s="1598"/>
      <c r="E46" s="1598"/>
      <c r="F46" s="1598"/>
      <c r="G46" s="1598"/>
      <c r="H46" s="1598"/>
      <c r="I46" s="1598"/>
      <c r="J46" s="1598"/>
      <c r="K46" s="1598"/>
      <c r="L46" s="1598"/>
      <c r="M46" s="1598"/>
      <c r="N46" s="1598"/>
      <c r="O46" s="1598"/>
      <c r="P46" s="1598"/>
      <c r="Q46" s="1598"/>
      <c r="R46" s="1598"/>
      <c r="S46" s="1598"/>
      <c r="T46" s="1598"/>
      <c r="U46" s="1598"/>
      <c r="V46" s="1598"/>
      <c r="W46" s="1623"/>
      <c r="X46" s="585">
        <v>5974073</v>
      </c>
    </row>
    <row r="47" spans="1:24" ht="12" customHeight="1" x14ac:dyDescent="0.2">
      <c r="A47" s="567"/>
      <c r="B47" s="1563" t="s">
        <v>667</v>
      </c>
      <c r="C47" s="1564"/>
      <c r="D47" s="1564"/>
      <c r="E47" s="1564"/>
      <c r="F47" s="1564"/>
      <c r="G47" s="1564"/>
      <c r="H47" s="1564"/>
      <c r="I47" s="1564"/>
      <c r="J47" s="1564"/>
      <c r="K47" s="1564"/>
      <c r="L47" s="1564"/>
      <c r="M47" s="1564"/>
      <c r="N47" s="1564"/>
      <c r="O47" s="1564"/>
      <c r="P47" s="1564"/>
      <c r="Q47" s="1564"/>
      <c r="R47" s="1564"/>
      <c r="S47" s="1564"/>
      <c r="T47" s="1564"/>
      <c r="U47" s="1564"/>
      <c r="V47" s="1564"/>
      <c r="W47" s="1565"/>
      <c r="X47" s="585">
        <v>0</v>
      </c>
    </row>
    <row r="48" spans="1:24" ht="12" customHeight="1" x14ac:dyDescent="0.2">
      <c r="A48" s="567"/>
      <c r="B48" s="1566" t="s">
        <v>668</v>
      </c>
      <c r="C48" s="1566"/>
      <c r="D48" s="1566"/>
      <c r="E48" s="1566"/>
      <c r="F48" s="1566"/>
      <c r="G48" s="1566"/>
      <c r="H48" s="1566"/>
      <c r="I48" s="1566"/>
      <c r="J48" s="1566"/>
      <c r="K48" s="1566"/>
      <c r="L48" s="1566"/>
      <c r="M48" s="1566"/>
      <c r="N48" s="1566"/>
      <c r="O48" s="1566"/>
      <c r="P48" s="1566"/>
      <c r="Q48" s="1566"/>
      <c r="R48" s="1566"/>
      <c r="S48" s="1566"/>
      <c r="T48" s="1566"/>
      <c r="U48" s="1566"/>
      <c r="V48" s="1566"/>
      <c r="W48" s="1566"/>
      <c r="X48" s="525"/>
    </row>
    <row r="49" spans="1:24" ht="12" customHeight="1" x14ac:dyDescent="0.2">
      <c r="A49" s="567"/>
      <c r="B49" s="1566" t="s">
        <v>669</v>
      </c>
      <c r="C49" s="1566"/>
      <c r="D49" s="1566"/>
      <c r="E49" s="1566"/>
      <c r="F49" s="1566"/>
      <c r="G49" s="1566"/>
      <c r="H49" s="1566"/>
      <c r="I49" s="1566"/>
      <c r="J49" s="1566"/>
      <c r="K49" s="1566"/>
      <c r="L49" s="1566"/>
      <c r="M49" s="1566"/>
      <c r="N49" s="1566"/>
      <c r="O49" s="1566"/>
      <c r="P49" s="1566"/>
      <c r="Q49" s="1566"/>
      <c r="R49" s="1566"/>
      <c r="S49" s="1566"/>
      <c r="T49" s="1566"/>
      <c r="U49" s="1566"/>
      <c r="V49" s="1566"/>
      <c r="W49" s="1566"/>
      <c r="X49" s="525"/>
    </row>
    <row r="50" spans="1:24" ht="12" customHeight="1" x14ac:dyDescent="0.2">
      <c r="A50" s="564">
        <v>4</v>
      </c>
      <c r="B50" s="1608" t="s">
        <v>628</v>
      </c>
      <c r="C50" s="1608"/>
      <c r="D50" s="1608"/>
      <c r="E50" s="1608"/>
      <c r="F50" s="1608"/>
      <c r="G50" s="1608"/>
      <c r="H50" s="1608"/>
      <c r="I50" s="1608"/>
      <c r="J50" s="1608"/>
      <c r="K50" s="1608"/>
      <c r="L50" s="1608"/>
      <c r="M50" s="1608"/>
      <c r="N50" s="1608"/>
      <c r="O50" s="1608"/>
      <c r="P50" s="1608"/>
      <c r="Q50" s="1608"/>
      <c r="R50" s="1608"/>
      <c r="S50" s="1608"/>
      <c r="T50" s="1608"/>
      <c r="U50" s="1624"/>
      <c r="V50" s="1624"/>
      <c r="W50" s="1624"/>
      <c r="X50" s="576">
        <f>SUM(X25,X15,X5)</f>
        <v>151199664</v>
      </c>
    </row>
    <row r="51" spans="1:24" ht="12" customHeight="1" x14ac:dyDescent="0.2">
      <c r="A51" s="564">
        <v>5</v>
      </c>
      <c r="B51" s="1610" t="s">
        <v>623</v>
      </c>
      <c r="C51" s="1610"/>
      <c r="D51" s="1610"/>
      <c r="E51" s="1610"/>
      <c r="F51" s="1610"/>
      <c r="G51" s="1610"/>
      <c r="H51" s="1610"/>
      <c r="I51" s="1610"/>
      <c r="J51" s="1610"/>
      <c r="K51" s="1610"/>
      <c r="L51" s="1610"/>
      <c r="M51" s="1610"/>
      <c r="N51" s="1610"/>
      <c r="O51" s="1610"/>
      <c r="P51" s="1610"/>
      <c r="Q51" s="1610"/>
      <c r="R51" s="1610"/>
      <c r="S51" s="1610"/>
      <c r="T51" s="1610"/>
      <c r="U51" s="1562"/>
      <c r="V51" s="1562"/>
      <c r="W51" s="1562"/>
      <c r="X51" s="528">
        <f>SUM(X52:X59)</f>
        <v>295500</v>
      </c>
    </row>
    <row r="52" spans="1:24" ht="12" customHeight="1" x14ac:dyDescent="0.2">
      <c r="A52" s="567"/>
      <c r="B52" s="1566" t="s">
        <v>671</v>
      </c>
      <c r="C52" s="1566"/>
      <c r="D52" s="1566"/>
      <c r="E52" s="1566"/>
      <c r="F52" s="1566"/>
      <c r="G52" s="1566"/>
      <c r="H52" s="1566"/>
      <c r="I52" s="1566"/>
      <c r="J52" s="1566"/>
      <c r="K52" s="1566"/>
      <c r="L52" s="1566"/>
      <c r="M52" s="1566"/>
      <c r="N52" s="1566"/>
      <c r="O52" s="1566"/>
      <c r="P52" s="1566"/>
      <c r="Q52" s="1566"/>
      <c r="R52" s="1566"/>
      <c r="S52" s="1566"/>
      <c r="T52" s="1566"/>
      <c r="U52" s="1552"/>
      <c r="V52" s="1552"/>
      <c r="W52" s="1552"/>
      <c r="X52" s="525"/>
    </row>
    <row r="53" spans="1:24" ht="12" customHeight="1" x14ac:dyDescent="0.2">
      <c r="A53" s="567"/>
      <c r="B53" s="1566" t="s">
        <v>672</v>
      </c>
      <c r="C53" s="1566"/>
      <c r="D53" s="1566"/>
      <c r="E53" s="1566"/>
      <c r="F53" s="1566"/>
      <c r="G53" s="1566"/>
      <c r="H53" s="1566"/>
      <c r="I53" s="1566"/>
      <c r="J53" s="1566"/>
      <c r="K53" s="1566"/>
      <c r="L53" s="1566"/>
      <c r="M53" s="1566"/>
      <c r="N53" s="1566"/>
      <c r="O53" s="1566"/>
      <c r="P53" s="1566"/>
      <c r="Q53" s="1566"/>
      <c r="R53" s="1566"/>
      <c r="S53" s="1566"/>
      <c r="T53" s="1566"/>
      <c r="U53" s="1552"/>
      <c r="V53" s="1552"/>
      <c r="W53" s="1552"/>
      <c r="X53" s="525"/>
    </row>
    <row r="54" spans="1:24" ht="12" customHeight="1" x14ac:dyDescent="0.2">
      <c r="A54" s="567"/>
      <c r="B54" s="1566" t="s">
        <v>673</v>
      </c>
      <c r="C54" s="1566"/>
      <c r="D54" s="1566"/>
      <c r="E54" s="1566"/>
      <c r="F54" s="1566"/>
      <c r="G54" s="1566"/>
      <c r="H54" s="1566"/>
      <c r="I54" s="1566"/>
      <c r="J54" s="1566"/>
      <c r="K54" s="1566"/>
      <c r="L54" s="1566"/>
      <c r="M54" s="1566"/>
      <c r="N54" s="1566"/>
      <c r="O54" s="1566"/>
      <c r="P54" s="1566"/>
      <c r="Q54" s="1566"/>
      <c r="R54" s="1566"/>
      <c r="S54" s="1566"/>
      <c r="T54" s="1566"/>
      <c r="U54" s="1552"/>
      <c r="V54" s="1552"/>
      <c r="W54" s="1626"/>
      <c r="X54" s="525"/>
    </row>
    <row r="55" spans="1:24" ht="12" customHeight="1" x14ac:dyDescent="0.2">
      <c r="A55" s="567"/>
      <c r="B55" s="1566" t="s">
        <v>1088</v>
      </c>
      <c r="C55" s="1566"/>
      <c r="D55" s="1566"/>
      <c r="E55" s="1566"/>
      <c r="F55" s="1566"/>
      <c r="G55" s="1566"/>
      <c r="H55" s="1566"/>
      <c r="I55" s="1566"/>
      <c r="J55" s="1566"/>
      <c r="K55" s="1566"/>
      <c r="L55" s="1566"/>
      <c r="M55" s="1566"/>
      <c r="N55" s="1566"/>
      <c r="O55" s="1566"/>
      <c r="P55" s="1566"/>
      <c r="Q55" s="1566"/>
      <c r="R55" s="1566"/>
      <c r="S55" s="1566"/>
      <c r="T55" s="1563"/>
      <c r="U55" s="904"/>
      <c r="V55" s="904"/>
      <c r="W55" s="904"/>
      <c r="X55" s="1335">
        <v>295500</v>
      </c>
    </row>
    <row r="56" spans="1:24" ht="12" customHeight="1" x14ac:dyDescent="0.2">
      <c r="A56" s="567"/>
      <c r="B56" s="1566" t="s">
        <v>675</v>
      </c>
      <c r="C56" s="1566"/>
      <c r="D56" s="1566"/>
      <c r="E56" s="1566"/>
      <c r="F56" s="1566"/>
      <c r="G56" s="1566"/>
      <c r="H56" s="1566"/>
      <c r="I56" s="1566"/>
      <c r="J56" s="1566"/>
      <c r="K56" s="1566"/>
      <c r="L56" s="1566"/>
      <c r="M56" s="1566"/>
      <c r="N56" s="1566"/>
      <c r="O56" s="1566"/>
      <c r="P56" s="1566"/>
      <c r="Q56" s="1566"/>
      <c r="R56" s="1566"/>
      <c r="S56" s="1566"/>
      <c r="T56" s="1563"/>
      <c r="U56" s="904"/>
      <c r="V56" s="904"/>
      <c r="W56" s="904"/>
      <c r="X56" s="525"/>
    </row>
    <row r="57" spans="1:24" ht="12" customHeight="1" x14ac:dyDescent="0.2">
      <c r="A57" s="567"/>
      <c r="B57" s="1566" t="s">
        <v>676</v>
      </c>
      <c r="C57" s="1566"/>
      <c r="D57" s="1566"/>
      <c r="E57" s="1566"/>
      <c r="F57" s="1566"/>
      <c r="G57" s="1566"/>
      <c r="H57" s="1566"/>
      <c r="I57" s="1566"/>
      <c r="J57" s="1566"/>
      <c r="K57" s="1566"/>
      <c r="L57" s="1566"/>
      <c r="M57" s="1566"/>
      <c r="N57" s="1566"/>
      <c r="O57" s="1566"/>
      <c r="P57" s="1566"/>
      <c r="Q57" s="1566"/>
      <c r="R57" s="1566"/>
      <c r="S57" s="1566"/>
      <c r="T57" s="1563"/>
      <c r="U57" s="904"/>
      <c r="V57" s="904"/>
      <c r="W57" s="904"/>
      <c r="X57" s="525"/>
    </row>
    <row r="58" spans="1:24" ht="12" customHeight="1" x14ac:dyDescent="0.2">
      <c r="A58" s="567"/>
      <c r="B58" s="1566" t="s">
        <v>915</v>
      </c>
      <c r="C58" s="1566"/>
      <c r="D58" s="1566"/>
      <c r="E58" s="1566"/>
      <c r="F58" s="1566"/>
      <c r="G58" s="1566"/>
      <c r="H58" s="1566"/>
      <c r="I58" s="1566"/>
      <c r="J58" s="1566"/>
      <c r="K58" s="1566"/>
      <c r="L58" s="1566"/>
      <c r="M58" s="1566"/>
      <c r="N58" s="1566"/>
      <c r="O58" s="1566"/>
      <c r="P58" s="1566"/>
      <c r="Q58" s="1566"/>
      <c r="R58" s="1566"/>
      <c r="S58" s="1566"/>
      <c r="T58" s="1563"/>
      <c r="U58" s="1617"/>
      <c r="V58" s="1617"/>
      <c r="W58" s="1617"/>
      <c r="X58" s="525"/>
    </row>
    <row r="59" spans="1:24" ht="12" customHeight="1" x14ac:dyDescent="0.2">
      <c r="A59" s="567"/>
      <c r="B59" s="1607" t="s">
        <v>678</v>
      </c>
      <c r="C59" s="1607"/>
      <c r="D59" s="1607"/>
      <c r="E59" s="1607"/>
      <c r="F59" s="1607"/>
      <c r="G59" s="1607"/>
      <c r="H59" s="1607"/>
      <c r="I59" s="1607"/>
      <c r="J59" s="1607"/>
      <c r="K59" s="1607"/>
      <c r="L59" s="1607"/>
      <c r="M59" s="1607"/>
      <c r="N59" s="1607"/>
      <c r="O59" s="1607"/>
      <c r="P59" s="1607"/>
      <c r="Q59" s="1607"/>
      <c r="R59" s="1607"/>
      <c r="S59" s="1607"/>
      <c r="T59" s="1607"/>
      <c r="U59" s="1625"/>
      <c r="V59" s="1625"/>
      <c r="W59" s="1625"/>
      <c r="X59" s="565"/>
    </row>
    <row r="60" spans="1:24" ht="12" customHeight="1" x14ac:dyDescent="0.2">
      <c r="A60" s="564">
        <v>6</v>
      </c>
      <c r="B60" s="1610" t="s">
        <v>322</v>
      </c>
      <c r="C60" s="1610"/>
      <c r="D60" s="1610"/>
      <c r="E60" s="1610"/>
      <c r="F60" s="1610"/>
      <c r="G60" s="1610"/>
      <c r="H60" s="1610"/>
      <c r="I60" s="1610"/>
      <c r="J60" s="1610"/>
      <c r="K60" s="1610"/>
      <c r="L60" s="1610"/>
      <c r="M60" s="1610"/>
      <c r="N60" s="1610"/>
      <c r="O60" s="1610"/>
      <c r="P60" s="1610"/>
      <c r="Q60" s="1610"/>
      <c r="R60" s="1610"/>
      <c r="S60" s="1610"/>
      <c r="T60" s="1610"/>
      <c r="U60" s="1562"/>
      <c r="V60" s="1562"/>
      <c r="W60" s="1562"/>
      <c r="X60" s="528">
        <f>SUM(X61:X68)</f>
        <v>0</v>
      </c>
    </row>
    <row r="61" spans="1:24" ht="12" customHeight="1" x14ac:dyDescent="0.2">
      <c r="A61" s="567"/>
      <c r="B61" s="1566" t="s">
        <v>671</v>
      </c>
      <c r="C61" s="1566"/>
      <c r="D61" s="1566"/>
      <c r="E61" s="1566"/>
      <c r="F61" s="1566"/>
      <c r="G61" s="1566"/>
      <c r="H61" s="1566"/>
      <c r="I61" s="1566"/>
      <c r="J61" s="1566"/>
      <c r="K61" s="1566"/>
      <c r="L61" s="1566"/>
      <c r="M61" s="1566"/>
      <c r="N61" s="1566"/>
      <c r="O61" s="1566"/>
      <c r="P61" s="1566"/>
      <c r="Q61" s="1566"/>
      <c r="R61" s="1566"/>
      <c r="S61" s="1566"/>
      <c r="T61" s="1566"/>
      <c r="U61" s="1552"/>
      <c r="V61" s="1552"/>
      <c r="W61" s="1552"/>
      <c r="X61" s="525"/>
    </row>
    <row r="62" spans="1:24" ht="12" customHeight="1" x14ac:dyDescent="0.2">
      <c r="A62" s="567"/>
      <c r="B62" s="1566" t="s">
        <v>672</v>
      </c>
      <c r="C62" s="1566"/>
      <c r="D62" s="1566"/>
      <c r="E62" s="1566"/>
      <c r="F62" s="1566"/>
      <c r="G62" s="1566"/>
      <c r="H62" s="1566"/>
      <c r="I62" s="1566"/>
      <c r="J62" s="1566"/>
      <c r="K62" s="1566"/>
      <c r="L62" s="1566"/>
      <c r="M62" s="1566"/>
      <c r="N62" s="1566"/>
      <c r="O62" s="1566"/>
      <c r="P62" s="1566"/>
      <c r="Q62" s="1566"/>
      <c r="R62" s="1566"/>
      <c r="S62" s="1566"/>
      <c r="T62" s="1566"/>
      <c r="U62" s="1552"/>
      <c r="V62" s="1552"/>
      <c r="W62" s="1552"/>
      <c r="X62" s="525"/>
    </row>
    <row r="63" spans="1:24" ht="12" customHeight="1" x14ac:dyDescent="0.2">
      <c r="A63" s="567"/>
      <c r="B63" s="1566" t="s">
        <v>673</v>
      </c>
      <c r="C63" s="1566"/>
      <c r="D63" s="1566"/>
      <c r="E63" s="1566"/>
      <c r="F63" s="1566"/>
      <c r="G63" s="1566"/>
      <c r="H63" s="1566"/>
      <c r="I63" s="1566"/>
      <c r="J63" s="1566"/>
      <c r="K63" s="1566"/>
      <c r="L63" s="1566"/>
      <c r="M63" s="1566"/>
      <c r="N63" s="1566"/>
      <c r="O63" s="1566"/>
      <c r="P63" s="1566"/>
      <c r="Q63" s="1566"/>
      <c r="R63" s="1566"/>
      <c r="S63" s="1566"/>
      <c r="T63" s="1566"/>
      <c r="U63" s="1552"/>
      <c r="V63" s="1552"/>
      <c r="W63" s="1552"/>
      <c r="X63" s="525"/>
    </row>
    <row r="64" spans="1:24" ht="12" customHeight="1" x14ac:dyDescent="0.2">
      <c r="A64" s="567"/>
      <c r="B64" s="1566" t="s">
        <v>674</v>
      </c>
      <c r="C64" s="1566"/>
      <c r="D64" s="1566"/>
      <c r="E64" s="1566"/>
      <c r="F64" s="1566"/>
      <c r="G64" s="1566"/>
      <c r="H64" s="1566"/>
      <c r="I64" s="1566"/>
      <c r="J64" s="1566"/>
      <c r="K64" s="1566"/>
      <c r="L64" s="1566"/>
      <c r="M64" s="1566"/>
      <c r="N64" s="1566"/>
      <c r="O64" s="1566"/>
      <c r="P64" s="1566"/>
      <c r="Q64" s="1566"/>
      <c r="R64" s="1566"/>
      <c r="S64" s="1566"/>
      <c r="T64" s="1566"/>
      <c r="U64" s="1596"/>
      <c r="V64" s="1596"/>
      <c r="W64" s="1596"/>
      <c r="X64" s="525"/>
    </row>
    <row r="65" spans="1:25" ht="12" customHeight="1" x14ac:dyDescent="0.2">
      <c r="A65" s="567"/>
      <c r="B65" s="1566" t="s">
        <v>675</v>
      </c>
      <c r="C65" s="1566"/>
      <c r="D65" s="1566"/>
      <c r="E65" s="1566"/>
      <c r="F65" s="1566"/>
      <c r="G65" s="1566"/>
      <c r="H65" s="1566"/>
      <c r="I65" s="1566"/>
      <c r="J65" s="1566"/>
      <c r="K65" s="1566"/>
      <c r="L65" s="1566"/>
      <c r="M65" s="1566"/>
      <c r="N65" s="1566"/>
      <c r="O65" s="1566"/>
      <c r="P65" s="1566"/>
      <c r="Q65" s="1566"/>
      <c r="R65" s="1566"/>
      <c r="S65" s="1566"/>
      <c r="T65" s="1566"/>
      <c r="U65" s="1596"/>
      <c r="V65" s="1596"/>
      <c r="W65" s="1596"/>
      <c r="X65" s="566"/>
    </row>
    <row r="66" spans="1:25" ht="12" customHeight="1" x14ac:dyDescent="0.2">
      <c r="A66" s="567"/>
      <c r="B66" s="1566" t="s">
        <v>676</v>
      </c>
      <c r="C66" s="1566"/>
      <c r="D66" s="1566"/>
      <c r="E66" s="1566"/>
      <c r="F66" s="1566"/>
      <c r="G66" s="1566"/>
      <c r="H66" s="1566"/>
      <c r="I66" s="1566"/>
      <c r="J66" s="1566"/>
      <c r="K66" s="1566"/>
      <c r="L66" s="1566"/>
      <c r="M66" s="1566"/>
      <c r="N66" s="1566"/>
      <c r="O66" s="1566"/>
      <c r="P66" s="1566"/>
      <c r="Q66" s="1566"/>
      <c r="R66" s="1566"/>
      <c r="S66" s="1566"/>
      <c r="T66" s="1566"/>
      <c r="U66" s="572"/>
      <c r="V66" s="572"/>
      <c r="W66" s="573"/>
      <c r="X66" s="298"/>
    </row>
    <row r="67" spans="1:25" ht="12" customHeight="1" x14ac:dyDescent="0.2">
      <c r="A67" s="567"/>
      <c r="B67" s="1563" t="s">
        <v>677</v>
      </c>
      <c r="C67" s="1564"/>
      <c r="D67" s="1564"/>
      <c r="E67" s="1564"/>
      <c r="F67" s="1564"/>
      <c r="G67" s="1564"/>
      <c r="H67" s="1564"/>
      <c r="I67" s="1564"/>
      <c r="J67" s="1564"/>
      <c r="K67" s="1564"/>
      <c r="L67" s="1564"/>
      <c r="M67" s="1564"/>
      <c r="N67" s="1564"/>
      <c r="O67" s="1564"/>
      <c r="P67" s="1564"/>
      <c r="Q67" s="1564"/>
      <c r="R67" s="1564"/>
      <c r="S67" s="1564"/>
      <c r="T67" s="1564"/>
      <c r="U67" s="1564"/>
      <c r="V67" s="1564"/>
      <c r="W67" s="1565"/>
      <c r="X67" s="298"/>
    </row>
    <row r="68" spans="1:25" ht="12" customHeight="1" x14ac:dyDescent="0.2">
      <c r="A68" s="567"/>
      <c r="B68" s="1563" t="s">
        <v>678</v>
      </c>
      <c r="C68" s="1564"/>
      <c r="D68" s="1564"/>
      <c r="E68" s="1564"/>
      <c r="F68" s="1564"/>
      <c r="G68" s="1564"/>
      <c r="H68" s="1564"/>
      <c r="I68" s="1564"/>
      <c r="J68" s="1564"/>
      <c r="K68" s="1564"/>
      <c r="L68" s="1564"/>
      <c r="M68" s="1564"/>
      <c r="N68" s="1564"/>
      <c r="O68" s="1564"/>
      <c r="P68" s="1564"/>
      <c r="Q68" s="1564"/>
      <c r="R68" s="1564"/>
      <c r="S68" s="1564"/>
      <c r="T68" s="1564"/>
      <c r="U68" s="1564"/>
      <c r="V68" s="1564"/>
      <c r="W68" s="1565"/>
      <c r="X68" s="298"/>
    </row>
    <row r="69" spans="1:25" ht="15.75" customHeight="1" x14ac:dyDescent="0.2">
      <c r="A69" s="564">
        <v>7</v>
      </c>
      <c r="B69" s="1608" t="s">
        <v>627</v>
      </c>
      <c r="C69" s="1608"/>
      <c r="D69" s="1608"/>
      <c r="E69" s="1608"/>
      <c r="F69" s="1608"/>
      <c r="G69" s="1608"/>
      <c r="H69" s="1608"/>
      <c r="I69" s="1608"/>
      <c r="J69" s="1608"/>
      <c r="K69" s="1608"/>
      <c r="L69" s="1608"/>
      <c r="M69" s="1608"/>
      <c r="N69" s="1608"/>
      <c r="O69" s="1608"/>
      <c r="P69" s="1608"/>
      <c r="Q69" s="1608"/>
      <c r="R69" s="1608"/>
      <c r="S69" s="1608"/>
      <c r="T69" s="1608"/>
      <c r="U69" s="574"/>
      <c r="V69" s="574"/>
      <c r="W69" s="575"/>
      <c r="X69" s="576">
        <f>SUM(X60,X51)</f>
        <v>295500</v>
      </c>
    </row>
    <row r="70" spans="1:25" ht="12" customHeight="1" x14ac:dyDescent="0.2">
      <c r="A70" s="308"/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5"/>
      <c r="V70" s="305"/>
      <c r="W70" s="305"/>
      <c r="X70" s="300"/>
      <c r="Y70" s="300"/>
    </row>
    <row r="71" spans="1:25" ht="12" customHeight="1" x14ac:dyDescent="0.2">
      <c r="A71" s="308"/>
      <c r="B71" s="304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5"/>
      <c r="V71" s="305"/>
      <c r="W71" s="305"/>
      <c r="X71" s="1326" t="s">
        <v>1045</v>
      </c>
      <c r="Y71" s="1240"/>
    </row>
    <row r="72" spans="1:25" s="1325" customFormat="1" ht="12" customHeight="1" x14ac:dyDescent="0.2">
      <c r="A72" s="308"/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5"/>
      <c r="V72" s="305"/>
      <c r="W72" s="305"/>
      <c r="X72" s="1326"/>
      <c r="Y72" s="1240"/>
    </row>
    <row r="73" spans="1:25" ht="12" customHeight="1" x14ac:dyDescent="0.2">
      <c r="A73" s="308"/>
      <c r="B73" s="304"/>
      <c r="C73" s="304"/>
      <c r="D73" s="1616" t="s">
        <v>835</v>
      </c>
      <c r="E73" s="1616"/>
      <c r="F73" s="1616"/>
      <c r="G73" s="1616"/>
      <c r="H73" s="1616"/>
      <c r="I73" s="1616"/>
      <c r="J73" s="1616"/>
      <c r="K73" s="1616"/>
      <c r="L73" s="1616"/>
      <c r="M73" s="1616"/>
      <c r="N73" s="1616"/>
      <c r="O73" s="1616"/>
      <c r="P73" s="1616"/>
      <c r="Q73" s="1616"/>
      <c r="R73" s="1616"/>
      <c r="S73" s="1616"/>
      <c r="T73" s="1616"/>
      <c r="U73" s="1616"/>
      <c r="V73" s="1616"/>
      <c r="W73" s="1616"/>
      <c r="X73" s="1616"/>
    </row>
    <row r="74" spans="1:25" ht="18.75" customHeight="1" x14ac:dyDescent="0.2">
      <c r="A74" s="1601" t="s">
        <v>734</v>
      </c>
      <c r="B74" s="1601"/>
      <c r="C74" s="1600" t="s">
        <v>684</v>
      </c>
      <c r="D74" s="1600"/>
      <c r="E74" s="1600"/>
      <c r="F74" s="1600"/>
      <c r="G74" s="1600"/>
      <c r="H74" s="1600"/>
      <c r="I74" s="1600"/>
      <c r="J74" s="1600"/>
      <c r="K74" s="1600"/>
      <c r="L74" s="1600"/>
      <c r="M74" s="1600"/>
      <c r="N74" s="1600"/>
      <c r="O74" s="1600"/>
      <c r="P74" s="1600"/>
      <c r="Q74" s="1600"/>
      <c r="R74" s="1600"/>
      <c r="S74" s="1600"/>
      <c r="T74" s="1600"/>
      <c r="U74" s="1600"/>
      <c r="V74" s="1601"/>
      <c r="W74" s="1602"/>
      <c r="X74" s="901" t="s">
        <v>1084</v>
      </c>
    </row>
    <row r="75" spans="1:25" ht="27.75" customHeight="1" x14ac:dyDescent="0.2">
      <c r="A75" s="579">
        <v>8</v>
      </c>
      <c r="B75" s="302"/>
      <c r="C75" s="1610" t="s">
        <v>629</v>
      </c>
      <c r="D75" s="1610"/>
      <c r="E75" s="1610"/>
      <c r="F75" s="1610"/>
      <c r="G75" s="1610"/>
      <c r="H75" s="1610"/>
      <c r="I75" s="1610"/>
      <c r="J75" s="1610"/>
      <c r="K75" s="1610"/>
      <c r="L75" s="1610"/>
      <c r="M75" s="1610"/>
      <c r="N75" s="1610"/>
      <c r="O75" s="1610"/>
      <c r="P75" s="1610"/>
      <c r="Q75" s="1610"/>
      <c r="R75" s="1610"/>
      <c r="S75" s="1610"/>
      <c r="T75" s="1610"/>
      <c r="U75" s="1610"/>
      <c r="V75" s="302"/>
      <c r="W75" s="302"/>
      <c r="X75" s="528">
        <f>SUM(X76:X83)</f>
        <v>1704369</v>
      </c>
    </row>
    <row r="76" spans="1:25" x14ac:dyDescent="0.2">
      <c r="A76" s="580"/>
      <c r="B76" s="300"/>
      <c r="C76" s="1613" t="s">
        <v>660</v>
      </c>
      <c r="D76" s="1613"/>
      <c r="E76" s="1613"/>
      <c r="F76" s="1613"/>
      <c r="G76" s="1613"/>
      <c r="H76" s="1613"/>
      <c r="I76" s="1613"/>
      <c r="J76" s="1613"/>
      <c r="K76" s="1613"/>
      <c r="L76" s="1613"/>
      <c r="M76" s="1613"/>
      <c r="N76" s="1613"/>
      <c r="O76" s="1613"/>
      <c r="P76" s="1613"/>
      <c r="Q76" s="1613"/>
      <c r="R76" s="1613"/>
      <c r="S76" s="1613"/>
      <c r="T76" s="1613"/>
      <c r="U76" s="1613"/>
      <c r="V76" s="300"/>
      <c r="W76" s="300"/>
      <c r="X76" s="525"/>
    </row>
    <row r="77" spans="1:25" x14ac:dyDescent="0.2">
      <c r="A77" s="580"/>
      <c r="B77" s="300"/>
      <c r="C77" s="1566" t="s">
        <v>661</v>
      </c>
      <c r="D77" s="1566"/>
      <c r="E77" s="1566"/>
      <c r="F77" s="1566"/>
      <c r="G77" s="1566"/>
      <c r="H77" s="1566"/>
      <c r="I77" s="1566"/>
      <c r="J77" s="1566"/>
      <c r="K77" s="1566"/>
      <c r="L77" s="1566"/>
      <c r="M77" s="1566"/>
      <c r="N77" s="1566"/>
      <c r="O77" s="1566"/>
      <c r="P77" s="1566"/>
      <c r="Q77" s="1566"/>
      <c r="R77" s="1566"/>
      <c r="S77" s="1566"/>
      <c r="T77" s="1566"/>
      <c r="U77" s="1566"/>
      <c r="V77" s="902"/>
      <c r="W77" s="903"/>
      <c r="X77" s="525"/>
    </row>
    <row r="78" spans="1:25" ht="12.75" customHeight="1" x14ac:dyDescent="0.2">
      <c r="A78" s="580"/>
      <c r="B78" s="300"/>
      <c r="C78" s="1612" t="s">
        <v>662</v>
      </c>
      <c r="D78" s="1612"/>
      <c r="E78" s="1612"/>
      <c r="F78" s="1612"/>
      <c r="G78" s="1612"/>
      <c r="H78" s="1612"/>
      <c r="I78" s="1612"/>
      <c r="J78" s="1612"/>
      <c r="K78" s="1612"/>
      <c r="L78" s="1612"/>
      <c r="M78" s="1612"/>
      <c r="N78" s="1612"/>
      <c r="O78" s="1612"/>
      <c r="P78" s="1612"/>
      <c r="Q78" s="1612"/>
      <c r="R78" s="1612"/>
      <c r="S78" s="1612"/>
      <c r="T78" s="1612"/>
      <c r="U78" s="1612"/>
      <c r="V78" s="300"/>
      <c r="W78" s="300"/>
      <c r="X78" s="568"/>
    </row>
    <row r="79" spans="1:25" x14ac:dyDescent="0.2">
      <c r="A79" s="580"/>
      <c r="B79" s="300"/>
      <c r="C79" s="1566" t="s">
        <v>663</v>
      </c>
      <c r="D79" s="1566"/>
      <c r="E79" s="1566"/>
      <c r="F79" s="1566"/>
      <c r="G79" s="1566"/>
      <c r="H79" s="1566"/>
      <c r="I79" s="1566"/>
      <c r="J79" s="1566"/>
      <c r="K79" s="1566"/>
      <c r="L79" s="1566"/>
      <c r="M79" s="1566"/>
      <c r="N79" s="1566"/>
      <c r="O79" s="1566"/>
      <c r="P79" s="1566"/>
      <c r="Q79" s="1566"/>
      <c r="R79" s="1566"/>
      <c r="S79" s="1566"/>
      <c r="T79" s="1566"/>
      <c r="U79" s="1566"/>
      <c r="V79" s="902"/>
      <c r="W79" s="902"/>
      <c r="X79" s="525"/>
    </row>
    <row r="80" spans="1:25" x14ac:dyDescent="0.2">
      <c r="A80" s="580"/>
      <c r="B80" s="300"/>
      <c r="C80" s="1612" t="s">
        <v>664</v>
      </c>
      <c r="D80" s="1612"/>
      <c r="E80" s="1612"/>
      <c r="F80" s="1612"/>
      <c r="G80" s="1612"/>
      <c r="H80" s="1612"/>
      <c r="I80" s="1612"/>
      <c r="J80" s="1612"/>
      <c r="K80" s="1612"/>
      <c r="L80" s="1612"/>
      <c r="M80" s="1612"/>
      <c r="N80" s="1612"/>
      <c r="O80" s="1612"/>
      <c r="P80" s="1612"/>
      <c r="Q80" s="1612"/>
      <c r="R80" s="1612"/>
      <c r="S80" s="1612"/>
      <c r="T80" s="1612"/>
      <c r="U80" s="1612"/>
      <c r="V80" s="300"/>
      <c r="W80" s="300"/>
      <c r="X80" s="526"/>
    </row>
    <row r="81" spans="1:24" x14ac:dyDescent="0.2">
      <c r="A81" s="580"/>
      <c r="B81" s="300"/>
      <c r="C81" s="1566" t="s">
        <v>665</v>
      </c>
      <c r="D81" s="1566"/>
      <c r="E81" s="1566"/>
      <c r="F81" s="1566"/>
      <c r="G81" s="1566"/>
      <c r="H81" s="1566"/>
      <c r="I81" s="1566"/>
      <c r="J81" s="1566"/>
      <c r="K81" s="1566"/>
      <c r="L81" s="1566"/>
      <c r="M81" s="1566"/>
      <c r="N81" s="1566"/>
      <c r="O81" s="1566"/>
      <c r="P81" s="1566"/>
      <c r="Q81" s="1566"/>
      <c r="R81" s="1566"/>
      <c r="S81" s="1566"/>
      <c r="T81" s="1566"/>
      <c r="U81" s="1566"/>
      <c r="V81" s="902"/>
      <c r="W81" s="902"/>
      <c r="X81" s="525"/>
    </row>
    <row r="82" spans="1:24" x14ac:dyDescent="0.2">
      <c r="A82" s="580"/>
      <c r="B82" s="300"/>
      <c r="C82" s="1612" t="s">
        <v>666</v>
      </c>
      <c r="D82" s="1612"/>
      <c r="E82" s="1612"/>
      <c r="F82" s="1612"/>
      <c r="G82" s="1612"/>
      <c r="H82" s="1612"/>
      <c r="I82" s="1612"/>
      <c r="J82" s="1612"/>
      <c r="K82" s="1612"/>
      <c r="L82" s="1612"/>
      <c r="M82" s="1612"/>
      <c r="N82" s="1612"/>
      <c r="O82" s="1612"/>
      <c r="P82" s="1612"/>
      <c r="Q82" s="1612"/>
      <c r="R82" s="1612"/>
      <c r="S82" s="1612"/>
      <c r="T82" s="1612"/>
      <c r="U82" s="1612"/>
      <c r="V82" s="300"/>
      <c r="W82" s="300"/>
      <c r="X82" s="1354">
        <v>1704369</v>
      </c>
    </row>
    <row r="83" spans="1:24" x14ac:dyDescent="0.2">
      <c r="A83" s="580"/>
      <c r="B83" s="300"/>
      <c r="C83" s="1566" t="s">
        <v>667</v>
      </c>
      <c r="D83" s="1566"/>
      <c r="E83" s="1566"/>
      <c r="F83" s="1566"/>
      <c r="G83" s="1566"/>
      <c r="H83" s="1566"/>
      <c r="I83" s="1566"/>
      <c r="J83" s="1566"/>
      <c r="K83" s="1566"/>
      <c r="L83" s="1566"/>
      <c r="M83" s="1566"/>
      <c r="N83" s="1566"/>
      <c r="O83" s="1566"/>
      <c r="P83" s="1566"/>
      <c r="Q83" s="1566"/>
      <c r="R83" s="1566"/>
      <c r="S83" s="1566"/>
      <c r="T83" s="1566"/>
      <c r="U83" s="1566"/>
      <c r="V83" s="902"/>
      <c r="W83" s="902"/>
      <c r="X83" s="525"/>
    </row>
    <row r="84" spans="1:24" ht="12.75" customHeight="1" x14ac:dyDescent="0.2">
      <c r="A84" s="580"/>
      <c r="B84" s="300"/>
      <c r="C84" s="1607" t="s">
        <v>668</v>
      </c>
      <c r="D84" s="1607"/>
      <c r="E84" s="1607"/>
      <c r="F84" s="1607"/>
      <c r="G84" s="1607"/>
      <c r="H84" s="1607"/>
      <c r="I84" s="1607"/>
      <c r="J84" s="1607"/>
      <c r="K84" s="1607"/>
      <c r="L84" s="1607"/>
      <c r="M84" s="1607"/>
      <c r="N84" s="1607"/>
      <c r="O84" s="1607"/>
      <c r="P84" s="1607"/>
      <c r="Q84" s="1607"/>
      <c r="R84" s="1607"/>
      <c r="S84" s="1607"/>
      <c r="T84" s="1607"/>
      <c r="U84" s="1607"/>
      <c r="V84" s="300"/>
      <c r="W84" s="300"/>
      <c r="X84" s="565"/>
    </row>
    <row r="85" spans="1:24" ht="12.75" customHeight="1" x14ac:dyDescent="0.2">
      <c r="A85" s="580"/>
      <c r="B85" s="300"/>
      <c r="C85" s="1613" t="s">
        <v>669</v>
      </c>
      <c r="D85" s="1613"/>
      <c r="E85" s="1613"/>
      <c r="F85" s="1613"/>
      <c r="G85" s="1613"/>
      <c r="H85" s="1613"/>
      <c r="I85" s="1613"/>
      <c r="J85" s="1613"/>
      <c r="K85" s="1613"/>
      <c r="L85" s="1613"/>
      <c r="M85" s="1613"/>
      <c r="N85" s="1613"/>
      <c r="O85" s="1613"/>
      <c r="P85" s="1613"/>
      <c r="Q85" s="1613"/>
      <c r="R85" s="1613"/>
      <c r="S85" s="1613"/>
      <c r="T85" s="1613"/>
      <c r="U85" s="1613"/>
      <c r="V85" s="300"/>
      <c r="W85" s="300"/>
      <c r="X85" s="568"/>
    </row>
    <row r="86" spans="1:24" ht="19.5" customHeight="1" x14ac:dyDescent="0.2">
      <c r="A86" s="564">
        <v>9</v>
      </c>
      <c r="B86" s="303"/>
      <c r="C86" s="1610" t="s">
        <v>1005</v>
      </c>
      <c r="D86" s="1610"/>
      <c r="E86" s="1610"/>
      <c r="F86" s="1610"/>
      <c r="G86" s="1610"/>
      <c r="H86" s="1610"/>
      <c r="I86" s="1610"/>
      <c r="J86" s="1610"/>
      <c r="K86" s="1610"/>
      <c r="L86" s="1610"/>
      <c r="M86" s="1610"/>
      <c r="N86" s="1610"/>
      <c r="O86" s="1610"/>
      <c r="P86" s="1610"/>
      <c r="Q86" s="1610"/>
      <c r="R86" s="1610"/>
      <c r="S86" s="1610"/>
      <c r="T86" s="1610"/>
      <c r="U86" s="1610"/>
      <c r="V86" s="302"/>
      <c r="W86" s="302"/>
      <c r="X86" s="528">
        <f>SUM(X87:X87)</f>
        <v>0</v>
      </c>
    </row>
    <row r="87" spans="1:24" ht="12.75" customHeight="1" x14ac:dyDescent="0.2">
      <c r="A87" s="580"/>
      <c r="B87" s="300"/>
      <c r="C87" s="1618"/>
      <c r="D87" s="1621"/>
      <c r="E87" s="1621"/>
      <c r="F87" s="1621"/>
      <c r="G87" s="1621"/>
      <c r="H87" s="1621"/>
      <c r="I87" s="1621"/>
      <c r="J87" s="1621"/>
      <c r="K87" s="1621"/>
      <c r="L87" s="1621"/>
      <c r="M87" s="1621"/>
      <c r="N87" s="1621"/>
      <c r="O87" s="1621"/>
      <c r="P87" s="1621"/>
      <c r="Q87" s="1621"/>
      <c r="R87" s="1621"/>
      <c r="S87" s="1621"/>
      <c r="T87" s="1621"/>
      <c r="U87" s="1621"/>
      <c r="V87" s="1621"/>
      <c r="W87" s="1622"/>
      <c r="X87" s="568"/>
    </row>
    <row r="88" spans="1:24" ht="25.5" customHeight="1" x14ac:dyDescent="0.2">
      <c r="A88" s="564">
        <v>10</v>
      </c>
      <c r="B88" s="303"/>
      <c r="C88" s="1610" t="s">
        <v>624</v>
      </c>
      <c r="D88" s="1610"/>
      <c r="E88" s="1610"/>
      <c r="F88" s="1610"/>
      <c r="G88" s="1610"/>
      <c r="H88" s="1610"/>
      <c r="I88" s="1610"/>
      <c r="J88" s="1610"/>
      <c r="K88" s="1610"/>
      <c r="L88" s="1610"/>
      <c r="M88" s="1610"/>
      <c r="N88" s="1610"/>
      <c r="O88" s="1610"/>
      <c r="P88" s="1610"/>
      <c r="Q88" s="1610"/>
      <c r="R88" s="1610"/>
      <c r="S88" s="1610"/>
      <c r="T88" s="1610"/>
      <c r="U88" s="1610"/>
      <c r="V88" s="302"/>
      <c r="W88" s="302"/>
      <c r="X88" s="528">
        <f>SUM(X89:X94)</f>
        <v>0</v>
      </c>
    </row>
    <row r="89" spans="1:24" x14ac:dyDescent="0.2">
      <c r="A89" s="580"/>
      <c r="B89" s="300"/>
      <c r="C89" s="1612" t="s">
        <v>660</v>
      </c>
      <c r="D89" s="1612"/>
      <c r="E89" s="1612"/>
      <c r="F89" s="1612"/>
      <c r="G89" s="1612"/>
      <c r="H89" s="1612"/>
      <c r="I89" s="1612"/>
      <c r="J89" s="1612"/>
      <c r="K89" s="1612"/>
      <c r="L89" s="1612"/>
      <c r="M89" s="1612"/>
      <c r="N89" s="1612"/>
      <c r="O89" s="1612"/>
      <c r="P89" s="1612"/>
      <c r="Q89" s="1612"/>
      <c r="R89" s="1612"/>
      <c r="S89" s="1612"/>
      <c r="T89" s="1612"/>
      <c r="U89" s="1612"/>
      <c r="V89" s="300"/>
      <c r="W89" s="300"/>
      <c r="X89" s="526"/>
    </row>
    <row r="90" spans="1:24" x14ac:dyDescent="0.2">
      <c r="A90" s="580"/>
      <c r="B90" s="300"/>
      <c r="C90" s="1566" t="s">
        <v>661</v>
      </c>
      <c r="D90" s="1566"/>
      <c r="E90" s="1566"/>
      <c r="F90" s="1566"/>
      <c r="G90" s="1566"/>
      <c r="H90" s="1566"/>
      <c r="I90" s="1566"/>
      <c r="J90" s="1566"/>
      <c r="K90" s="1566"/>
      <c r="L90" s="1566"/>
      <c r="M90" s="1566"/>
      <c r="N90" s="1566"/>
      <c r="O90" s="1566"/>
      <c r="P90" s="1566"/>
      <c r="Q90" s="1566"/>
      <c r="R90" s="1566"/>
      <c r="S90" s="1566"/>
      <c r="T90" s="1566"/>
      <c r="U90" s="1566"/>
      <c r="V90" s="902"/>
      <c r="W90" s="902"/>
      <c r="X90" s="525"/>
    </row>
    <row r="91" spans="1:24" ht="12.75" customHeight="1" x14ac:dyDescent="0.2">
      <c r="A91" s="580"/>
      <c r="B91" s="300"/>
      <c r="C91" s="1612" t="s">
        <v>662</v>
      </c>
      <c r="D91" s="1612"/>
      <c r="E91" s="1612"/>
      <c r="F91" s="1612"/>
      <c r="G91" s="1612"/>
      <c r="H91" s="1612"/>
      <c r="I91" s="1612"/>
      <c r="J91" s="1612"/>
      <c r="K91" s="1612"/>
      <c r="L91" s="1612"/>
      <c r="M91" s="1612"/>
      <c r="N91" s="1612"/>
      <c r="O91" s="1612"/>
      <c r="P91" s="1612"/>
      <c r="Q91" s="1612"/>
      <c r="R91" s="1612"/>
      <c r="S91" s="1612"/>
      <c r="T91" s="1612"/>
      <c r="U91" s="1612"/>
      <c r="V91" s="300"/>
      <c r="W91" s="300"/>
      <c r="X91" s="526"/>
    </row>
    <row r="92" spans="1:24" x14ac:dyDescent="0.2">
      <c r="A92" s="580"/>
      <c r="B92" s="300"/>
      <c r="C92" s="1566" t="s">
        <v>663</v>
      </c>
      <c r="D92" s="1566"/>
      <c r="E92" s="1566"/>
      <c r="F92" s="1566"/>
      <c r="G92" s="1566"/>
      <c r="H92" s="1566"/>
      <c r="I92" s="1566"/>
      <c r="J92" s="1566"/>
      <c r="K92" s="1566"/>
      <c r="L92" s="1566"/>
      <c r="M92" s="1566"/>
      <c r="N92" s="1566"/>
      <c r="O92" s="1566"/>
      <c r="P92" s="1566"/>
      <c r="Q92" s="1566"/>
      <c r="R92" s="1566"/>
      <c r="S92" s="1566"/>
      <c r="T92" s="1566"/>
      <c r="U92" s="1566"/>
      <c r="V92" s="902"/>
      <c r="W92" s="902"/>
      <c r="X92" s="525"/>
    </row>
    <row r="93" spans="1:24" x14ac:dyDescent="0.2">
      <c r="A93" s="580"/>
      <c r="B93" s="300"/>
      <c r="C93" s="1566" t="s">
        <v>664</v>
      </c>
      <c r="D93" s="1566"/>
      <c r="E93" s="1566"/>
      <c r="F93" s="1566"/>
      <c r="G93" s="1566"/>
      <c r="H93" s="1566"/>
      <c r="I93" s="1566"/>
      <c r="J93" s="1566"/>
      <c r="K93" s="1566"/>
      <c r="L93" s="1566"/>
      <c r="M93" s="1566"/>
      <c r="N93" s="1566"/>
      <c r="O93" s="1566"/>
      <c r="P93" s="1566"/>
      <c r="Q93" s="1566"/>
      <c r="R93" s="1566"/>
      <c r="S93" s="1566"/>
      <c r="T93" s="1566"/>
      <c r="U93" s="1566"/>
      <c r="V93" s="902"/>
      <c r="W93" s="902"/>
      <c r="X93" s="525"/>
    </row>
    <row r="94" spans="1:24" x14ac:dyDescent="0.2">
      <c r="A94" s="580"/>
      <c r="B94" s="300"/>
      <c r="C94" s="1607" t="s">
        <v>665</v>
      </c>
      <c r="D94" s="1607"/>
      <c r="E94" s="1607"/>
      <c r="F94" s="1607"/>
      <c r="G94" s="1607"/>
      <c r="H94" s="1607"/>
      <c r="I94" s="1607"/>
      <c r="J94" s="1607"/>
      <c r="K94" s="1607"/>
      <c r="L94" s="1607"/>
      <c r="M94" s="1607"/>
      <c r="N94" s="1607"/>
      <c r="O94" s="1607"/>
      <c r="P94" s="1607"/>
      <c r="Q94" s="1607"/>
      <c r="R94" s="1607"/>
      <c r="S94" s="1607"/>
      <c r="T94" s="1607"/>
      <c r="U94" s="1607"/>
      <c r="V94" s="300"/>
      <c r="W94" s="300"/>
      <c r="X94" s="565"/>
    </row>
    <row r="95" spans="1:24" ht="12.75" customHeight="1" x14ac:dyDescent="0.2">
      <c r="A95" s="580"/>
      <c r="B95" s="300"/>
      <c r="C95" s="1566" t="s">
        <v>666</v>
      </c>
      <c r="D95" s="1566"/>
      <c r="E95" s="1566"/>
      <c r="F95" s="1566"/>
      <c r="G95" s="1566"/>
      <c r="H95" s="1566"/>
      <c r="I95" s="1566"/>
      <c r="J95" s="1566"/>
      <c r="K95" s="1566"/>
      <c r="L95" s="1566"/>
      <c r="M95" s="1566"/>
      <c r="N95" s="1566"/>
      <c r="O95" s="1566"/>
      <c r="P95" s="1566"/>
      <c r="Q95" s="1566"/>
      <c r="R95" s="1566"/>
      <c r="S95" s="1566"/>
      <c r="T95" s="1566"/>
      <c r="U95" s="1566"/>
      <c r="V95" s="300"/>
      <c r="W95" s="300"/>
      <c r="X95" s="525"/>
    </row>
    <row r="96" spans="1:24" ht="12.75" customHeight="1" x14ac:dyDescent="0.2">
      <c r="A96" s="580"/>
      <c r="B96" s="300"/>
      <c r="C96" s="1566" t="s">
        <v>667</v>
      </c>
      <c r="D96" s="1566"/>
      <c r="E96" s="1566"/>
      <c r="F96" s="1566"/>
      <c r="G96" s="1566"/>
      <c r="H96" s="1566"/>
      <c r="I96" s="1566"/>
      <c r="J96" s="1566"/>
      <c r="K96" s="1566"/>
      <c r="L96" s="1566"/>
      <c r="M96" s="1566"/>
      <c r="N96" s="1566"/>
      <c r="O96" s="1566"/>
      <c r="P96" s="1566"/>
      <c r="Q96" s="1566"/>
      <c r="R96" s="1566"/>
      <c r="S96" s="1566"/>
      <c r="T96" s="1566"/>
      <c r="U96" s="1566"/>
      <c r="V96" s="300"/>
      <c r="W96" s="300"/>
      <c r="X96" s="525"/>
    </row>
    <row r="97" spans="1:24" ht="12.75" customHeight="1" x14ac:dyDescent="0.2">
      <c r="A97" s="580"/>
      <c r="B97" s="300"/>
      <c r="C97" s="1566" t="s">
        <v>668</v>
      </c>
      <c r="D97" s="1566"/>
      <c r="E97" s="1566"/>
      <c r="F97" s="1566"/>
      <c r="G97" s="1566"/>
      <c r="H97" s="1566"/>
      <c r="I97" s="1566"/>
      <c r="J97" s="1566"/>
      <c r="K97" s="1566"/>
      <c r="L97" s="1566"/>
      <c r="M97" s="1566"/>
      <c r="N97" s="1566"/>
      <c r="O97" s="1566"/>
      <c r="P97" s="1566"/>
      <c r="Q97" s="1566"/>
      <c r="R97" s="1566"/>
      <c r="S97" s="1566"/>
      <c r="T97" s="1566"/>
      <c r="U97" s="1566"/>
      <c r="V97" s="300"/>
      <c r="W97" s="300"/>
      <c r="X97" s="526"/>
    </row>
    <row r="98" spans="1:24" x14ac:dyDescent="0.2">
      <c r="A98" s="564">
        <v>11</v>
      </c>
      <c r="B98" s="303"/>
      <c r="C98" s="1610" t="s">
        <v>630</v>
      </c>
      <c r="D98" s="1610"/>
      <c r="E98" s="1610"/>
      <c r="F98" s="1610"/>
      <c r="G98" s="1610"/>
      <c r="H98" s="1610"/>
      <c r="I98" s="1610"/>
      <c r="J98" s="1610"/>
      <c r="K98" s="1610"/>
      <c r="L98" s="1610"/>
      <c r="M98" s="1610"/>
      <c r="N98" s="1610"/>
      <c r="O98" s="1610"/>
      <c r="P98" s="1610"/>
      <c r="Q98" s="1610"/>
      <c r="R98" s="1610"/>
      <c r="S98" s="1610"/>
      <c r="T98" s="1610"/>
      <c r="U98" s="1610"/>
      <c r="V98" s="302"/>
      <c r="W98" s="577"/>
      <c r="X98" s="528">
        <f>SUM(X99:X106)</f>
        <v>169022523</v>
      </c>
    </row>
    <row r="99" spans="1:24" x14ac:dyDescent="0.2">
      <c r="A99" s="580"/>
      <c r="B99" s="300"/>
      <c r="C99" s="1566" t="s">
        <v>660</v>
      </c>
      <c r="D99" s="1566"/>
      <c r="E99" s="1566"/>
      <c r="F99" s="1566"/>
      <c r="G99" s="1566"/>
      <c r="H99" s="1566"/>
      <c r="I99" s="1566"/>
      <c r="J99" s="1566"/>
      <c r="K99" s="1566"/>
      <c r="L99" s="1566"/>
      <c r="M99" s="1566"/>
      <c r="N99" s="1566"/>
      <c r="O99" s="1566"/>
      <c r="P99" s="1566"/>
      <c r="Q99" s="1566"/>
      <c r="R99" s="1566"/>
      <c r="S99" s="1566"/>
      <c r="T99" s="1566"/>
      <c r="U99" s="1566"/>
      <c r="V99" s="902"/>
      <c r="W99" s="903"/>
      <c r="X99" s="525"/>
    </row>
    <row r="100" spans="1:24" x14ac:dyDescent="0.2">
      <c r="A100" s="580"/>
      <c r="B100" s="300"/>
      <c r="C100" s="1612" t="s">
        <v>661</v>
      </c>
      <c r="D100" s="1612"/>
      <c r="E100" s="1612"/>
      <c r="F100" s="1612"/>
      <c r="G100" s="1612"/>
      <c r="H100" s="1612"/>
      <c r="I100" s="1612"/>
      <c r="J100" s="1612"/>
      <c r="K100" s="1612"/>
      <c r="L100" s="1612"/>
      <c r="M100" s="1612"/>
      <c r="N100" s="1612"/>
      <c r="O100" s="1612"/>
      <c r="P100" s="1612"/>
      <c r="Q100" s="1612"/>
      <c r="R100" s="1612"/>
      <c r="S100" s="1612"/>
      <c r="T100" s="1612"/>
      <c r="U100" s="1612"/>
      <c r="V100" s="300"/>
      <c r="W100" s="582"/>
      <c r="X100" s="526"/>
    </row>
    <row r="101" spans="1:24" ht="12.75" customHeight="1" x14ac:dyDescent="0.2">
      <c r="A101" s="580"/>
      <c r="B101" s="300"/>
      <c r="C101" s="1566" t="s">
        <v>662</v>
      </c>
      <c r="D101" s="1566"/>
      <c r="E101" s="1566"/>
      <c r="F101" s="1566"/>
      <c r="G101" s="1566"/>
      <c r="H101" s="1566"/>
      <c r="I101" s="1566"/>
      <c r="J101" s="1566"/>
      <c r="K101" s="1566"/>
      <c r="L101" s="1566"/>
      <c r="M101" s="1566"/>
      <c r="N101" s="1566"/>
      <c r="O101" s="1566"/>
      <c r="P101" s="1566"/>
      <c r="Q101" s="1566"/>
      <c r="R101" s="1566"/>
      <c r="S101" s="1566"/>
      <c r="T101" s="1566"/>
      <c r="U101" s="1566"/>
      <c r="V101" s="902"/>
      <c r="W101" s="903"/>
      <c r="X101" s="585">
        <v>155422601</v>
      </c>
    </row>
    <row r="102" spans="1:24" x14ac:dyDescent="0.2">
      <c r="A102" s="580"/>
      <c r="B102" s="300"/>
      <c r="C102" s="1566" t="s">
        <v>663</v>
      </c>
      <c r="D102" s="1566"/>
      <c r="E102" s="1566"/>
      <c r="F102" s="1566"/>
      <c r="G102" s="1566"/>
      <c r="H102" s="1566"/>
      <c r="I102" s="1566"/>
      <c r="J102" s="1566"/>
      <c r="K102" s="1566"/>
      <c r="L102" s="1566"/>
      <c r="M102" s="1566"/>
      <c r="N102" s="1566"/>
      <c r="O102" s="1566"/>
      <c r="P102" s="1566"/>
      <c r="Q102" s="1566"/>
      <c r="R102" s="1566"/>
      <c r="S102" s="1566"/>
      <c r="T102" s="1566"/>
      <c r="U102" s="1566"/>
      <c r="V102" s="902"/>
      <c r="W102" s="903"/>
      <c r="X102" s="525"/>
    </row>
    <row r="103" spans="1:24" x14ac:dyDescent="0.2">
      <c r="A103" s="580"/>
      <c r="B103" s="300"/>
      <c r="C103" s="1612" t="s">
        <v>664</v>
      </c>
      <c r="D103" s="1612"/>
      <c r="E103" s="1612"/>
      <c r="F103" s="1612"/>
      <c r="G103" s="1612"/>
      <c r="H103" s="1612"/>
      <c r="I103" s="1612"/>
      <c r="J103" s="1612"/>
      <c r="K103" s="1612"/>
      <c r="L103" s="1612"/>
      <c r="M103" s="1612"/>
      <c r="N103" s="1612"/>
      <c r="O103" s="1612"/>
      <c r="P103" s="1612"/>
      <c r="Q103" s="1612"/>
      <c r="R103" s="1612"/>
      <c r="S103" s="1612"/>
      <c r="T103" s="1612"/>
      <c r="U103" s="1612"/>
      <c r="V103" s="300"/>
      <c r="W103" s="582"/>
      <c r="X103" s="526"/>
    </row>
    <row r="104" spans="1:24" x14ac:dyDescent="0.2">
      <c r="A104" s="580"/>
      <c r="B104" s="300"/>
      <c r="C104" s="1566" t="s">
        <v>1089</v>
      </c>
      <c r="D104" s="1566"/>
      <c r="E104" s="1566"/>
      <c r="F104" s="1566"/>
      <c r="G104" s="1566"/>
      <c r="H104" s="1566"/>
      <c r="I104" s="1566"/>
      <c r="J104" s="1566"/>
      <c r="K104" s="1566"/>
      <c r="L104" s="1566"/>
      <c r="M104" s="1566"/>
      <c r="N104" s="1566"/>
      <c r="O104" s="1566"/>
      <c r="P104" s="1566"/>
      <c r="Q104" s="1566"/>
      <c r="R104" s="1566"/>
      <c r="S104" s="1566"/>
      <c r="T104" s="1566"/>
      <c r="U104" s="1566"/>
      <c r="V104" s="902"/>
      <c r="W104" s="903"/>
      <c r="X104" s="585">
        <v>13599922</v>
      </c>
    </row>
    <row r="105" spans="1:24" x14ac:dyDescent="0.2">
      <c r="A105" s="580"/>
      <c r="B105" s="300"/>
      <c r="C105" s="1566" t="s">
        <v>666</v>
      </c>
      <c r="D105" s="1566"/>
      <c r="E105" s="1566"/>
      <c r="F105" s="1566"/>
      <c r="G105" s="1566"/>
      <c r="H105" s="1566"/>
      <c r="I105" s="1566"/>
      <c r="J105" s="1566"/>
      <c r="K105" s="1566"/>
      <c r="L105" s="1566"/>
      <c r="M105" s="1566"/>
      <c r="N105" s="1566"/>
      <c r="O105" s="1566"/>
      <c r="P105" s="1566"/>
      <c r="Q105" s="1566"/>
      <c r="R105" s="1566"/>
      <c r="S105" s="1566"/>
      <c r="T105" s="1566"/>
      <c r="U105" s="1566"/>
      <c r="V105" s="902"/>
      <c r="W105" s="903"/>
      <c r="X105" s="525"/>
    </row>
    <row r="106" spans="1:24" x14ac:dyDescent="0.2">
      <c r="A106" s="580"/>
      <c r="B106" s="300"/>
      <c r="C106" s="1566" t="s">
        <v>667</v>
      </c>
      <c r="D106" s="1566"/>
      <c r="E106" s="1566"/>
      <c r="F106" s="1566"/>
      <c r="G106" s="1566"/>
      <c r="H106" s="1566"/>
      <c r="I106" s="1566"/>
      <c r="J106" s="1566"/>
      <c r="K106" s="1566"/>
      <c r="L106" s="1566"/>
      <c r="M106" s="1566"/>
      <c r="N106" s="1566"/>
      <c r="O106" s="1566"/>
      <c r="P106" s="1566"/>
      <c r="Q106" s="1566"/>
      <c r="R106" s="1566"/>
      <c r="S106" s="1566"/>
      <c r="T106" s="1566"/>
      <c r="U106" s="1566"/>
      <c r="V106" s="902"/>
      <c r="W106" s="903"/>
      <c r="X106" s="525"/>
    </row>
    <row r="107" spans="1:24" ht="12.75" customHeight="1" x14ac:dyDescent="0.2">
      <c r="A107" s="580"/>
      <c r="B107" s="300"/>
      <c r="C107" s="1607" t="s">
        <v>668</v>
      </c>
      <c r="D107" s="1607"/>
      <c r="E107" s="1607"/>
      <c r="F107" s="1607"/>
      <c r="G107" s="1607"/>
      <c r="H107" s="1607"/>
      <c r="I107" s="1607"/>
      <c r="J107" s="1607"/>
      <c r="K107" s="1607"/>
      <c r="L107" s="1607"/>
      <c r="M107" s="1607"/>
      <c r="N107" s="1607"/>
      <c r="O107" s="1607"/>
      <c r="P107" s="1607"/>
      <c r="Q107" s="1607"/>
      <c r="R107" s="1607"/>
      <c r="S107" s="1607"/>
      <c r="T107" s="1607"/>
      <c r="U107" s="1607"/>
      <c r="V107" s="300"/>
      <c r="W107" s="582"/>
      <c r="X107" s="565"/>
    </row>
    <row r="108" spans="1:24" ht="18" customHeight="1" x14ac:dyDescent="0.2">
      <c r="A108" s="564">
        <v>12</v>
      </c>
      <c r="B108" s="303"/>
      <c r="C108" s="1608" t="s">
        <v>632</v>
      </c>
      <c r="D108" s="1608"/>
      <c r="E108" s="1608"/>
      <c r="F108" s="1608"/>
      <c r="G108" s="1608"/>
      <c r="H108" s="1608"/>
      <c r="I108" s="1608"/>
      <c r="J108" s="1608"/>
      <c r="K108" s="1608"/>
      <c r="L108" s="1608"/>
      <c r="M108" s="1608"/>
      <c r="N108" s="1608"/>
      <c r="O108" s="1608"/>
      <c r="P108" s="1608"/>
      <c r="Q108" s="1608"/>
      <c r="R108" s="1608"/>
      <c r="S108" s="1608"/>
      <c r="T108" s="1608"/>
      <c r="U108" s="1608"/>
      <c r="V108" s="578"/>
      <c r="W108" s="583"/>
      <c r="X108" s="576">
        <f>SUM(X98,X88,X75)</f>
        <v>170726892</v>
      </c>
    </row>
    <row r="109" spans="1:24" x14ac:dyDescent="0.2">
      <c r="A109" s="580"/>
      <c r="B109" s="300"/>
      <c r="C109" s="1614"/>
      <c r="D109" s="1609"/>
      <c r="E109" s="1609"/>
      <c r="F109" s="1609"/>
      <c r="G109" s="1609"/>
      <c r="H109" s="1609"/>
      <c r="I109" s="1609"/>
      <c r="J109" s="1609"/>
      <c r="K109" s="1609"/>
      <c r="L109" s="1609"/>
      <c r="M109" s="1609"/>
      <c r="N109" s="1609"/>
      <c r="O109" s="1609"/>
      <c r="P109" s="1609"/>
      <c r="Q109" s="1609"/>
      <c r="R109" s="1609"/>
      <c r="S109" s="1609"/>
      <c r="T109" s="1609"/>
      <c r="U109" s="1615"/>
      <c r="V109" s="300"/>
      <c r="W109" s="300"/>
      <c r="X109" s="526"/>
    </row>
    <row r="110" spans="1:24" ht="25.5" customHeight="1" x14ac:dyDescent="0.2">
      <c r="A110" s="564">
        <v>13</v>
      </c>
      <c r="B110" s="303"/>
      <c r="C110" s="1610" t="s">
        <v>631</v>
      </c>
      <c r="D110" s="1610"/>
      <c r="E110" s="1610"/>
      <c r="F110" s="1610"/>
      <c r="G110" s="1610"/>
      <c r="H110" s="1610"/>
      <c r="I110" s="1610"/>
      <c r="J110" s="1610"/>
      <c r="K110" s="1610"/>
      <c r="L110" s="1610"/>
      <c r="M110" s="1610"/>
      <c r="N110" s="1610"/>
      <c r="O110" s="1610"/>
      <c r="P110" s="1610"/>
      <c r="Q110" s="1610"/>
      <c r="R110" s="1610"/>
      <c r="S110" s="1610"/>
      <c r="T110" s="1610"/>
      <c r="U110" s="1610"/>
      <c r="V110" s="302"/>
      <c r="W110" s="302"/>
      <c r="X110" s="528">
        <f>SUM(X111:X118)</f>
        <v>0</v>
      </c>
    </row>
    <row r="111" spans="1:24" x14ac:dyDescent="0.2">
      <c r="A111" s="580"/>
      <c r="B111" s="300"/>
      <c r="C111" s="1612" t="s">
        <v>671</v>
      </c>
      <c r="D111" s="1612"/>
      <c r="E111" s="1612"/>
      <c r="F111" s="1612"/>
      <c r="G111" s="1612"/>
      <c r="H111" s="1612"/>
      <c r="I111" s="1612"/>
      <c r="J111" s="1612"/>
      <c r="K111" s="1612"/>
      <c r="L111" s="1612"/>
      <c r="M111" s="1612"/>
      <c r="N111" s="1612"/>
      <c r="O111" s="1612"/>
      <c r="P111" s="1612"/>
      <c r="Q111" s="1612"/>
      <c r="R111" s="1612"/>
      <c r="S111" s="1612"/>
      <c r="T111" s="1612"/>
      <c r="U111" s="1612"/>
      <c r="V111" s="300"/>
      <c r="W111" s="300"/>
      <c r="X111" s="526"/>
    </row>
    <row r="112" spans="1:24" x14ac:dyDescent="0.2">
      <c r="A112" s="580"/>
      <c r="B112" s="300"/>
      <c r="C112" s="1566" t="s">
        <v>672</v>
      </c>
      <c r="D112" s="1566"/>
      <c r="E112" s="1566"/>
      <c r="F112" s="1566"/>
      <c r="G112" s="1566"/>
      <c r="H112" s="1566"/>
      <c r="I112" s="1566"/>
      <c r="J112" s="1566"/>
      <c r="K112" s="1566"/>
      <c r="L112" s="1566"/>
      <c r="M112" s="1566"/>
      <c r="N112" s="1566"/>
      <c r="O112" s="1566"/>
      <c r="P112" s="1566"/>
      <c r="Q112" s="1566"/>
      <c r="R112" s="1566"/>
      <c r="S112" s="1566"/>
      <c r="T112" s="1566"/>
      <c r="U112" s="1566"/>
      <c r="V112" s="902"/>
      <c r="W112" s="902"/>
      <c r="X112" s="525"/>
    </row>
    <row r="113" spans="1:24" x14ac:dyDescent="0.2">
      <c r="A113" s="580"/>
      <c r="B113" s="300"/>
      <c r="C113" s="1612" t="s">
        <v>673</v>
      </c>
      <c r="D113" s="1612"/>
      <c r="E113" s="1612"/>
      <c r="F113" s="1612"/>
      <c r="G113" s="1612"/>
      <c r="H113" s="1612"/>
      <c r="I113" s="1612"/>
      <c r="J113" s="1612"/>
      <c r="K113" s="1612"/>
      <c r="L113" s="1612"/>
      <c r="M113" s="1612"/>
      <c r="N113" s="1612"/>
      <c r="O113" s="1612"/>
      <c r="P113" s="1612"/>
      <c r="Q113" s="1612"/>
      <c r="R113" s="1612"/>
      <c r="S113" s="1612"/>
      <c r="T113" s="1612"/>
      <c r="U113" s="1612"/>
      <c r="V113" s="300"/>
      <c r="W113" s="300"/>
      <c r="X113" s="526"/>
    </row>
    <row r="114" spans="1:24" x14ac:dyDescent="0.2">
      <c r="A114" s="580"/>
      <c r="B114" s="300"/>
      <c r="C114" s="1566" t="s">
        <v>674</v>
      </c>
      <c r="D114" s="1566"/>
      <c r="E114" s="1566"/>
      <c r="F114" s="1566"/>
      <c r="G114" s="1566"/>
      <c r="H114" s="1566"/>
      <c r="I114" s="1566"/>
      <c r="J114" s="1566"/>
      <c r="K114" s="1566"/>
      <c r="L114" s="1566"/>
      <c r="M114" s="1566"/>
      <c r="N114" s="1566"/>
      <c r="O114" s="1566"/>
      <c r="P114" s="1566"/>
      <c r="Q114" s="1566"/>
      <c r="R114" s="1566"/>
      <c r="S114" s="1566"/>
      <c r="T114" s="1566"/>
      <c r="U114" s="1566"/>
      <c r="V114" s="902"/>
      <c r="W114" s="902"/>
      <c r="X114" s="525"/>
    </row>
    <row r="115" spans="1:24" x14ac:dyDescent="0.2">
      <c r="A115" s="580"/>
      <c r="B115" s="300"/>
      <c r="C115" s="1612" t="s">
        <v>675</v>
      </c>
      <c r="D115" s="1612"/>
      <c r="E115" s="1612"/>
      <c r="F115" s="1612"/>
      <c r="G115" s="1612"/>
      <c r="H115" s="1612"/>
      <c r="I115" s="1612"/>
      <c r="J115" s="1612"/>
      <c r="K115" s="1612"/>
      <c r="L115" s="1612"/>
      <c r="M115" s="1612"/>
      <c r="N115" s="1612"/>
      <c r="O115" s="1612"/>
      <c r="P115" s="1612"/>
      <c r="Q115" s="1612"/>
      <c r="R115" s="1612"/>
      <c r="S115" s="1612"/>
      <c r="T115" s="1612"/>
      <c r="U115" s="1612"/>
      <c r="V115" s="300"/>
      <c r="W115" s="300"/>
      <c r="X115" s="526"/>
    </row>
    <row r="116" spans="1:24" x14ac:dyDescent="0.2">
      <c r="A116" s="580"/>
      <c r="B116" s="300"/>
      <c r="C116" s="1566" t="s">
        <v>676</v>
      </c>
      <c r="D116" s="1566"/>
      <c r="E116" s="1566"/>
      <c r="F116" s="1566"/>
      <c r="G116" s="1566"/>
      <c r="H116" s="1566"/>
      <c r="I116" s="1566"/>
      <c r="J116" s="1566"/>
      <c r="K116" s="1566"/>
      <c r="L116" s="1566"/>
      <c r="M116" s="1566"/>
      <c r="N116" s="1566"/>
      <c r="O116" s="1566"/>
      <c r="P116" s="1566"/>
      <c r="Q116" s="1566"/>
      <c r="R116" s="1566"/>
      <c r="S116" s="1566"/>
      <c r="T116" s="1566"/>
      <c r="U116" s="1566"/>
      <c r="V116" s="902"/>
      <c r="W116" s="902"/>
      <c r="X116" s="525"/>
    </row>
    <row r="117" spans="1:24" x14ac:dyDescent="0.2">
      <c r="A117" s="580"/>
      <c r="B117" s="300"/>
      <c r="C117" s="1612" t="s">
        <v>677</v>
      </c>
      <c r="D117" s="1612"/>
      <c r="E117" s="1612"/>
      <c r="F117" s="1612"/>
      <c r="G117" s="1612"/>
      <c r="H117" s="1612"/>
      <c r="I117" s="1612"/>
      <c r="J117" s="1612"/>
      <c r="K117" s="1612"/>
      <c r="L117" s="1612"/>
      <c r="M117" s="1612"/>
      <c r="N117" s="1612"/>
      <c r="O117" s="1612"/>
      <c r="P117" s="1612"/>
      <c r="Q117" s="1612"/>
      <c r="R117" s="1612"/>
      <c r="S117" s="1612"/>
      <c r="T117" s="1612"/>
      <c r="U117" s="1612"/>
      <c r="V117" s="300"/>
      <c r="W117" s="300"/>
      <c r="X117" s="526"/>
    </row>
    <row r="118" spans="1:24" x14ac:dyDescent="0.2">
      <c r="A118" s="580"/>
      <c r="B118" s="300"/>
      <c r="C118" s="1566" t="s">
        <v>678</v>
      </c>
      <c r="D118" s="1566"/>
      <c r="E118" s="1566"/>
      <c r="F118" s="1566"/>
      <c r="G118" s="1566"/>
      <c r="H118" s="1566"/>
      <c r="I118" s="1566"/>
      <c r="J118" s="1566"/>
      <c r="K118" s="1566"/>
      <c r="L118" s="1566"/>
      <c r="M118" s="1566"/>
      <c r="N118" s="1566"/>
      <c r="O118" s="1566"/>
      <c r="P118" s="1566"/>
      <c r="Q118" s="1566"/>
      <c r="R118" s="1566"/>
      <c r="S118" s="1566"/>
      <c r="T118" s="1566"/>
      <c r="U118" s="1566"/>
      <c r="V118" s="902"/>
      <c r="W118" s="902"/>
      <c r="X118" s="525"/>
    </row>
    <row r="119" spans="1:24" ht="15.75" customHeight="1" x14ac:dyDescent="0.2">
      <c r="A119" s="564">
        <v>14</v>
      </c>
      <c r="B119" s="303"/>
      <c r="C119" s="1610" t="s">
        <v>625</v>
      </c>
      <c r="D119" s="1610"/>
      <c r="E119" s="1610"/>
      <c r="F119" s="1610"/>
      <c r="G119" s="1610"/>
      <c r="H119" s="1610"/>
      <c r="I119" s="1610"/>
      <c r="J119" s="1610"/>
      <c r="K119" s="1610"/>
      <c r="L119" s="1610"/>
      <c r="M119" s="1610"/>
      <c r="N119" s="1610"/>
      <c r="O119" s="1610"/>
      <c r="P119" s="1610"/>
      <c r="Q119" s="1610"/>
      <c r="R119" s="1610"/>
      <c r="S119" s="1610"/>
      <c r="T119" s="1610"/>
      <c r="U119" s="1610"/>
      <c r="V119" s="302"/>
      <c r="W119" s="302"/>
      <c r="X119" s="1336">
        <f>SUM(X120:X127)</f>
        <v>2297500</v>
      </c>
    </row>
    <row r="120" spans="1:24" ht="12.75" customHeight="1" x14ac:dyDescent="0.2">
      <c r="A120" s="580"/>
      <c r="B120" s="300"/>
      <c r="C120" s="1612" t="s">
        <v>671</v>
      </c>
      <c r="D120" s="1612"/>
      <c r="E120" s="1612"/>
      <c r="F120" s="1612"/>
      <c r="G120" s="1612"/>
      <c r="H120" s="1612"/>
      <c r="I120" s="1612"/>
      <c r="J120" s="1612"/>
      <c r="K120" s="1612"/>
      <c r="L120" s="1612"/>
      <c r="M120" s="1612"/>
      <c r="N120" s="1612"/>
      <c r="O120" s="1612"/>
      <c r="P120" s="1612"/>
      <c r="Q120" s="1612"/>
      <c r="R120" s="1612"/>
      <c r="S120" s="1612"/>
      <c r="T120" s="1612"/>
      <c r="U120" s="1612"/>
      <c r="V120" s="300"/>
      <c r="W120" s="300"/>
      <c r="X120" s="1337"/>
    </row>
    <row r="121" spans="1:24" ht="12.75" customHeight="1" x14ac:dyDescent="0.2">
      <c r="A121" s="580"/>
      <c r="B121" s="300"/>
      <c r="C121" s="1566" t="s">
        <v>672</v>
      </c>
      <c r="D121" s="1566"/>
      <c r="E121" s="1566"/>
      <c r="F121" s="1566"/>
      <c r="G121" s="1566"/>
      <c r="H121" s="1566"/>
      <c r="I121" s="1566"/>
      <c r="J121" s="1566"/>
      <c r="K121" s="1566"/>
      <c r="L121" s="1566"/>
      <c r="M121" s="1566"/>
      <c r="N121" s="1566"/>
      <c r="O121" s="1566"/>
      <c r="P121" s="1566"/>
      <c r="Q121" s="1566"/>
      <c r="R121" s="1566"/>
      <c r="S121" s="1566"/>
      <c r="T121" s="1566"/>
      <c r="U121" s="1566"/>
      <c r="V121" s="902"/>
      <c r="W121" s="902"/>
      <c r="X121" s="774"/>
    </row>
    <row r="122" spans="1:24" ht="12.75" customHeight="1" x14ac:dyDescent="0.2">
      <c r="A122" s="580"/>
      <c r="B122" s="300"/>
      <c r="C122" s="1612" t="s">
        <v>673</v>
      </c>
      <c r="D122" s="1612"/>
      <c r="E122" s="1612"/>
      <c r="F122" s="1612"/>
      <c r="G122" s="1612"/>
      <c r="H122" s="1612"/>
      <c r="I122" s="1612"/>
      <c r="J122" s="1612"/>
      <c r="K122" s="1612"/>
      <c r="L122" s="1612"/>
      <c r="M122" s="1612"/>
      <c r="N122" s="1612"/>
      <c r="O122" s="1612"/>
      <c r="P122" s="1612"/>
      <c r="Q122" s="1612"/>
      <c r="R122" s="1612"/>
      <c r="S122" s="1612"/>
      <c r="T122" s="1612"/>
      <c r="U122" s="1612"/>
      <c r="V122" s="300"/>
      <c r="W122" s="300"/>
      <c r="X122" s="1355">
        <v>2052000</v>
      </c>
    </row>
    <row r="123" spans="1:24" x14ac:dyDescent="0.2">
      <c r="A123" s="567"/>
      <c r="B123" s="303"/>
      <c r="C123" s="1566" t="s">
        <v>323</v>
      </c>
      <c r="D123" s="1566"/>
      <c r="E123" s="1566"/>
      <c r="F123" s="1566"/>
      <c r="G123" s="1566"/>
      <c r="H123" s="1566"/>
      <c r="I123" s="1566"/>
      <c r="J123" s="1566"/>
      <c r="K123" s="1566"/>
      <c r="L123" s="1566"/>
      <c r="M123" s="1566"/>
      <c r="N123" s="1566"/>
      <c r="O123" s="1566"/>
      <c r="P123" s="1566"/>
      <c r="Q123" s="1566"/>
      <c r="R123" s="1566"/>
      <c r="S123" s="1566"/>
      <c r="T123" s="1566"/>
      <c r="U123" s="1566"/>
      <c r="V123" s="302"/>
      <c r="W123" s="584"/>
      <c r="X123" s="1335">
        <v>245500</v>
      </c>
    </row>
    <row r="124" spans="1:24" x14ac:dyDescent="0.2">
      <c r="A124" s="580"/>
      <c r="B124" s="300"/>
      <c r="C124" s="1612" t="s">
        <v>675</v>
      </c>
      <c r="D124" s="1612"/>
      <c r="E124" s="1612"/>
      <c r="F124" s="1612"/>
      <c r="G124" s="1612"/>
      <c r="H124" s="1612"/>
      <c r="I124" s="1612"/>
      <c r="J124" s="1612"/>
      <c r="K124" s="1612"/>
      <c r="L124" s="1612"/>
      <c r="M124" s="1612"/>
      <c r="N124" s="1612"/>
      <c r="O124" s="1612"/>
      <c r="P124" s="1612"/>
      <c r="Q124" s="1612"/>
      <c r="R124" s="1612"/>
      <c r="S124" s="1612"/>
      <c r="T124" s="1612"/>
      <c r="U124" s="1612"/>
      <c r="V124" s="300"/>
      <c r="W124" s="300"/>
      <c r="X124" s="1337"/>
    </row>
    <row r="125" spans="1:24" x14ac:dyDescent="0.2">
      <c r="A125" s="580"/>
      <c r="B125" s="300"/>
      <c r="C125" s="1566" t="s">
        <v>676</v>
      </c>
      <c r="D125" s="1566"/>
      <c r="E125" s="1566"/>
      <c r="F125" s="1566"/>
      <c r="G125" s="1566"/>
      <c r="H125" s="1566"/>
      <c r="I125" s="1566"/>
      <c r="J125" s="1566"/>
      <c r="K125" s="1566"/>
      <c r="L125" s="1566"/>
      <c r="M125" s="1566"/>
      <c r="N125" s="1566"/>
      <c r="O125" s="1566"/>
      <c r="P125" s="1566"/>
      <c r="Q125" s="1566"/>
      <c r="R125" s="1566"/>
      <c r="S125" s="1566"/>
      <c r="T125" s="1566"/>
      <c r="U125" s="1566"/>
      <c r="V125" s="902"/>
      <c r="W125" s="902"/>
      <c r="X125" s="774"/>
    </row>
    <row r="126" spans="1:24" x14ac:dyDescent="0.2">
      <c r="A126" s="580"/>
      <c r="B126" s="300"/>
      <c r="C126" s="1612" t="s">
        <v>677</v>
      </c>
      <c r="D126" s="1612"/>
      <c r="E126" s="1612"/>
      <c r="F126" s="1612"/>
      <c r="G126" s="1612"/>
      <c r="H126" s="1612"/>
      <c r="I126" s="1612"/>
      <c r="J126" s="1612"/>
      <c r="K126" s="1612"/>
      <c r="L126" s="1612"/>
      <c r="M126" s="1612"/>
      <c r="N126" s="1612"/>
      <c r="O126" s="1612"/>
      <c r="P126" s="1612"/>
      <c r="Q126" s="1612"/>
      <c r="R126" s="1612"/>
      <c r="S126" s="1612"/>
      <c r="T126" s="1612"/>
      <c r="U126" s="1612"/>
      <c r="V126" s="300"/>
      <c r="W126" s="300"/>
      <c r="X126" s="1338"/>
    </row>
    <row r="127" spans="1:24" x14ac:dyDescent="0.2">
      <c r="A127" s="580"/>
      <c r="B127" s="300"/>
      <c r="C127" s="1566" t="s">
        <v>678</v>
      </c>
      <c r="D127" s="1566"/>
      <c r="E127" s="1566"/>
      <c r="F127" s="1566"/>
      <c r="G127" s="1566"/>
      <c r="H127" s="1566"/>
      <c r="I127" s="1566"/>
      <c r="J127" s="1566"/>
      <c r="K127" s="1566"/>
      <c r="L127" s="1566"/>
      <c r="M127" s="1566"/>
      <c r="N127" s="1566"/>
      <c r="O127" s="1566"/>
      <c r="P127" s="1566"/>
      <c r="Q127" s="1566"/>
      <c r="R127" s="1566"/>
      <c r="S127" s="1566"/>
      <c r="T127" s="1566"/>
      <c r="U127" s="1566"/>
      <c r="V127" s="902"/>
      <c r="W127" s="903"/>
      <c r="X127" s="774"/>
    </row>
    <row r="128" spans="1:24" ht="21" customHeight="1" x14ac:dyDescent="0.2">
      <c r="A128" s="581">
        <v>15</v>
      </c>
      <c r="B128" s="578"/>
      <c r="C128" s="1608" t="s">
        <v>626</v>
      </c>
      <c r="D128" s="1608"/>
      <c r="E128" s="1608"/>
      <c r="F128" s="1608"/>
      <c r="G128" s="1608"/>
      <c r="H128" s="1608"/>
      <c r="I128" s="1608"/>
      <c r="J128" s="1608"/>
      <c r="K128" s="1608"/>
      <c r="L128" s="1608"/>
      <c r="M128" s="1608"/>
      <c r="N128" s="1608"/>
      <c r="O128" s="1608"/>
      <c r="P128" s="1608"/>
      <c r="Q128" s="1608"/>
      <c r="R128" s="1608"/>
      <c r="S128" s="1608"/>
      <c r="T128" s="1608"/>
      <c r="U128" s="1608"/>
      <c r="V128" s="578"/>
      <c r="W128" s="578"/>
      <c r="X128" s="576">
        <f>SUM(X119,X110)</f>
        <v>2297500</v>
      </c>
    </row>
    <row r="129" spans="1:25" x14ac:dyDescent="0.2">
      <c r="A129" s="308"/>
      <c r="B129" s="300"/>
      <c r="C129" s="1609"/>
      <c r="D129" s="1609"/>
      <c r="E129" s="1609"/>
      <c r="F129" s="1609"/>
      <c r="G129" s="1609"/>
      <c r="H129" s="1609"/>
      <c r="I129" s="1609"/>
      <c r="J129" s="1609"/>
      <c r="K129" s="1609"/>
      <c r="L129" s="1609"/>
      <c r="M129" s="1609"/>
      <c r="N129" s="1609"/>
      <c r="O129" s="1609"/>
      <c r="P129" s="1609"/>
      <c r="Q129" s="1609"/>
      <c r="R129" s="1609"/>
      <c r="S129" s="1609"/>
      <c r="T129" s="1609"/>
      <c r="U129" s="1609"/>
      <c r="V129" s="300"/>
      <c r="W129" s="300"/>
      <c r="X129" s="376"/>
    </row>
    <row r="130" spans="1:25" x14ac:dyDescent="0.2">
      <c r="A130" s="308"/>
      <c r="B130" s="300"/>
      <c r="C130" s="1609"/>
      <c r="D130" s="1609"/>
      <c r="E130" s="1609"/>
      <c r="F130" s="1609"/>
      <c r="G130" s="1609"/>
      <c r="H130" s="1609"/>
      <c r="I130" s="1609"/>
      <c r="J130" s="1609"/>
      <c r="K130" s="1609"/>
      <c r="L130" s="1609"/>
      <c r="M130" s="1609"/>
      <c r="N130" s="1609"/>
      <c r="O130" s="1609"/>
      <c r="P130" s="1609"/>
      <c r="Q130" s="1609"/>
      <c r="R130" s="1609"/>
      <c r="S130" s="1609"/>
      <c r="T130" s="1609"/>
      <c r="U130" s="1609"/>
      <c r="V130" s="300"/>
      <c r="W130" s="300"/>
      <c r="X130" s="376"/>
    </row>
    <row r="131" spans="1:25" ht="24" customHeight="1" x14ac:dyDescent="0.2">
      <c r="A131" s="569"/>
      <c r="B131" s="300"/>
      <c r="C131" s="1611"/>
      <c r="D131" s="1611"/>
      <c r="E131" s="1611"/>
      <c r="F131" s="1611"/>
      <c r="G131" s="1611"/>
      <c r="H131" s="1611"/>
      <c r="I131" s="1611"/>
      <c r="J131" s="1611"/>
      <c r="K131" s="1611"/>
      <c r="L131" s="1611"/>
      <c r="M131" s="1611"/>
      <c r="N131" s="1611"/>
      <c r="O131" s="1611"/>
      <c r="P131" s="1611"/>
      <c r="Q131" s="1611"/>
      <c r="R131" s="1611"/>
      <c r="S131" s="1611"/>
      <c r="T131" s="1611"/>
      <c r="U131" s="1611"/>
      <c r="V131" s="300"/>
      <c r="W131" s="300"/>
      <c r="X131" s="570"/>
      <c r="Y131" s="571"/>
    </row>
  </sheetData>
  <sheetProtection selectLockedCells="1" selectUnlockedCells="1"/>
  <mergeCells count="172">
    <mergeCell ref="U7:W7"/>
    <mergeCell ref="U15:W15"/>
    <mergeCell ref="U11:W11"/>
    <mergeCell ref="U23:W23"/>
    <mergeCell ref="U12:W12"/>
    <mergeCell ref="U19:W19"/>
    <mergeCell ref="U18:W18"/>
    <mergeCell ref="C36:W36"/>
    <mergeCell ref="B50:T50"/>
    <mergeCell ref="C33:W33"/>
    <mergeCell ref="U14:W14"/>
    <mergeCell ref="B11:T11"/>
    <mergeCell ref="U22:W22"/>
    <mergeCell ref="U48:W48"/>
    <mergeCell ref="B15:T15"/>
    <mergeCell ref="B26:T26"/>
    <mergeCell ref="B19:T19"/>
    <mergeCell ref="C27:W27"/>
    <mergeCell ref="C28:W28"/>
    <mergeCell ref="B29:T29"/>
    <mergeCell ref="U29:W29"/>
    <mergeCell ref="U42:W42"/>
    <mergeCell ref="C43:W43"/>
    <mergeCell ref="C32:W32"/>
    <mergeCell ref="C93:U93"/>
    <mergeCell ref="A4:B4"/>
    <mergeCell ref="C4:U4"/>
    <mergeCell ref="V4:W4"/>
    <mergeCell ref="B20:T20"/>
    <mergeCell ref="B5:T5"/>
    <mergeCell ref="U5:W5"/>
    <mergeCell ref="B10:T10"/>
    <mergeCell ref="B9:T9"/>
    <mergeCell ref="B22:T22"/>
    <mergeCell ref="U17:W17"/>
    <mergeCell ref="B17:T17"/>
    <mergeCell ref="B13:T13"/>
    <mergeCell ref="U10:W10"/>
    <mergeCell ref="U20:W20"/>
    <mergeCell ref="B12:T12"/>
    <mergeCell ref="U13:W13"/>
    <mergeCell ref="U21:W21"/>
    <mergeCell ref="B14:T14"/>
    <mergeCell ref="B16:T16"/>
    <mergeCell ref="U9:W9"/>
    <mergeCell ref="B6:T6"/>
    <mergeCell ref="B7:T7"/>
    <mergeCell ref="U16:W16"/>
    <mergeCell ref="B67:W67"/>
    <mergeCell ref="U6:W6"/>
    <mergeCell ref="U8:W8"/>
    <mergeCell ref="B8:T8"/>
    <mergeCell ref="C41:W41"/>
    <mergeCell ref="C97:U97"/>
    <mergeCell ref="C95:U95"/>
    <mergeCell ref="C94:U94"/>
    <mergeCell ref="C89:U89"/>
    <mergeCell ref="U50:W50"/>
    <mergeCell ref="B62:T62"/>
    <mergeCell ref="U59:W59"/>
    <mergeCell ref="B60:T60"/>
    <mergeCell ref="U54:W54"/>
    <mergeCell ref="U60:W60"/>
    <mergeCell ref="U61:W61"/>
    <mergeCell ref="U62:W62"/>
    <mergeCell ref="B56:T56"/>
    <mergeCell ref="U49:W49"/>
    <mergeCell ref="C45:W45"/>
    <mergeCell ref="C46:W46"/>
    <mergeCell ref="B47:W47"/>
    <mergeCell ref="B63:T63"/>
    <mergeCell ref="C91:U91"/>
    <mergeCell ref="B58:T58"/>
    <mergeCell ref="B64:T64"/>
    <mergeCell ref="B65:T65"/>
    <mergeCell ref="U63:W63"/>
    <mergeCell ref="U64:W64"/>
    <mergeCell ref="U65:W65"/>
    <mergeCell ref="B54:T54"/>
    <mergeCell ref="U52:W52"/>
    <mergeCell ref="B66:T66"/>
    <mergeCell ref="B52:T52"/>
    <mergeCell ref="B18:T18"/>
    <mergeCell ref="B38:T38"/>
    <mergeCell ref="B42:T42"/>
    <mergeCell ref="B24:T24"/>
    <mergeCell ref="B23:T23"/>
    <mergeCell ref="B34:T34"/>
    <mergeCell ref="U34:W34"/>
    <mergeCell ref="B21:T21"/>
    <mergeCell ref="U24:W24"/>
    <mergeCell ref="C39:W39"/>
    <mergeCell ref="U26:W26"/>
    <mergeCell ref="U25:W25"/>
    <mergeCell ref="B25:T25"/>
    <mergeCell ref="C35:W35"/>
    <mergeCell ref="B30:T30"/>
    <mergeCell ref="U30:W30"/>
    <mergeCell ref="C37:W37"/>
    <mergeCell ref="C40:W40"/>
    <mergeCell ref="C127:U127"/>
    <mergeCell ref="C96:U96"/>
    <mergeCell ref="C79:U79"/>
    <mergeCell ref="C112:U112"/>
    <mergeCell ref="U38:W38"/>
    <mergeCell ref="U53:W53"/>
    <mergeCell ref="B59:T59"/>
    <mergeCell ref="B61:T61"/>
    <mergeCell ref="C31:W31"/>
    <mergeCell ref="B53:T53"/>
    <mergeCell ref="U44:W44"/>
    <mergeCell ref="B48:T48"/>
    <mergeCell ref="B51:T51"/>
    <mergeCell ref="B49:T49"/>
    <mergeCell ref="B44:T44"/>
    <mergeCell ref="U51:W51"/>
    <mergeCell ref="C76:U76"/>
    <mergeCell ref="C75:U75"/>
    <mergeCell ref="C92:U92"/>
    <mergeCell ref="C82:U82"/>
    <mergeCell ref="C81:U81"/>
    <mergeCell ref="C87:W87"/>
    <mergeCell ref="C86:U86"/>
    <mergeCell ref="B57:T57"/>
    <mergeCell ref="C101:U101"/>
    <mergeCell ref="C100:U100"/>
    <mergeCell ref="C103:U103"/>
    <mergeCell ref="C99:U99"/>
    <mergeCell ref="B55:T55"/>
    <mergeCell ref="C128:U128"/>
    <mergeCell ref="C126:U126"/>
    <mergeCell ref="C125:U125"/>
    <mergeCell ref="C124:U124"/>
    <mergeCell ref="C121:U121"/>
    <mergeCell ref="C122:U122"/>
    <mergeCell ref="C123:U123"/>
    <mergeCell ref="C102:U102"/>
    <mergeCell ref="C113:U113"/>
    <mergeCell ref="C118:U118"/>
    <mergeCell ref="C110:U110"/>
    <mergeCell ref="C109:U109"/>
    <mergeCell ref="C114:U114"/>
    <mergeCell ref="C115:U115"/>
    <mergeCell ref="D73:X73"/>
    <mergeCell ref="U58:W58"/>
    <mergeCell ref="C78:U78"/>
    <mergeCell ref="C80:U80"/>
    <mergeCell ref="C116:U116"/>
    <mergeCell ref="C107:U107"/>
    <mergeCell ref="C108:U108"/>
    <mergeCell ref="C129:U129"/>
    <mergeCell ref="C98:U98"/>
    <mergeCell ref="C130:U130"/>
    <mergeCell ref="C131:U131"/>
    <mergeCell ref="B68:W68"/>
    <mergeCell ref="B69:T69"/>
    <mergeCell ref="A74:B74"/>
    <mergeCell ref="V74:W74"/>
    <mergeCell ref="C111:U111"/>
    <mergeCell ref="C120:U120"/>
    <mergeCell ref="C90:U90"/>
    <mergeCell ref="C104:U104"/>
    <mergeCell ref="C106:U106"/>
    <mergeCell ref="C105:U105"/>
    <mergeCell ref="C117:U117"/>
    <mergeCell ref="C88:U88"/>
    <mergeCell ref="C85:U85"/>
    <mergeCell ref="C84:U84"/>
    <mergeCell ref="C83:U83"/>
    <mergeCell ref="C74:U74"/>
    <mergeCell ref="C77:U77"/>
    <mergeCell ref="C119:U119"/>
  </mergeCells>
  <phoneticPr fontId="26" type="noConversion"/>
  <pageMargins left="0.19685039370078741" right="0" top="1.1811023622047245" bottom="0" header="0.51181102362204722" footer="0.51181102362204722"/>
  <pageSetup paperSize="9" scale="90" firstPageNumber="0" orientation="portrait" r:id="rId1"/>
  <headerFooter alignWithMargins="0">
    <oddHeader>&amp;C&amp;"Times New Roman,Félkövér"&amp;9LETENYE VÁROS ÖNKORMÁNYZATA 2020.ÉVI MŰKŐDÉSI ÉS FELHALMOZÁSI CÉLÚ TÁMOGATÁSAINAK, ÁTVETT PÉNZESZKÖZEINEK ELŐIRÁNYZATA</oddHeader>
  </headerFooter>
  <rowBreaks count="1" manualBreakCount="1">
    <brk id="7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workbookViewId="0">
      <selection activeCell="F3" sqref="F3"/>
    </sheetView>
  </sheetViews>
  <sheetFormatPr defaultColWidth="9.140625" defaultRowHeight="15" x14ac:dyDescent="0.25"/>
  <cols>
    <col min="1" max="1" width="6.5703125" style="278" customWidth="1"/>
    <col min="2" max="2" width="38.42578125" style="278" customWidth="1"/>
    <col min="3" max="3" width="20.42578125" style="278" hidden="1" customWidth="1"/>
    <col min="4" max="4" width="16" style="278" customWidth="1"/>
    <col min="5" max="16384" width="9.140625" style="278"/>
  </cols>
  <sheetData>
    <row r="1" spans="1:7" ht="30.75" customHeight="1" x14ac:dyDescent="0.25">
      <c r="A1" s="317" t="s">
        <v>734</v>
      </c>
      <c r="B1" s="317" t="s">
        <v>705</v>
      </c>
      <c r="C1" s="317"/>
      <c r="D1" s="317" t="s">
        <v>905</v>
      </c>
      <c r="E1" s="312"/>
      <c r="F1" s="310"/>
      <c r="G1" s="311"/>
    </row>
    <row r="2" spans="1:7" x14ac:dyDescent="0.25">
      <c r="A2" s="313">
        <v>1</v>
      </c>
      <c r="B2" s="267" t="s">
        <v>696</v>
      </c>
      <c r="C2" s="316"/>
      <c r="D2" s="314">
        <v>14468168</v>
      </c>
      <c r="E2" s="280"/>
    </row>
    <row r="3" spans="1:7" x14ac:dyDescent="0.25">
      <c r="A3" s="313">
        <v>2</v>
      </c>
      <c r="B3" s="267" t="s">
        <v>697</v>
      </c>
      <c r="C3" s="316"/>
      <c r="D3" s="314">
        <v>0</v>
      </c>
      <c r="E3" s="280"/>
    </row>
    <row r="4" spans="1:7" ht="31.5" customHeight="1" x14ac:dyDescent="0.25">
      <c r="A4" s="313">
        <v>3</v>
      </c>
      <c r="B4" s="315" t="s">
        <v>698</v>
      </c>
      <c r="C4" s="316"/>
      <c r="D4" s="314">
        <v>0</v>
      </c>
      <c r="E4" s="280"/>
    </row>
    <row r="5" spans="1:7" ht="31.5" customHeight="1" x14ac:dyDescent="0.25">
      <c r="A5" s="313">
        <v>4</v>
      </c>
      <c r="B5" s="315" t="s">
        <v>699</v>
      </c>
      <c r="C5" s="316"/>
      <c r="D5" s="314">
        <v>0</v>
      </c>
      <c r="E5" s="280"/>
    </row>
    <row r="6" spans="1:7" ht="33.75" customHeight="1" x14ac:dyDescent="0.25">
      <c r="A6" s="313">
        <v>5</v>
      </c>
      <c r="B6" s="315" t="s">
        <v>700</v>
      </c>
      <c r="C6" s="316"/>
      <c r="D6" s="316">
        <v>94457</v>
      </c>
      <c r="E6" s="280"/>
    </row>
    <row r="7" spans="1:7" x14ac:dyDescent="0.25">
      <c r="A7" s="313">
        <v>6</v>
      </c>
      <c r="B7" s="267" t="s">
        <v>701</v>
      </c>
      <c r="C7" s="1628"/>
      <c r="D7" s="314">
        <v>2123986</v>
      </c>
      <c r="E7" s="280"/>
    </row>
    <row r="8" spans="1:7" x14ac:dyDescent="0.25">
      <c r="A8" s="313">
        <v>7</v>
      </c>
      <c r="B8" s="267" t="s">
        <v>702</v>
      </c>
      <c r="C8" s="1629"/>
      <c r="D8" s="314">
        <v>139998</v>
      </c>
      <c r="E8" s="280"/>
    </row>
    <row r="9" spans="1:7" ht="24" x14ac:dyDescent="0.25">
      <c r="A9" s="313">
        <v>8</v>
      </c>
      <c r="B9" s="315" t="s">
        <v>703</v>
      </c>
      <c r="C9" s="316"/>
      <c r="D9" s="316">
        <v>0</v>
      </c>
      <c r="E9" s="280"/>
    </row>
    <row r="10" spans="1:7" ht="24" x14ac:dyDescent="0.25">
      <c r="A10" s="313">
        <v>9</v>
      </c>
      <c r="B10" s="315" t="s">
        <v>906</v>
      </c>
      <c r="C10" s="316"/>
      <c r="D10" s="316">
        <v>0</v>
      </c>
      <c r="E10" s="280"/>
    </row>
    <row r="11" spans="1:7" x14ac:dyDescent="0.25">
      <c r="A11" s="313">
        <v>10</v>
      </c>
      <c r="B11" s="267" t="s">
        <v>907</v>
      </c>
      <c r="C11" s="316"/>
      <c r="D11" s="314">
        <v>0</v>
      </c>
      <c r="E11" s="280"/>
    </row>
    <row r="12" spans="1:7" x14ac:dyDescent="0.25">
      <c r="A12" s="313">
        <v>11</v>
      </c>
      <c r="B12" s="267" t="s">
        <v>704</v>
      </c>
      <c r="C12" s="316"/>
      <c r="D12" s="314">
        <v>0</v>
      </c>
      <c r="E12" s="280"/>
    </row>
    <row r="13" spans="1:7" x14ac:dyDescent="0.25">
      <c r="A13" s="797">
        <v>12</v>
      </c>
      <c r="B13" s="265" t="s">
        <v>908</v>
      </c>
      <c r="C13" s="267"/>
      <c r="D13" s="814">
        <f>SUM(D2:D12)</f>
        <v>16826609</v>
      </c>
      <c r="E13" s="280"/>
    </row>
    <row r="14" spans="1:7" x14ac:dyDescent="0.25">
      <c r="A14" s="280"/>
      <c r="B14" s="280"/>
      <c r="C14" s="280"/>
      <c r="D14" s="280"/>
      <c r="E14" s="280"/>
    </row>
    <row r="15" spans="1:7" x14ac:dyDescent="0.25">
      <c r="A15" s="280"/>
      <c r="B15" s="1630"/>
      <c r="C15" s="1630"/>
      <c r="D15" s="280"/>
      <c r="E15" s="280"/>
    </row>
    <row r="16" spans="1:7" x14ac:dyDescent="0.25">
      <c r="A16" s="280"/>
      <c r="B16" s="280"/>
      <c r="C16" s="280"/>
      <c r="D16" s="280"/>
      <c r="E16" s="280"/>
    </row>
    <row r="17" spans="1:5" ht="60.75" x14ac:dyDescent="0.25">
      <c r="A17" s="280"/>
      <c r="B17" s="815" t="s">
        <v>909</v>
      </c>
      <c r="C17" s="280"/>
      <c r="D17" s="280"/>
      <c r="E17" s="280"/>
    </row>
    <row r="18" spans="1:5" x14ac:dyDescent="0.25">
      <c r="B18" s="816"/>
      <c r="C18" s="816"/>
      <c r="D18" s="816"/>
      <c r="E18" s="816"/>
    </row>
    <row r="19" spans="1:5" ht="295.5" customHeight="1" x14ac:dyDescent="0.25">
      <c r="A19" s="816"/>
      <c r="B19" s="817" t="s">
        <v>916</v>
      </c>
      <c r="C19" s="816"/>
      <c r="D19" s="816"/>
      <c r="E19" s="816"/>
    </row>
    <row r="20" spans="1:5" x14ac:dyDescent="0.25">
      <c r="A20" s="816"/>
      <c r="B20" s="816"/>
      <c r="C20" s="816"/>
      <c r="D20" s="816"/>
      <c r="E20" s="816"/>
    </row>
    <row r="21" spans="1:5" x14ac:dyDescent="0.25">
      <c r="A21" s="816"/>
      <c r="B21" s="816"/>
      <c r="C21" s="816"/>
      <c r="D21" s="816"/>
      <c r="E21" s="816"/>
    </row>
    <row r="22" spans="1:5" x14ac:dyDescent="0.25">
      <c r="A22" s="816"/>
      <c r="B22" s="816"/>
      <c r="C22" s="816"/>
      <c r="D22" s="816"/>
      <c r="E22" s="816"/>
    </row>
    <row r="23" spans="1:5" x14ac:dyDescent="0.25">
      <c r="A23" s="816"/>
      <c r="B23" s="816"/>
      <c r="C23" s="816"/>
      <c r="D23" s="816"/>
      <c r="E23" s="816"/>
    </row>
    <row r="24" spans="1:5" x14ac:dyDescent="0.25">
      <c r="A24" s="816"/>
      <c r="B24" s="816"/>
      <c r="C24" s="816"/>
      <c r="D24" s="816"/>
      <c r="E24" s="816"/>
    </row>
    <row r="25" spans="1:5" x14ac:dyDescent="0.25">
      <c r="A25" s="816"/>
      <c r="B25" s="816"/>
      <c r="C25" s="816"/>
      <c r="D25" s="816"/>
      <c r="E25" s="816"/>
    </row>
    <row r="26" spans="1:5" x14ac:dyDescent="0.25">
      <c r="A26" s="816"/>
      <c r="B26" s="816"/>
      <c r="C26" s="816"/>
      <c r="D26" s="816"/>
      <c r="E26" s="816"/>
    </row>
    <row r="27" spans="1:5" x14ac:dyDescent="0.25">
      <c r="A27" s="816"/>
      <c r="B27" s="816"/>
      <c r="C27" s="816"/>
      <c r="D27" s="816"/>
      <c r="E27" s="816"/>
    </row>
    <row r="28" spans="1:5" ht="24" customHeight="1" x14ac:dyDescent="0.25">
      <c r="A28" s="816"/>
      <c r="B28" s="816"/>
      <c r="C28" s="816"/>
      <c r="D28" s="816"/>
      <c r="E28" s="816"/>
    </row>
    <row r="29" spans="1:5" x14ac:dyDescent="0.25">
      <c r="A29" s="280"/>
      <c r="B29" s="280"/>
      <c r="C29" s="1627"/>
      <c r="D29" s="1627"/>
      <c r="E29" s="1627"/>
    </row>
    <row r="30" spans="1:5" x14ac:dyDescent="0.25">
      <c r="A30" s="280"/>
      <c r="B30" s="280"/>
      <c r="C30" s="1627"/>
      <c r="D30" s="1627"/>
      <c r="E30" s="1627"/>
    </row>
    <row r="31" spans="1:5" x14ac:dyDescent="0.25">
      <c r="A31" s="280"/>
      <c r="B31" s="280"/>
      <c r="C31" s="1627"/>
      <c r="D31" s="1627"/>
      <c r="E31" s="1627"/>
    </row>
    <row r="32" spans="1:5" x14ac:dyDescent="0.25">
      <c r="A32" s="280"/>
      <c r="B32" s="280"/>
      <c r="C32" s="1627"/>
      <c r="D32" s="1627"/>
      <c r="E32" s="1627"/>
    </row>
  </sheetData>
  <mergeCells count="6">
    <mergeCell ref="C29:E29"/>
    <mergeCell ref="C30:E30"/>
    <mergeCell ref="C31:E31"/>
    <mergeCell ref="C7:C8"/>
    <mergeCell ref="C32:E32"/>
    <mergeCell ref="B15:C15"/>
  </mergeCells>
  <phoneticPr fontId="4" type="noConversion"/>
  <pageMargins left="0.70866141732283472" right="0.70866141732283472" top="1.5354330708661419" bottom="0.74803149606299213" header="0.31496062992125984" footer="0.31496062992125984"/>
  <pageSetup paperSize="9" scale="76" orientation="portrait" r:id="rId1"/>
  <headerFooter alignWithMargins="0">
    <oddHeader>&amp;C&amp;"Times New Roman,Félkövér"&amp;9LETENYE VÁROS ÖNKORMÁNYZATA ÁLTAL NYÚJTOTT KÖZVETETT KEDVEZMÉNYEK MENTESSÉGEK &amp;R&amp;"Times New Roman,Félkövér"&amp;9 14.mellékletAdatok: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N92"/>
  <sheetViews>
    <sheetView workbookViewId="0">
      <selection activeCell="F21" sqref="F21"/>
    </sheetView>
  </sheetViews>
  <sheetFormatPr defaultColWidth="9.140625" defaultRowHeight="12.75" x14ac:dyDescent="0.2"/>
  <cols>
    <col min="1" max="1" width="27.7109375" style="50" customWidth="1"/>
    <col min="2" max="2" width="10.7109375" style="50" customWidth="1"/>
    <col min="3" max="3" width="6.5703125" style="50" customWidth="1"/>
    <col min="4" max="4" width="9.85546875" style="50" customWidth="1"/>
    <col min="5" max="5" width="8.42578125" style="50" customWidth="1"/>
    <col min="6" max="6" width="8.28515625" style="50" customWidth="1"/>
    <col min="7" max="7" width="9.85546875" style="50" customWidth="1"/>
    <col min="8" max="8" width="10.28515625" style="50" customWidth="1"/>
    <col min="9" max="9" width="9.42578125" style="50" customWidth="1"/>
    <col min="10" max="10" width="10" style="50" customWidth="1"/>
    <col min="11" max="11" width="9.42578125" style="50" customWidth="1"/>
    <col min="12" max="12" width="10.42578125" style="50" customWidth="1"/>
    <col min="13" max="13" width="9.140625" style="50"/>
    <col min="14" max="14" width="12.28515625" style="50" customWidth="1"/>
    <col min="15" max="16384" width="9.140625" style="50"/>
  </cols>
  <sheetData>
    <row r="1" spans="1:14" ht="12.75" customHeight="1" thickBot="1" x14ac:dyDescent="0.25">
      <c r="M1" s="1635" t="s">
        <v>712</v>
      </c>
      <c r="N1" s="1635"/>
    </row>
    <row r="2" spans="1:14" s="51" customFormat="1" ht="14.1" customHeight="1" thickBot="1" x14ac:dyDescent="0.25">
      <c r="A2" s="1633" t="s">
        <v>480</v>
      </c>
      <c r="B2" s="1636" t="s">
        <v>14</v>
      </c>
      <c r="C2" s="1636" t="s">
        <v>636</v>
      </c>
      <c r="D2" s="1636" t="s">
        <v>15</v>
      </c>
      <c r="E2" s="1637" t="s">
        <v>16</v>
      </c>
      <c r="F2" s="1637"/>
      <c r="G2" s="1637"/>
      <c r="H2" s="1638" t="s">
        <v>17</v>
      </c>
      <c r="I2" s="1638"/>
      <c r="J2" s="1638" t="s">
        <v>295</v>
      </c>
      <c r="K2" s="1638"/>
      <c r="L2" s="1639" t="s">
        <v>711</v>
      </c>
      <c r="M2" s="1639"/>
      <c r="N2" s="1633" t="s">
        <v>18</v>
      </c>
    </row>
    <row r="3" spans="1:14" s="51" customFormat="1" ht="84.75" customHeight="1" thickBot="1" x14ac:dyDescent="0.25">
      <c r="A3" s="1634"/>
      <c r="B3" s="1636"/>
      <c r="C3" s="1636"/>
      <c r="D3" s="1636"/>
      <c r="E3" s="513" t="s">
        <v>708</v>
      </c>
      <c r="F3" s="514" t="s">
        <v>709</v>
      </c>
      <c r="G3" s="515" t="s">
        <v>710</v>
      </c>
      <c r="H3" s="516" t="s">
        <v>19</v>
      </c>
      <c r="I3" s="515" t="s">
        <v>20</v>
      </c>
      <c r="J3" s="516" t="s">
        <v>21</v>
      </c>
      <c r="K3" s="515" t="s">
        <v>20</v>
      </c>
      <c r="L3" s="516" t="s">
        <v>21</v>
      </c>
      <c r="M3" s="517" t="s">
        <v>20</v>
      </c>
      <c r="N3" s="1640"/>
    </row>
    <row r="4" spans="1:14" ht="22.5" customHeight="1" x14ac:dyDescent="0.2">
      <c r="A4" s="352" t="s">
        <v>296</v>
      </c>
      <c r="B4" s="353"/>
      <c r="C4" s="354"/>
      <c r="D4" s="355"/>
      <c r="E4" s="356"/>
      <c r="F4" s="357"/>
      <c r="G4" s="357"/>
      <c r="H4" s="357"/>
      <c r="I4" s="357"/>
      <c r="J4" s="357"/>
      <c r="K4" s="357"/>
      <c r="L4" s="357"/>
      <c r="M4" s="358"/>
      <c r="N4" s="352"/>
    </row>
    <row r="5" spans="1:14" ht="24.95" customHeight="1" x14ac:dyDescent="0.2">
      <c r="A5" s="320"/>
      <c r="B5" s="321"/>
      <c r="C5" s="319"/>
      <c r="D5" s="322"/>
      <c r="E5" s="323"/>
      <c r="F5" s="324"/>
      <c r="G5" s="324"/>
      <c r="H5" s="324"/>
      <c r="I5" s="324"/>
      <c r="J5" s="324"/>
      <c r="K5" s="324"/>
      <c r="L5" s="324"/>
      <c r="M5" s="325"/>
      <c r="N5" s="320"/>
    </row>
    <row r="6" spans="1:14" ht="24.95" customHeight="1" x14ac:dyDescent="0.2">
      <c r="A6" s="320"/>
      <c r="B6" s="321"/>
      <c r="C6" s="319"/>
      <c r="D6" s="322"/>
      <c r="E6" s="323"/>
      <c r="F6" s="324"/>
      <c r="G6" s="324"/>
      <c r="H6" s="324"/>
      <c r="I6" s="324"/>
      <c r="J6" s="324"/>
      <c r="K6" s="324"/>
      <c r="L6" s="324"/>
      <c r="M6" s="325"/>
      <c r="N6" s="320"/>
    </row>
    <row r="7" spans="1:14" ht="24.95" customHeight="1" x14ac:dyDescent="0.2">
      <c r="A7" s="320"/>
      <c r="B7" s="321"/>
      <c r="C7" s="319"/>
      <c r="D7" s="322"/>
      <c r="E7" s="323"/>
      <c r="F7" s="324"/>
      <c r="G7" s="324"/>
      <c r="H7" s="324"/>
      <c r="I7" s="324"/>
      <c r="J7" s="324"/>
      <c r="K7" s="324"/>
      <c r="L7" s="324"/>
      <c r="M7" s="325"/>
      <c r="N7" s="320"/>
    </row>
    <row r="8" spans="1:14" ht="24.95" customHeight="1" x14ac:dyDescent="0.2">
      <c r="A8" s="320"/>
      <c r="B8" s="321"/>
      <c r="C8" s="319"/>
      <c r="D8" s="322"/>
      <c r="E8" s="323"/>
      <c r="F8" s="324"/>
      <c r="G8" s="324"/>
      <c r="H8" s="324"/>
      <c r="I8" s="324"/>
      <c r="J8" s="324"/>
      <c r="K8" s="324"/>
      <c r="L8" s="324"/>
      <c r="M8" s="325"/>
      <c r="N8" s="320"/>
    </row>
    <row r="9" spans="1:14" ht="24.95" customHeight="1" x14ac:dyDescent="0.2">
      <c r="A9" s="320"/>
      <c r="B9" s="321"/>
      <c r="C9" s="319"/>
      <c r="D9" s="322"/>
      <c r="E9" s="323"/>
      <c r="F9" s="324"/>
      <c r="G9" s="324"/>
      <c r="H9" s="324"/>
      <c r="I9" s="324"/>
      <c r="J9" s="324"/>
      <c r="K9" s="324"/>
      <c r="L9" s="324"/>
      <c r="M9" s="325"/>
      <c r="N9" s="320"/>
    </row>
    <row r="10" spans="1:14" ht="24.95" customHeight="1" x14ac:dyDescent="0.2">
      <c r="A10" s="320"/>
      <c r="B10" s="321"/>
      <c r="C10" s="319"/>
      <c r="D10" s="322"/>
      <c r="E10" s="323"/>
      <c r="F10" s="324"/>
      <c r="G10" s="324"/>
      <c r="H10" s="324"/>
      <c r="I10" s="324"/>
      <c r="J10" s="324"/>
      <c r="K10" s="324"/>
      <c r="L10" s="324"/>
      <c r="M10" s="325"/>
      <c r="N10" s="320"/>
    </row>
    <row r="11" spans="1:14" ht="24.95" customHeight="1" x14ac:dyDescent="0.2">
      <c r="A11" s="320"/>
      <c r="B11" s="321"/>
      <c r="C11" s="319"/>
      <c r="D11" s="322"/>
      <c r="E11" s="323"/>
      <c r="F11" s="324"/>
      <c r="G11" s="324"/>
      <c r="H11" s="324"/>
      <c r="I11" s="324"/>
      <c r="J11" s="324"/>
      <c r="K11" s="324"/>
      <c r="L11" s="324"/>
      <c r="M11" s="325"/>
      <c r="N11" s="320"/>
    </row>
    <row r="12" spans="1:14" ht="24.95" customHeight="1" x14ac:dyDescent="0.2">
      <c r="A12" s="326"/>
      <c r="B12" s="321"/>
      <c r="C12" s="327"/>
      <c r="D12" s="322"/>
      <c r="E12" s="323"/>
      <c r="F12" s="324"/>
      <c r="G12" s="324"/>
      <c r="H12" s="324"/>
      <c r="I12" s="324"/>
      <c r="J12" s="324"/>
      <c r="K12" s="324"/>
      <c r="L12" s="324"/>
      <c r="M12" s="325"/>
      <c r="N12" s="320"/>
    </row>
    <row r="13" spans="1:14" ht="24.95" customHeight="1" thickBot="1" x14ac:dyDescent="0.25">
      <c r="A13" s="328"/>
      <c r="B13" s="329"/>
      <c r="C13" s="327"/>
      <c r="D13" s="330"/>
      <c r="E13" s="331"/>
      <c r="F13" s="332"/>
      <c r="G13" s="332"/>
      <c r="H13" s="332"/>
      <c r="I13" s="332"/>
      <c r="J13" s="332"/>
      <c r="K13" s="332"/>
      <c r="L13" s="332"/>
      <c r="M13" s="333"/>
      <c r="N13" s="334"/>
    </row>
    <row r="14" spans="1:14" ht="36" hidden="1" customHeight="1" x14ac:dyDescent="0.2">
      <c r="A14" s="335"/>
      <c r="B14" s="336"/>
      <c r="C14" s="337"/>
      <c r="D14" s="338"/>
      <c r="E14" s="339"/>
      <c r="F14" s="339"/>
      <c r="G14" s="339"/>
      <c r="H14" s="339"/>
      <c r="I14" s="339"/>
      <c r="J14" s="339"/>
      <c r="K14" s="339"/>
      <c r="L14" s="339"/>
      <c r="M14" s="340"/>
      <c r="N14" s="341"/>
    </row>
    <row r="15" spans="1:14" ht="24.95" hidden="1" customHeight="1" x14ac:dyDescent="0.2">
      <c r="A15" s="342"/>
      <c r="B15" s="343"/>
      <c r="C15" s="337"/>
      <c r="D15" s="344"/>
      <c r="E15" s="324"/>
      <c r="F15" s="324"/>
      <c r="G15" s="324"/>
      <c r="H15" s="324"/>
      <c r="I15" s="324"/>
      <c r="J15" s="324"/>
      <c r="K15" s="324"/>
      <c r="L15" s="324"/>
      <c r="M15" s="325"/>
      <c r="N15" s="320"/>
    </row>
    <row r="16" spans="1:14" ht="36" hidden="1" customHeight="1" x14ac:dyDescent="0.2">
      <c r="A16" s="342"/>
      <c r="B16" s="343"/>
      <c r="C16" s="337"/>
      <c r="D16" s="344"/>
      <c r="E16" s="324"/>
      <c r="F16" s="324"/>
      <c r="G16" s="324"/>
      <c r="H16" s="324"/>
      <c r="I16" s="324"/>
      <c r="J16" s="324"/>
      <c r="K16" s="324"/>
      <c r="L16" s="324"/>
      <c r="M16" s="325"/>
      <c r="N16" s="320"/>
    </row>
    <row r="17" spans="1:14" ht="29.25" hidden="1" customHeight="1" x14ac:dyDescent="0.2">
      <c r="A17" s="342"/>
      <c r="B17" s="343"/>
      <c r="C17" s="337"/>
      <c r="D17" s="344"/>
      <c r="E17" s="345"/>
      <c r="F17" s="324"/>
      <c r="G17" s="324"/>
      <c r="H17" s="324"/>
      <c r="I17" s="324"/>
      <c r="J17" s="324"/>
      <c r="K17" s="324"/>
      <c r="L17" s="324"/>
      <c r="M17" s="325"/>
      <c r="N17" s="320"/>
    </row>
    <row r="18" spans="1:14" ht="24.95" hidden="1" customHeight="1" x14ac:dyDescent="0.2">
      <c r="A18" s="324"/>
      <c r="B18" s="343"/>
      <c r="C18" s="343"/>
      <c r="D18" s="344"/>
      <c r="E18" s="324"/>
      <c r="F18" s="324"/>
      <c r="G18" s="324"/>
      <c r="H18" s="324"/>
      <c r="I18" s="324"/>
      <c r="J18" s="324"/>
      <c r="K18" s="324"/>
      <c r="L18" s="324"/>
      <c r="M18" s="325"/>
      <c r="N18" s="320"/>
    </row>
    <row r="19" spans="1:14" ht="24.95" hidden="1" customHeight="1" x14ac:dyDescent="0.2">
      <c r="A19" s="346"/>
      <c r="B19" s="347"/>
      <c r="C19" s="347"/>
      <c r="D19" s="348"/>
      <c r="E19" s="349"/>
      <c r="F19" s="349"/>
      <c r="G19" s="346"/>
      <c r="H19" s="346"/>
      <c r="I19" s="346"/>
      <c r="J19" s="349"/>
      <c r="K19" s="346"/>
      <c r="L19" s="346"/>
      <c r="M19" s="350"/>
      <c r="N19" s="351"/>
    </row>
    <row r="20" spans="1:14" ht="20.100000000000001" customHeight="1" thickBot="1" x14ac:dyDescent="0.25">
      <c r="A20" s="518" t="s">
        <v>22</v>
      </c>
      <c r="B20" s="519"/>
      <c r="C20" s="519"/>
      <c r="D20" s="520">
        <f t="shared" ref="D20:N20" si="0">SUM(D4:D19)</f>
        <v>0</v>
      </c>
      <c r="E20" s="521">
        <f t="shared" si="0"/>
        <v>0</v>
      </c>
      <c r="F20" s="522">
        <f t="shared" si="0"/>
        <v>0</v>
      </c>
      <c r="G20" s="522">
        <f t="shared" si="0"/>
        <v>0</v>
      </c>
      <c r="H20" s="522">
        <f t="shared" si="0"/>
        <v>0</v>
      </c>
      <c r="I20" s="522">
        <f t="shared" si="0"/>
        <v>0</v>
      </c>
      <c r="J20" s="522">
        <f t="shared" si="0"/>
        <v>0</v>
      </c>
      <c r="K20" s="522">
        <f t="shared" si="0"/>
        <v>0</v>
      </c>
      <c r="L20" s="522">
        <f t="shared" si="0"/>
        <v>0</v>
      </c>
      <c r="M20" s="523">
        <f t="shared" si="0"/>
        <v>0</v>
      </c>
      <c r="N20" s="519">
        <f t="shared" si="0"/>
        <v>0</v>
      </c>
    </row>
    <row r="21" spans="1:14" ht="10.5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pans="1:14" ht="21.95" customHeight="1" x14ac:dyDescent="0.2">
      <c r="A22" s="53"/>
      <c r="B22" s="53"/>
      <c r="C22" s="53"/>
      <c r="D22" s="53"/>
      <c r="E22" s="1632"/>
      <c r="F22" s="1631"/>
      <c r="G22" s="1631"/>
      <c r="H22" s="1631"/>
      <c r="I22" s="1631"/>
      <c r="J22" s="1631"/>
      <c r="K22" s="1631"/>
      <c r="L22" s="1631"/>
      <c r="M22" s="1631"/>
      <c r="N22" s="1631"/>
    </row>
    <row r="23" spans="1:14" ht="13.5" customHeight="1" x14ac:dyDescent="0.2">
      <c r="A23" s="54"/>
      <c r="B23" s="54"/>
      <c r="C23" s="54"/>
      <c r="D23" s="54"/>
      <c r="E23" s="1632"/>
      <c r="F23" s="1631"/>
      <c r="G23" s="1631"/>
      <c r="H23" s="53"/>
      <c r="I23" s="53"/>
      <c r="J23" s="53"/>
      <c r="K23" s="53"/>
      <c r="L23" s="53"/>
      <c r="M23" s="53"/>
      <c r="N23" s="1631"/>
    </row>
    <row r="24" spans="1:14" ht="13.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20.100000000000001" customHeight="1" x14ac:dyDescent="0.2">
      <c r="A25" s="52"/>
      <c r="B25" s="52"/>
      <c r="C25" s="52"/>
      <c r="D25" s="52"/>
      <c r="E25" s="55"/>
      <c r="F25" s="55"/>
      <c r="G25" s="56"/>
      <c r="H25" s="52"/>
      <c r="I25" s="52"/>
      <c r="J25" s="52"/>
    </row>
    <row r="26" spans="1:14" ht="20.100000000000001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</row>
    <row r="27" spans="1:14" ht="20.100000000000001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4" ht="20.100000000000001" customHeight="1" x14ac:dyDescent="0.2"/>
    <row r="29" spans="1:14" ht="20.100000000000001" customHeight="1" x14ac:dyDescent="0.2"/>
    <row r="30" spans="1:14" ht="20.100000000000001" customHeight="1" x14ac:dyDescent="0.2"/>
    <row r="31" spans="1:14" ht="20.100000000000001" customHeight="1" x14ac:dyDescent="0.2"/>
    <row r="32" spans="1:14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sheetProtection selectLockedCells="1" selectUnlockedCells="1"/>
  <mergeCells count="17">
    <mergeCell ref="A2:A3"/>
    <mergeCell ref="M1:N1"/>
    <mergeCell ref="B2:B3"/>
    <mergeCell ref="C2:C3"/>
    <mergeCell ref="D2:D3"/>
    <mergeCell ref="E2:G2"/>
    <mergeCell ref="H2:I2"/>
    <mergeCell ref="J2:K2"/>
    <mergeCell ref="L2:M2"/>
    <mergeCell ref="N2:N3"/>
    <mergeCell ref="N22:N23"/>
    <mergeCell ref="E22:E23"/>
    <mergeCell ref="F22:F23"/>
    <mergeCell ref="G22:G23"/>
    <mergeCell ref="H22:I22"/>
    <mergeCell ref="J22:K22"/>
    <mergeCell ref="L22:M22"/>
  </mergeCells>
  <phoneticPr fontId="26" type="noConversion"/>
  <printOptions horizontalCentered="1"/>
  <pageMargins left="0.15763888888888888" right="0.15763888888888888" top="1.2486111111111111" bottom="0.59027777777777779" header="0.6694444444444444" footer="0.51180555555555551"/>
  <pageSetup paperSize="9" scale="85" firstPageNumber="0" orientation="landscape" horizontalDpi="300" verticalDpi="300" r:id="rId1"/>
  <headerFooter alignWithMargins="0">
    <oddHeader>&amp;C&amp;"Times New Roman,Félkövér"LETENYE VÁROS ÖNKORMÁNYZATÁNAK ADÓSSÁGSZOLGÁLATA 2017-2019. ÉVEK&amp;R&amp;"Times New Roman CE,Félkövér" 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workbookViewId="0">
      <selection activeCell="F31" sqref="F31"/>
    </sheetView>
  </sheetViews>
  <sheetFormatPr defaultRowHeight="15" x14ac:dyDescent="0.25"/>
  <cols>
    <col min="1" max="1" width="52.42578125" style="819" customWidth="1"/>
    <col min="2" max="2" width="12.28515625" style="819" customWidth="1"/>
    <col min="3" max="3" width="14.140625" style="819" customWidth="1"/>
    <col min="4" max="4" width="13.140625" style="819" customWidth="1"/>
    <col min="5" max="5" width="10.5703125" style="819" customWidth="1"/>
    <col min="6" max="6" width="11.140625" style="819" customWidth="1"/>
    <col min="7" max="7" width="25.5703125" style="819" customWidth="1"/>
  </cols>
  <sheetData>
    <row r="1" spans="1:7" ht="15.75" x14ac:dyDescent="0.25">
      <c r="G1" s="1393" t="s">
        <v>1163</v>
      </c>
    </row>
    <row r="2" spans="1:7" s="1370" customFormat="1" x14ac:dyDescent="0.25">
      <c r="A2" s="819"/>
      <c r="B2" s="819"/>
      <c r="C2" s="819"/>
      <c r="D2" s="819"/>
      <c r="E2" s="819"/>
      <c r="F2" s="819"/>
      <c r="G2" s="1392"/>
    </row>
    <row r="3" spans="1:7" ht="15.75" x14ac:dyDescent="0.25">
      <c r="A3" s="820" t="s">
        <v>480</v>
      </c>
      <c r="B3" s="820">
        <v>2015</v>
      </c>
      <c r="C3" s="820">
        <v>2016</v>
      </c>
      <c r="D3" s="820">
        <v>2017</v>
      </c>
      <c r="E3" s="820">
        <v>2018</v>
      </c>
      <c r="F3" s="820">
        <v>2019</v>
      </c>
      <c r="G3" s="820" t="s">
        <v>917</v>
      </c>
    </row>
    <row r="4" spans="1:7" ht="12.75" x14ac:dyDescent="0.2">
      <c r="A4" s="821" t="s">
        <v>918</v>
      </c>
      <c r="B4" s="822">
        <v>11000000</v>
      </c>
      <c r="C4" s="822"/>
      <c r="D4" s="822"/>
      <c r="E4" s="822"/>
      <c r="F4" s="822"/>
      <c r="G4" s="821" t="s">
        <v>919</v>
      </c>
    </row>
    <row r="5" spans="1:7" ht="12.75" x14ac:dyDescent="0.2">
      <c r="A5" s="821" t="s">
        <v>920</v>
      </c>
      <c r="B5" s="822"/>
      <c r="C5" s="823" t="s">
        <v>972</v>
      </c>
      <c r="D5" s="823" t="s">
        <v>972</v>
      </c>
      <c r="E5" s="823" t="s">
        <v>972</v>
      </c>
      <c r="F5" s="823" t="s">
        <v>972</v>
      </c>
      <c r="G5" s="821" t="s">
        <v>921</v>
      </c>
    </row>
    <row r="6" spans="1:7" ht="12.75" x14ac:dyDescent="0.2">
      <c r="A6" s="821" t="s">
        <v>922</v>
      </c>
      <c r="B6" s="822"/>
      <c r="C6" s="822">
        <v>20000000</v>
      </c>
      <c r="D6" s="822"/>
      <c r="E6" s="822"/>
      <c r="F6" s="822"/>
      <c r="G6" s="821" t="s">
        <v>923</v>
      </c>
    </row>
    <row r="7" spans="1:7" ht="12.75" x14ac:dyDescent="0.2">
      <c r="A7" s="821" t="s">
        <v>924</v>
      </c>
      <c r="B7" s="822"/>
      <c r="C7" s="822"/>
      <c r="D7" s="822"/>
      <c r="E7" s="822"/>
      <c r="F7" s="822"/>
      <c r="G7" s="821" t="s">
        <v>925</v>
      </c>
    </row>
    <row r="8" spans="1:7" ht="12.75" x14ac:dyDescent="0.2">
      <c r="A8" s="821" t="s">
        <v>926</v>
      </c>
      <c r="B8" s="822"/>
      <c r="C8" s="822"/>
      <c r="D8" s="822">
        <v>750000</v>
      </c>
      <c r="E8" s="822"/>
      <c r="F8" s="822"/>
      <c r="G8" s="821" t="s">
        <v>927</v>
      </c>
    </row>
    <row r="9" spans="1:7" ht="12.75" x14ac:dyDescent="0.2">
      <c r="A9" s="821" t="s">
        <v>928</v>
      </c>
      <c r="B9" s="822"/>
      <c r="C9" s="822">
        <v>200000000</v>
      </c>
      <c r="D9" s="822"/>
      <c r="E9" s="822"/>
      <c r="F9" s="822"/>
      <c r="G9" s="821" t="s">
        <v>929</v>
      </c>
    </row>
    <row r="10" spans="1:7" ht="12.75" x14ac:dyDescent="0.2">
      <c r="A10" s="821" t="s">
        <v>930</v>
      </c>
      <c r="B10" s="822"/>
      <c r="C10" s="822">
        <v>250000000</v>
      </c>
      <c r="D10" s="822"/>
      <c r="E10" s="822"/>
      <c r="F10" s="822"/>
      <c r="G10" s="821" t="s">
        <v>931</v>
      </c>
    </row>
    <row r="11" spans="1:7" ht="12.75" x14ac:dyDescent="0.2">
      <c r="A11" s="821" t="s">
        <v>932</v>
      </c>
      <c r="B11" s="822"/>
      <c r="C11" s="822">
        <v>200000000</v>
      </c>
      <c r="D11" s="822"/>
      <c r="E11" s="822"/>
      <c r="F11" s="822"/>
      <c r="G11" s="821" t="s">
        <v>933</v>
      </c>
    </row>
    <row r="12" spans="1:7" ht="12.75" x14ac:dyDescent="0.2">
      <c r="A12" s="821" t="s">
        <v>934</v>
      </c>
      <c r="B12" s="822"/>
      <c r="C12" s="822">
        <v>60000000</v>
      </c>
      <c r="D12" s="822"/>
      <c r="E12" s="822"/>
      <c r="F12" s="822"/>
      <c r="G12" s="821" t="s">
        <v>935</v>
      </c>
    </row>
    <row r="13" spans="1:7" ht="12.75" x14ac:dyDescent="0.2">
      <c r="A13" s="821" t="s">
        <v>936</v>
      </c>
      <c r="B13" s="822"/>
      <c r="C13" s="822">
        <v>10000000</v>
      </c>
      <c r="D13" s="822"/>
      <c r="E13" s="822"/>
      <c r="F13" s="822"/>
      <c r="G13" s="821" t="s">
        <v>937</v>
      </c>
    </row>
    <row r="14" spans="1:7" ht="12.75" x14ac:dyDescent="0.2">
      <c r="A14" s="821" t="s">
        <v>938</v>
      </c>
      <c r="B14" s="822"/>
      <c r="C14" s="822">
        <v>200000000</v>
      </c>
      <c r="D14" s="822"/>
      <c r="E14" s="822"/>
      <c r="F14" s="822"/>
      <c r="G14" s="821" t="s">
        <v>939</v>
      </c>
    </row>
    <row r="15" spans="1:7" ht="12.75" x14ac:dyDescent="0.2">
      <c r="A15" s="821" t="s">
        <v>940</v>
      </c>
      <c r="B15" s="822"/>
      <c r="C15" s="822">
        <v>200000000</v>
      </c>
      <c r="D15" s="822"/>
      <c r="E15" s="822"/>
      <c r="F15" s="822"/>
      <c r="G15" s="821" t="s">
        <v>941</v>
      </c>
    </row>
    <row r="16" spans="1:7" ht="12.75" x14ac:dyDescent="0.2">
      <c r="A16" s="821" t="s">
        <v>942</v>
      </c>
      <c r="B16" s="822"/>
      <c r="C16" s="822">
        <v>630000000</v>
      </c>
      <c r="D16" s="822"/>
      <c r="E16" s="822"/>
      <c r="F16" s="822"/>
      <c r="G16" s="821" t="s">
        <v>943</v>
      </c>
    </row>
    <row r="17" spans="1:7" ht="12.75" x14ac:dyDescent="0.2">
      <c r="A17" s="821" t="s">
        <v>944</v>
      </c>
      <c r="B17" s="822"/>
      <c r="C17" s="822">
        <v>200000000</v>
      </c>
      <c r="D17" s="822"/>
      <c r="E17" s="822"/>
      <c r="F17" s="822"/>
      <c r="G17" s="821" t="s">
        <v>945</v>
      </c>
    </row>
    <row r="18" spans="1:7" ht="12.75" x14ac:dyDescent="0.2">
      <c r="A18" s="821" t="s">
        <v>946</v>
      </c>
      <c r="B18" s="822"/>
      <c r="C18" s="824">
        <v>696912.5</v>
      </c>
      <c r="D18" s="822"/>
      <c r="E18" s="822"/>
      <c r="F18" s="822"/>
      <c r="G18" s="821" t="s">
        <v>947</v>
      </c>
    </row>
    <row r="19" spans="1:7" ht="12.75" x14ac:dyDescent="0.2">
      <c r="A19" s="821" t="s">
        <v>948</v>
      </c>
      <c r="B19" s="822"/>
      <c r="C19" s="822">
        <v>57500000</v>
      </c>
      <c r="D19" s="822"/>
      <c r="E19" s="822"/>
      <c r="F19" s="822"/>
      <c r="G19" s="821" t="s">
        <v>949</v>
      </c>
    </row>
    <row r="20" spans="1:7" ht="12.75" x14ac:dyDescent="0.2">
      <c r="A20" s="821" t="s">
        <v>950</v>
      </c>
      <c r="B20" s="822"/>
      <c r="C20" s="824">
        <v>409492.5</v>
      </c>
      <c r="D20" s="822"/>
      <c r="E20" s="822"/>
      <c r="F20" s="822"/>
      <c r="G20" s="821" t="s">
        <v>951</v>
      </c>
    </row>
    <row r="21" spans="1:7" ht="12.75" x14ac:dyDescent="0.2">
      <c r="A21" s="821" t="s">
        <v>952</v>
      </c>
      <c r="B21" s="822"/>
      <c r="C21" s="824">
        <v>59980</v>
      </c>
      <c r="D21" s="822"/>
      <c r="E21" s="822"/>
      <c r="F21" s="822"/>
      <c r="G21" s="821" t="s">
        <v>953</v>
      </c>
    </row>
    <row r="22" spans="1:7" ht="12.75" x14ac:dyDescent="0.2">
      <c r="A22" s="821" t="s">
        <v>954</v>
      </c>
      <c r="B22" s="822"/>
      <c r="C22" s="824">
        <v>353340</v>
      </c>
      <c r="D22" s="822"/>
      <c r="E22" s="822"/>
      <c r="F22" s="822"/>
      <c r="G22" s="821" t="s">
        <v>955</v>
      </c>
    </row>
    <row r="23" spans="1:7" ht="12.75" x14ac:dyDescent="0.2">
      <c r="A23" s="821" t="s">
        <v>956</v>
      </c>
      <c r="B23" s="821"/>
      <c r="C23" s="824">
        <v>181400</v>
      </c>
      <c r="D23" s="821"/>
      <c r="E23" s="821"/>
      <c r="F23" s="821"/>
      <c r="G23" s="821" t="s">
        <v>957</v>
      </c>
    </row>
    <row r="24" spans="1:7" ht="12.75" x14ac:dyDescent="0.2">
      <c r="A24" s="821" t="s">
        <v>958</v>
      </c>
      <c r="B24" s="821"/>
      <c r="C24" s="822">
        <v>160000000</v>
      </c>
      <c r="D24" s="821"/>
      <c r="E24" s="821"/>
      <c r="F24" s="821"/>
      <c r="G24" s="821" t="s">
        <v>959</v>
      </c>
    </row>
    <row r="25" spans="1:7" ht="12.75" x14ac:dyDescent="0.2">
      <c r="A25" s="821" t="s">
        <v>960</v>
      </c>
      <c r="B25" s="821"/>
      <c r="C25" s="822">
        <v>110519650</v>
      </c>
      <c r="D25" s="821"/>
      <c r="E25" s="821"/>
      <c r="F25" s="821"/>
      <c r="G25" s="821" t="s">
        <v>961</v>
      </c>
    </row>
    <row r="26" spans="1:7" ht="12.75" x14ac:dyDescent="0.2">
      <c r="A26" s="821" t="s">
        <v>962</v>
      </c>
      <c r="B26" s="821"/>
      <c r="C26" s="821"/>
      <c r="D26" s="822">
        <v>113400363</v>
      </c>
      <c r="E26" s="821"/>
      <c r="F26" s="821"/>
      <c r="G26" s="821" t="s">
        <v>963</v>
      </c>
    </row>
    <row r="27" spans="1:7" ht="12.75" x14ac:dyDescent="0.2">
      <c r="A27" s="821" t="s">
        <v>964</v>
      </c>
      <c r="B27" s="821"/>
      <c r="C27" s="821"/>
      <c r="D27" s="822">
        <v>2500000</v>
      </c>
      <c r="E27" s="821"/>
      <c r="F27" s="821"/>
      <c r="G27" s="821" t="s">
        <v>965</v>
      </c>
    </row>
    <row r="28" spans="1:7" ht="12.75" x14ac:dyDescent="0.2">
      <c r="A28" s="821" t="s">
        <v>966</v>
      </c>
      <c r="B28" s="821"/>
      <c r="C28" s="821"/>
      <c r="D28" s="822">
        <v>33800000</v>
      </c>
      <c r="E28" s="821"/>
      <c r="F28" s="821"/>
      <c r="G28" s="821" t="s">
        <v>967</v>
      </c>
    </row>
    <row r="29" spans="1:7" ht="12.75" x14ac:dyDescent="0.2">
      <c r="A29" s="821" t="s">
        <v>968</v>
      </c>
      <c r="B29" s="821"/>
      <c r="C29" s="821"/>
      <c r="D29" s="822">
        <v>2000000</v>
      </c>
      <c r="E29" s="821"/>
      <c r="F29" s="821"/>
      <c r="G29" s="821" t="s">
        <v>969</v>
      </c>
    </row>
    <row r="30" spans="1:7" ht="12.75" x14ac:dyDescent="0.2">
      <c r="A30" s="821" t="s">
        <v>970</v>
      </c>
      <c r="B30" s="821"/>
      <c r="C30" s="821"/>
      <c r="D30" s="822">
        <v>19272418</v>
      </c>
      <c r="E30" s="821"/>
      <c r="F30" s="821"/>
      <c r="G30" s="821" t="s">
        <v>971</v>
      </c>
    </row>
    <row r="31" spans="1:7" ht="12.75" x14ac:dyDescent="0.2">
      <c r="A31" s="821" t="s">
        <v>1142</v>
      </c>
      <c r="B31" s="1361"/>
      <c r="C31" s="1361"/>
      <c r="D31" s="1362"/>
      <c r="E31" s="1361"/>
      <c r="F31" s="822">
        <v>5200000</v>
      </c>
      <c r="G31" s="821" t="s">
        <v>1143</v>
      </c>
    </row>
    <row r="32" spans="1:7" x14ac:dyDescent="0.25">
      <c r="A32" s="821" t="s">
        <v>1144</v>
      </c>
      <c r="B32" s="1363"/>
      <c r="C32" s="1363"/>
      <c r="D32" s="1364"/>
      <c r="E32" s="1363"/>
      <c r="F32" s="822">
        <v>20000000</v>
      </c>
      <c r="G32" s="821" t="s">
        <v>1145</v>
      </c>
    </row>
    <row r="33" spans="1:7" x14ac:dyDescent="0.25">
      <c r="A33" s="821" t="s">
        <v>1146</v>
      </c>
      <c r="B33" s="1363"/>
      <c r="C33" s="1363"/>
      <c r="D33" s="1364"/>
      <c r="E33" s="1363"/>
      <c r="F33" s="822">
        <v>3000000</v>
      </c>
      <c r="G33" s="821" t="s">
        <v>1147</v>
      </c>
    </row>
    <row r="34" spans="1:7" x14ac:dyDescent="0.25">
      <c r="A34" s="821" t="s">
        <v>1148</v>
      </c>
      <c r="B34" s="1363"/>
      <c r="C34" s="1363"/>
      <c r="D34" s="1364"/>
      <c r="E34" s="1363"/>
      <c r="F34" s="1365">
        <v>411585.6</v>
      </c>
      <c r="G34" s="821" t="s">
        <v>1149</v>
      </c>
    </row>
    <row r="35" spans="1:7" x14ac:dyDescent="0.25">
      <c r="A35" s="821" t="s">
        <v>1150</v>
      </c>
      <c r="B35" s="1363"/>
      <c r="C35" s="1363"/>
      <c r="D35" s="1364"/>
      <c r="E35" s="1363"/>
      <c r="F35" s="1365">
        <v>72020</v>
      </c>
      <c r="G35" s="821" t="s">
        <v>1151</v>
      </c>
    </row>
    <row r="36" spans="1:7" x14ac:dyDescent="0.25">
      <c r="A36" s="821" t="s">
        <v>1152</v>
      </c>
      <c r="B36" s="1363"/>
      <c r="C36" s="1363"/>
      <c r="D36" s="1364"/>
      <c r="E36" s="1363"/>
      <c r="F36" s="1365">
        <v>833480</v>
      </c>
      <c r="G36" s="821" t="s">
        <v>1153</v>
      </c>
    </row>
    <row r="37" spans="1:7" x14ac:dyDescent="0.25">
      <c r="A37" s="821" t="s">
        <v>1154</v>
      </c>
      <c r="B37" s="1363"/>
      <c r="C37" s="1363"/>
      <c r="D37" s="1363"/>
      <c r="E37" s="1363"/>
      <c r="F37" s="1365">
        <v>158537</v>
      </c>
      <c r="G37" s="821" t="s">
        <v>1155</v>
      </c>
    </row>
    <row r="38" spans="1:7" x14ac:dyDescent="0.25">
      <c r="A38" s="821" t="s">
        <v>1156</v>
      </c>
      <c r="B38" s="1363"/>
      <c r="C38" s="1363"/>
      <c r="D38" s="1363"/>
      <c r="E38" s="1363"/>
      <c r="F38" s="822">
        <v>5000000</v>
      </c>
      <c r="G38" s="821" t="s">
        <v>1157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&amp;C&amp;"Times New Roman,Félkövér"&amp;11TÖBB ÉVES KIHATÁSSAL JÁRÓ DÖNTÉSEK SZÁMSZERŰSÍTÉSE ÉVENKÉNTI BONTÁSBAN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7"/>
  <sheetViews>
    <sheetView tabSelected="1" topLeftCell="A2" workbookViewId="0">
      <selection activeCell="Q29" sqref="Q29"/>
    </sheetView>
  </sheetViews>
  <sheetFormatPr defaultColWidth="8" defaultRowHeight="12.75" x14ac:dyDescent="0.2"/>
  <cols>
    <col min="1" max="1" width="45.42578125" style="530" customWidth="1"/>
    <col min="2" max="2" width="13.42578125" style="529" hidden="1" customWidth="1"/>
    <col min="3" max="3" width="14" style="529" hidden="1" customWidth="1"/>
    <col min="4" max="4" width="1.140625" style="529" hidden="1" customWidth="1"/>
    <col min="5" max="5" width="12.28515625" style="529" customWidth="1"/>
    <col min="6" max="6" width="10.42578125" style="529" hidden="1" customWidth="1"/>
    <col min="7" max="7" width="13" style="529" customWidth="1"/>
    <col min="8" max="8" width="15.42578125" style="529" customWidth="1"/>
    <col min="9" max="9" width="12.7109375" style="529" customWidth="1"/>
    <col min="10" max="10" width="11.85546875" style="529" customWidth="1"/>
    <col min="11" max="16384" width="8" style="529"/>
  </cols>
  <sheetData>
    <row r="1" spans="1:9" ht="24.75" hidden="1" customHeight="1" x14ac:dyDescent="0.2">
      <c r="A1" s="1641"/>
      <c r="B1" s="1641"/>
      <c r="C1" s="1641"/>
      <c r="D1" s="1641"/>
      <c r="E1" s="1641"/>
      <c r="F1" s="1641"/>
      <c r="G1" s="1641"/>
    </row>
    <row r="2" spans="1:9" ht="12" customHeight="1" x14ac:dyDescent="0.2">
      <c r="A2" s="643"/>
      <c r="B2" s="643"/>
      <c r="C2" s="643"/>
      <c r="D2" s="643"/>
      <c r="E2" s="643"/>
      <c r="F2" s="643"/>
      <c r="G2" s="643"/>
    </row>
    <row r="3" spans="1:9" ht="15.75" customHeight="1" x14ac:dyDescent="0.2">
      <c r="A3" s="643"/>
      <c r="B3" s="643"/>
      <c r="C3" s="643"/>
      <c r="D3" s="643"/>
      <c r="E3" s="1642"/>
      <c r="F3" s="1642"/>
      <c r="G3" s="1642"/>
      <c r="H3" s="1642"/>
      <c r="I3" s="1642"/>
    </row>
    <row r="4" spans="1:9" ht="15.75" customHeight="1" x14ac:dyDescent="0.2">
      <c r="A4" s="643"/>
      <c r="B4" s="643"/>
      <c r="C4" s="643"/>
      <c r="D4" s="643"/>
      <c r="E4" s="1642" t="s">
        <v>1030</v>
      </c>
      <c r="F4" s="1642"/>
      <c r="G4" s="1642"/>
      <c r="H4" s="1642"/>
      <c r="I4" s="1642"/>
    </row>
    <row r="5" spans="1:9" ht="19.5" customHeight="1" thickBot="1" x14ac:dyDescent="0.3">
      <c r="G5" s="1643" t="s">
        <v>529</v>
      </c>
      <c r="H5" s="1643"/>
      <c r="I5" s="1643"/>
    </row>
    <row r="6" spans="1:9" s="531" customFormat="1" ht="48.75" customHeight="1" thickBot="1" x14ac:dyDescent="0.25">
      <c r="A6" s="547" t="s">
        <v>310</v>
      </c>
      <c r="B6" s="548" t="s">
        <v>311</v>
      </c>
      <c r="C6" s="548" t="s">
        <v>312</v>
      </c>
      <c r="D6" s="548" t="s">
        <v>313</v>
      </c>
      <c r="E6" s="548" t="s">
        <v>1102</v>
      </c>
      <c r="F6" s="549" t="s">
        <v>95</v>
      </c>
      <c r="G6" s="550" t="s">
        <v>977</v>
      </c>
      <c r="H6" s="550"/>
      <c r="I6" s="550"/>
    </row>
    <row r="7" spans="1:9" ht="15" customHeight="1" x14ac:dyDescent="0.2">
      <c r="A7" s="556"/>
      <c r="B7" s="557">
        <v>2</v>
      </c>
      <c r="C7" s="557">
        <v>3</v>
      </c>
      <c r="D7" s="557">
        <v>4</v>
      </c>
      <c r="E7" s="557"/>
      <c r="F7" s="557"/>
      <c r="G7" s="558"/>
      <c r="H7" s="558"/>
      <c r="I7" s="558"/>
    </row>
    <row r="8" spans="1:9" ht="15.95" customHeight="1" x14ac:dyDescent="0.2">
      <c r="A8" s="805" t="s">
        <v>1122</v>
      </c>
      <c r="B8" s="806"/>
      <c r="C8" s="807"/>
      <c r="D8" s="806"/>
      <c r="E8" s="806">
        <v>635000</v>
      </c>
      <c r="F8" s="554">
        <v>20320</v>
      </c>
      <c r="G8" s="555"/>
      <c r="H8" s="555"/>
      <c r="I8" s="555"/>
    </row>
    <row r="9" spans="1:9" ht="15.95" customHeight="1" x14ac:dyDescent="0.2">
      <c r="A9" s="808" t="s">
        <v>1121</v>
      </c>
      <c r="B9" s="809"/>
      <c r="C9" s="810"/>
      <c r="D9" s="809"/>
      <c r="E9" s="809">
        <v>15760000</v>
      </c>
      <c r="F9" s="541"/>
      <c r="G9" s="535"/>
      <c r="H9" s="535"/>
      <c r="I9" s="535"/>
    </row>
    <row r="10" spans="1:9" ht="15.95" customHeight="1" x14ac:dyDescent="0.2">
      <c r="A10" s="799" t="s">
        <v>1042</v>
      </c>
      <c r="B10" s="800"/>
      <c r="C10" s="801"/>
      <c r="D10" s="800"/>
      <c r="E10" s="800">
        <v>53324234</v>
      </c>
      <c r="F10" s="541"/>
      <c r="G10" s="535"/>
      <c r="H10" s="535"/>
      <c r="I10" s="535"/>
    </row>
    <row r="11" spans="1:9" ht="15.95" customHeight="1" x14ac:dyDescent="0.2">
      <c r="A11" s="799" t="s">
        <v>1123</v>
      </c>
      <c r="B11" s="800"/>
      <c r="C11" s="801"/>
      <c r="D11" s="800"/>
      <c r="E11" s="800">
        <v>3561960</v>
      </c>
      <c r="F11" s="541"/>
      <c r="G11" s="535"/>
      <c r="H11" s="535"/>
      <c r="I11" s="535"/>
    </row>
    <row r="12" spans="1:9" ht="15" hidden="1" customHeight="1" x14ac:dyDescent="0.2">
      <c r="A12" s="799"/>
      <c r="B12" s="800"/>
      <c r="C12" s="801"/>
      <c r="D12" s="800"/>
      <c r="E12" s="800"/>
      <c r="F12" s="541"/>
      <c r="G12" s="535"/>
      <c r="H12" s="535"/>
      <c r="I12" s="535"/>
    </row>
    <row r="13" spans="1:9" ht="15.95" hidden="1" customHeight="1" x14ac:dyDescent="0.2">
      <c r="A13" s="799"/>
      <c r="B13" s="800"/>
      <c r="C13" s="801"/>
      <c r="D13" s="800"/>
      <c r="E13" s="800"/>
      <c r="F13" s="541"/>
      <c r="G13" s="535"/>
      <c r="H13" s="535"/>
      <c r="I13" s="535"/>
    </row>
    <row r="14" spans="1:9" ht="15.95" hidden="1" customHeight="1" x14ac:dyDescent="0.2">
      <c r="A14" s="799"/>
      <c r="B14" s="800"/>
      <c r="C14" s="801"/>
      <c r="D14" s="800"/>
      <c r="E14" s="800"/>
      <c r="F14" s="541"/>
      <c r="G14" s="535"/>
      <c r="H14" s="535"/>
      <c r="I14" s="535"/>
    </row>
    <row r="15" spans="1:9" ht="15.95" hidden="1" customHeight="1" x14ac:dyDescent="0.2">
      <c r="A15" s="799"/>
      <c r="B15" s="800"/>
      <c r="C15" s="801"/>
      <c r="D15" s="800"/>
      <c r="E15" s="800"/>
      <c r="F15" s="541"/>
      <c r="G15" s="535"/>
      <c r="H15" s="535"/>
      <c r="I15" s="535"/>
    </row>
    <row r="16" spans="1:9" ht="15.95" hidden="1" customHeight="1" x14ac:dyDescent="0.2">
      <c r="A16" s="799"/>
      <c r="B16" s="800"/>
      <c r="C16" s="801"/>
      <c r="D16" s="800"/>
      <c r="E16" s="800"/>
      <c r="F16" s="541"/>
      <c r="G16" s="535"/>
      <c r="H16" s="535"/>
      <c r="I16" s="535"/>
    </row>
    <row r="17" spans="1:9" ht="15.95" hidden="1" customHeight="1" x14ac:dyDescent="0.2">
      <c r="A17" s="799"/>
      <c r="B17" s="800"/>
      <c r="C17" s="801"/>
      <c r="D17" s="800"/>
      <c r="E17" s="800"/>
      <c r="F17" s="541"/>
      <c r="G17" s="535"/>
      <c r="H17" s="535"/>
      <c r="I17" s="535"/>
    </row>
    <row r="18" spans="1:9" ht="15.95" hidden="1" customHeight="1" x14ac:dyDescent="0.2">
      <c r="A18" s="799"/>
      <c r="B18" s="800"/>
      <c r="C18" s="801"/>
      <c r="D18" s="800"/>
      <c r="E18" s="800"/>
      <c r="F18" s="541"/>
      <c r="G18" s="535"/>
      <c r="H18" s="535"/>
      <c r="I18" s="535"/>
    </row>
    <row r="19" spans="1:9" ht="15.95" hidden="1" customHeight="1" x14ac:dyDescent="0.2">
      <c r="A19" s="799"/>
      <c r="B19" s="800"/>
      <c r="C19" s="801"/>
      <c r="D19" s="800"/>
      <c r="E19" s="800"/>
      <c r="F19" s="541"/>
      <c r="G19" s="535"/>
      <c r="H19" s="535"/>
      <c r="I19" s="535"/>
    </row>
    <row r="20" spans="1:9" ht="15.95" hidden="1" customHeight="1" x14ac:dyDescent="0.2">
      <c r="A20" s="799"/>
      <c r="B20" s="800"/>
      <c r="C20" s="801"/>
      <c r="D20" s="800"/>
      <c r="E20" s="800"/>
      <c r="F20" s="541"/>
      <c r="G20" s="535"/>
      <c r="H20" s="535"/>
      <c r="I20" s="535"/>
    </row>
    <row r="21" spans="1:9" ht="15.95" hidden="1" customHeight="1" x14ac:dyDescent="0.2">
      <c r="A21" s="799"/>
      <c r="B21" s="800"/>
      <c r="C21" s="801"/>
      <c r="D21" s="800"/>
      <c r="E21" s="800"/>
      <c r="F21" s="541"/>
      <c r="G21" s="535"/>
      <c r="H21" s="535"/>
      <c r="I21" s="535"/>
    </row>
    <row r="22" spans="1:9" ht="15.95" hidden="1" customHeight="1" x14ac:dyDescent="0.2">
      <c r="A22" s="799"/>
      <c r="B22" s="800"/>
      <c r="C22" s="801"/>
      <c r="D22" s="800"/>
      <c r="E22" s="800"/>
      <c r="F22" s="541"/>
      <c r="G22" s="535"/>
      <c r="H22" s="535"/>
      <c r="I22" s="535"/>
    </row>
    <row r="23" spans="1:9" ht="15.95" hidden="1" customHeight="1" x14ac:dyDescent="0.2">
      <c r="A23" s="799"/>
      <c r="B23" s="800"/>
      <c r="C23" s="801"/>
      <c r="D23" s="800"/>
      <c r="E23" s="800"/>
      <c r="F23" s="541"/>
      <c r="G23" s="535"/>
      <c r="H23" s="535"/>
      <c r="I23" s="535"/>
    </row>
    <row r="24" spans="1:9" ht="15.95" hidden="1" customHeight="1" x14ac:dyDescent="0.2">
      <c r="A24" s="799"/>
      <c r="B24" s="800"/>
      <c r="C24" s="801"/>
      <c r="D24" s="800"/>
      <c r="E24" s="800"/>
      <c r="F24" s="541"/>
      <c r="G24" s="535"/>
      <c r="H24" s="535"/>
      <c r="I24" s="535"/>
    </row>
    <row r="25" spans="1:9" ht="15.95" customHeight="1" x14ac:dyDescent="0.2">
      <c r="A25" s="799" t="s">
        <v>1174</v>
      </c>
      <c r="B25" s="800"/>
      <c r="C25" s="801"/>
      <c r="D25" s="800"/>
      <c r="E25" s="800">
        <v>7681544</v>
      </c>
      <c r="F25" s="541">
        <v>1459230</v>
      </c>
      <c r="G25" s="535"/>
      <c r="H25" s="535"/>
      <c r="I25" s="535"/>
    </row>
    <row r="26" spans="1:9" ht="15.95" customHeight="1" thickBot="1" x14ac:dyDescent="0.25">
      <c r="A26" s="802"/>
      <c r="B26" s="803"/>
      <c r="C26" s="804"/>
      <c r="D26" s="803"/>
      <c r="E26" s="803"/>
      <c r="F26" s="559"/>
      <c r="G26" s="560">
        <f t="shared" ref="G26:I26" si="0">B26-D26-E26</f>
        <v>0</v>
      </c>
      <c r="H26" s="560">
        <f t="shared" si="0"/>
        <v>0</v>
      </c>
      <c r="I26" s="560">
        <f t="shared" si="0"/>
        <v>0</v>
      </c>
    </row>
    <row r="27" spans="1:9" s="540" customFormat="1" ht="18" customHeight="1" thickBot="1" x14ac:dyDescent="0.25">
      <c r="A27" s="543" t="s">
        <v>315</v>
      </c>
      <c r="B27" s="544">
        <f>SUM(B8:B26)</f>
        <v>0</v>
      </c>
      <c r="C27" s="544"/>
      <c r="D27" s="544">
        <f>SUM(D8:D26)</f>
        <v>0</v>
      </c>
      <c r="E27" s="544">
        <f>SUM(E8:E26)</f>
        <v>80962738</v>
      </c>
      <c r="F27" s="545"/>
      <c r="G27" s="546">
        <f>SUM(G8:G26)</f>
        <v>0</v>
      </c>
      <c r="H27" s="546">
        <f>SUM(H8:H26)</f>
        <v>0</v>
      </c>
      <c r="I27" s="546">
        <f>SUM(I8:I26)</f>
        <v>0</v>
      </c>
    </row>
    <row r="28" spans="1:9" ht="13.5" thickBot="1" x14ac:dyDescent="0.25"/>
    <row r="29" spans="1:9" ht="67.5" customHeight="1" thickBot="1" x14ac:dyDescent="0.25">
      <c r="A29" s="547" t="s">
        <v>314</v>
      </c>
      <c r="B29" s="548" t="s">
        <v>311</v>
      </c>
      <c r="C29" s="548" t="s">
        <v>312</v>
      </c>
      <c r="D29" s="548" t="s">
        <v>313</v>
      </c>
      <c r="E29" s="548" t="s">
        <v>1102</v>
      </c>
      <c r="F29" s="549" t="s">
        <v>95</v>
      </c>
      <c r="G29" s="550" t="s">
        <v>977</v>
      </c>
      <c r="H29" s="550"/>
      <c r="I29" s="550"/>
    </row>
    <row r="30" spans="1:9" x14ac:dyDescent="0.2">
      <c r="A30" s="561"/>
      <c r="B30" s="562">
        <v>2</v>
      </c>
      <c r="C30" s="562">
        <v>3</v>
      </c>
      <c r="D30" s="562">
        <v>4</v>
      </c>
      <c r="E30" s="562"/>
      <c r="F30" s="562"/>
      <c r="G30" s="563"/>
      <c r="H30" s="563"/>
      <c r="I30" s="563"/>
    </row>
    <row r="31" spans="1:9" ht="22.5" x14ac:dyDescent="0.2">
      <c r="A31" s="775" t="s">
        <v>1130</v>
      </c>
      <c r="B31" s="776"/>
      <c r="C31" s="776"/>
      <c r="D31" s="776"/>
      <c r="E31" s="811">
        <v>3562591</v>
      </c>
      <c r="F31" s="776"/>
      <c r="G31" s="777"/>
      <c r="H31" s="777"/>
      <c r="I31" s="777"/>
    </row>
    <row r="32" spans="1:9" x14ac:dyDescent="0.2">
      <c r="A32" s="775" t="s">
        <v>1124</v>
      </c>
      <c r="B32" s="776"/>
      <c r="C32" s="776"/>
      <c r="D32" s="776"/>
      <c r="E32" s="811">
        <v>698500</v>
      </c>
      <c r="F32" s="776">
        <v>500000</v>
      </c>
      <c r="G32" s="777"/>
      <c r="H32" s="777"/>
      <c r="I32" s="777"/>
    </row>
    <row r="33" spans="1:9" ht="22.5" x14ac:dyDescent="0.2">
      <c r="A33" s="775" t="s">
        <v>1125</v>
      </c>
      <c r="B33" s="776"/>
      <c r="C33" s="776"/>
      <c r="D33" s="776"/>
      <c r="E33" s="811">
        <v>1162050</v>
      </c>
      <c r="F33" s="776"/>
      <c r="G33" s="777"/>
      <c r="H33" s="777"/>
      <c r="I33" s="777"/>
    </row>
    <row r="34" spans="1:9" x14ac:dyDescent="0.2">
      <c r="A34" s="775" t="s">
        <v>1128</v>
      </c>
      <c r="B34" s="776"/>
      <c r="C34" s="776"/>
      <c r="D34" s="776"/>
      <c r="E34" s="811">
        <v>2063440</v>
      </c>
      <c r="F34" s="776"/>
      <c r="G34" s="777"/>
      <c r="H34" s="777"/>
      <c r="I34" s="777"/>
    </row>
    <row r="35" spans="1:9" x14ac:dyDescent="0.2">
      <c r="A35" s="775" t="s">
        <v>863</v>
      </c>
      <c r="B35" s="776"/>
      <c r="C35" s="776"/>
      <c r="D35" s="776"/>
      <c r="E35" s="811">
        <v>305000</v>
      </c>
      <c r="F35" s="776"/>
      <c r="G35" s="777"/>
      <c r="H35" s="777"/>
      <c r="I35" s="777"/>
    </row>
    <row r="36" spans="1:9" ht="22.5" x14ac:dyDescent="0.2">
      <c r="A36" s="775" t="s">
        <v>1126</v>
      </c>
      <c r="B36" s="776"/>
      <c r="C36" s="776"/>
      <c r="D36" s="776"/>
      <c r="E36" s="811">
        <v>4145000</v>
      </c>
      <c r="F36" s="776"/>
      <c r="G36" s="777"/>
      <c r="H36" s="777"/>
      <c r="I36" s="777"/>
    </row>
    <row r="37" spans="1:9" ht="19.5" customHeight="1" x14ac:dyDescent="0.2">
      <c r="A37" s="775" t="s">
        <v>1127</v>
      </c>
      <c r="B37" s="776"/>
      <c r="C37" s="776"/>
      <c r="D37" s="776"/>
      <c r="E37" s="811">
        <v>158000</v>
      </c>
      <c r="F37" s="776"/>
      <c r="G37" s="777"/>
      <c r="H37" s="777"/>
      <c r="I37" s="777"/>
    </row>
    <row r="38" spans="1:9" ht="15" customHeight="1" x14ac:dyDescent="0.2">
      <c r="A38" s="813" t="s">
        <v>1129</v>
      </c>
      <c r="B38" s="800"/>
      <c r="C38" s="801"/>
      <c r="D38" s="800"/>
      <c r="E38" s="812">
        <v>317500</v>
      </c>
      <c r="F38" s="800"/>
      <c r="G38" s="777"/>
      <c r="H38" s="777"/>
      <c r="I38" s="777"/>
    </row>
    <row r="39" spans="1:9" ht="13.5" customHeight="1" x14ac:dyDescent="0.2">
      <c r="A39" s="813" t="s">
        <v>902</v>
      </c>
      <c r="B39" s="800"/>
      <c r="C39" s="801"/>
      <c r="D39" s="800"/>
      <c r="E39" s="812">
        <v>52384357</v>
      </c>
      <c r="F39" s="800"/>
      <c r="G39" s="777"/>
      <c r="H39" s="777"/>
      <c r="I39" s="777"/>
    </row>
    <row r="40" spans="1:9" ht="12.75" customHeight="1" x14ac:dyDescent="0.2">
      <c r="A40" s="813" t="s">
        <v>903</v>
      </c>
      <c r="B40" s="800"/>
      <c r="C40" s="801"/>
      <c r="D40" s="800"/>
      <c r="E40" s="812">
        <v>12883622</v>
      </c>
      <c r="F40" s="800"/>
      <c r="G40" s="777"/>
      <c r="H40" s="777"/>
      <c r="I40" s="777"/>
    </row>
    <row r="41" spans="1:9" ht="12.75" customHeight="1" x14ac:dyDescent="0.2">
      <c r="A41" s="813" t="s">
        <v>904</v>
      </c>
      <c r="B41" s="800"/>
      <c r="C41" s="801"/>
      <c r="D41" s="800"/>
      <c r="E41" s="812">
        <v>397098988</v>
      </c>
      <c r="F41" s="800"/>
      <c r="G41" s="777"/>
      <c r="H41" s="777"/>
      <c r="I41" s="777"/>
    </row>
    <row r="42" spans="1:9" ht="26.25" customHeight="1" x14ac:dyDescent="0.2">
      <c r="A42" s="813" t="s">
        <v>1131</v>
      </c>
      <c r="B42" s="800"/>
      <c r="C42" s="801"/>
      <c r="D42" s="800"/>
      <c r="E42" s="812">
        <v>2778760</v>
      </c>
      <c r="F42" s="800"/>
      <c r="G42" s="777"/>
      <c r="H42" s="777"/>
      <c r="I42" s="777"/>
    </row>
    <row r="43" spans="1:9" ht="12.75" customHeight="1" x14ac:dyDescent="0.2">
      <c r="A43" s="813" t="s">
        <v>1132</v>
      </c>
      <c r="B43" s="800"/>
      <c r="C43" s="801"/>
      <c r="D43" s="800"/>
      <c r="E43" s="812">
        <v>292100</v>
      </c>
      <c r="F43" s="800">
        <v>1950000</v>
      </c>
      <c r="G43" s="777"/>
      <c r="H43" s="777"/>
      <c r="I43" s="777"/>
    </row>
    <row r="44" spans="1:9" ht="15" customHeight="1" x14ac:dyDescent="0.2">
      <c r="A44" s="813" t="s">
        <v>1133</v>
      </c>
      <c r="B44" s="800"/>
      <c r="C44" s="801"/>
      <c r="D44" s="800"/>
      <c r="E44" s="812">
        <v>966419</v>
      </c>
      <c r="F44" s="800"/>
      <c r="G44" s="777"/>
      <c r="H44" s="777"/>
      <c r="I44" s="777"/>
    </row>
    <row r="45" spans="1:9" ht="13.5" customHeight="1" x14ac:dyDescent="0.2">
      <c r="A45" s="813" t="s">
        <v>1134</v>
      </c>
      <c r="B45" s="800"/>
      <c r="C45" s="801"/>
      <c r="D45" s="800"/>
      <c r="E45" s="812">
        <v>4999777</v>
      </c>
      <c r="F45" s="800"/>
      <c r="G45" s="777"/>
      <c r="H45" s="777"/>
      <c r="I45" s="777"/>
    </row>
    <row r="46" spans="1:9" ht="13.5" customHeight="1" x14ac:dyDescent="0.2">
      <c r="A46" s="1058" t="s">
        <v>1135</v>
      </c>
      <c r="B46" s="800"/>
      <c r="C46" s="801"/>
      <c r="D46" s="800"/>
      <c r="E46" s="812">
        <v>129478823</v>
      </c>
      <c r="F46" s="800"/>
      <c r="G46" s="777"/>
      <c r="H46" s="777"/>
      <c r="I46" s="777"/>
    </row>
    <row r="47" spans="1:9" ht="15" customHeight="1" thickBot="1" x14ac:dyDescent="0.25">
      <c r="A47" s="1054" t="s">
        <v>1136</v>
      </c>
      <c r="B47" s="1055"/>
      <c r="C47" s="1056"/>
      <c r="D47" s="1055"/>
      <c r="E47" s="1057">
        <v>13193257</v>
      </c>
      <c r="F47" s="1055">
        <v>10000000</v>
      </c>
      <c r="G47" s="777"/>
      <c r="H47" s="777"/>
      <c r="I47" s="777"/>
    </row>
    <row r="48" spans="1:9" ht="15" hidden="1" customHeight="1" x14ac:dyDescent="0.2">
      <c r="A48" s="551"/>
      <c r="B48" s="552"/>
      <c r="C48" s="553"/>
      <c r="D48" s="552"/>
      <c r="E48" s="552"/>
      <c r="F48" s="554"/>
      <c r="G48" s="555">
        <f t="shared" ref="G48:I56" si="1">B48-D48-E48</f>
        <v>0</v>
      </c>
      <c r="H48" s="555">
        <f t="shared" si="1"/>
        <v>0</v>
      </c>
      <c r="I48" s="555">
        <f t="shared" si="1"/>
        <v>0</v>
      </c>
    </row>
    <row r="49" spans="1:9" ht="15" hidden="1" customHeight="1" x14ac:dyDescent="0.2">
      <c r="A49" s="532"/>
      <c r="B49" s="533"/>
      <c r="C49" s="534"/>
      <c r="D49" s="533"/>
      <c r="E49" s="533"/>
      <c r="F49" s="541"/>
      <c r="G49" s="535">
        <f t="shared" si="1"/>
        <v>0</v>
      </c>
      <c r="H49" s="535">
        <f t="shared" si="1"/>
        <v>0</v>
      </c>
      <c r="I49" s="535">
        <f t="shared" si="1"/>
        <v>0</v>
      </c>
    </row>
    <row r="50" spans="1:9" ht="15" hidden="1" customHeight="1" x14ac:dyDescent="0.2">
      <c r="A50" s="532"/>
      <c r="B50" s="533"/>
      <c r="C50" s="534"/>
      <c r="D50" s="533"/>
      <c r="E50" s="533"/>
      <c r="F50" s="541"/>
      <c r="G50" s="535">
        <f t="shared" si="1"/>
        <v>0</v>
      </c>
      <c r="H50" s="535">
        <f t="shared" si="1"/>
        <v>0</v>
      </c>
      <c r="I50" s="535">
        <f t="shared" si="1"/>
        <v>0</v>
      </c>
    </row>
    <row r="51" spans="1:9" ht="15" hidden="1" customHeight="1" x14ac:dyDescent="0.2">
      <c r="A51" s="532"/>
      <c r="B51" s="533"/>
      <c r="C51" s="534"/>
      <c r="D51" s="533"/>
      <c r="E51" s="533"/>
      <c r="F51" s="541"/>
      <c r="G51" s="535">
        <f t="shared" si="1"/>
        <v>0</v>
      </c>
      <c r="H51" s="535">
        <f t="shared" si="1"/>
        <v>0</v>
      </c>
      <c r="I51" s="535">
        <f t="shared" si="1"/>
        <v>0</v>
      </c>
    </row>
    <row r="52" spans="1:9" ht="15" hidden="1" customHeight="1" x14ac:dyDescent="0.2">
      <c r="A52" s="532"/>
      <c r="B52" s="533"/>
      <c r="C52" s="534"/>
      <c r="D52" s="533"/>
      <c r="E52" s="533"/>
      <c r="F52" s="541"/>
      <c r="G52" s="535">
        <f t="shared" si="1"/>
        <v>0</v>
      </c>
      <c r="H52" s="535">
        <f t="shared" si="1"/>
        <v>0</v>
      </c>
      <c r="I52" s="535">
        <f t="shared" si="1"/>
        <v>0</v>
      </c>
    </row>
    <row r="53" spans="1:9" ht="15" hidden="1" customHeight="1" x14ac:dyDescent="0.2">
      <c r="A53" s="532"/>
      <c r="B53" s="533"/>
      <c r="C53" s="534"/>
      <c r="D53" s="533"/>
      <c r="E53" s="533"/>
      <c r="F53" s="541"/>
      <c r="G53" s="535">
        <f t="shared" si="1"/>
        <v>0</v>
      </c>
      <c r="H53" s="535">
        <f t="shared" si="1"/>
        <v>0</v>
      </c>
      <c r="I53" s="535">
        <f t="shared" si="1"/>
        <v>0</v>
      </c>
    </row>
    <row r="54" spans="1:9" ht="15" hidden="1" customHeight="1" x14ac:dyDescent="0.2">
      <c r="A54" s="532"/>
      <c r="B54" s="533"/>
      <c r="C54" s="534"/>
      <c r="D54" s="533"/>
      <c r="E54" s="533"/>
      <c r="F54" s="541"/>
      <c r="G54" s="535">
        <f t="shared" si="1"/>
        <v>0</v>
      </c>
      <c r="H54" s="535">
        <f t="shared" si="1"/>
        <v>0</v>
      </c>
      <c r="I54" s="535">
        <f t="shared" si="1"/>
        <v>0</v>
      </c>
    </row>
    <row r="55" spans="1:9" ht="15" hidden="1" customHeight="1" x14ac:dyDescent="0.2">
      <c r="A55" s="532"/>
      <c r="B55" s="533"/>
      <c r="C55" s="534"/>
      <c r="D55" s="533"/>
      <c r="E55" s="533"/>
      <c r="F55" s="541"/>
      <c r="G55" s="535">
        <f t="shared" si="1"/>
        <v>0</v>
      </c>
      <c r="H55" s="535">
        <f t="shared" si="1"/>
        <v>0</v>
      </c>
      <c r="I55" s="535">
        <f t="shared" si="1"/>
        <v>0</v>
      </c>
    </row>
    <row r="56" spans="1:9" ht="15" hidden="1" customHeight="1" thickBot="1" x14ac:dyDescent="0.25">
      <c r="A56" s="536"/>
      <c r="B56" s="537"/>
      <c r="C56" s="538"/>
      <c r="D56" s="537"/>
      <c r="E56" s="537"/>
      <c r="F56" s="542"/>
      <c r="G56" s="539">
        <f t="shared" si="1"/>
        <v>0</v>
      </c>
      <c r="H56" s="539">
        <f t="shared" si="1"/>
        <v>0</v>
      </c>
      <c r="I56" s="539">
        <f t="shared" si="1"/>
        <v>0</v>
      </c>
    </row>
    <row r="57" spans="1:9" ht="21.75" customHeight="1" thickBot="1" x14ac:dyDescent="0.25">
      <c r="A57" s="543" t="s">
        <v>316</v>
      </c>
      <c r="B57" s="544">
        <f>SUM(B38:B56)</f>
        <v>0</v>
      </c>
      <c r="C57" s="544"/>
      <c r="D57" s="544">
        <f>SUM(D38:D56)</f>
        <v>0</v>
      </c>
      <c r="E57" s="1154">
        <f>SUM(E31:E47)</f>
        <v>626488184</v>
      </c>
      <c r="F57" s="1155"/>
      <c r="G57" s="1156">
        <f>SUM(G31:G56)</f>
        <v>0</v>
      </c>
      <c r="H57" s="1156">
        <f>SUM(H31:H56)</f>
        <v>0</v>
      </c>
      <c r="I57" s="1156">
        <f>SUM(I31:I56)</f>
        <v>0</v>
      </c>
    </row>
  </sheetData>
  <mergeCells count="4">
    <mergeCell ref="A1:G1"/>
    <mergeCell ref="E3:I3"/>
    <mergeCell ref="G5:I5"/>
    <mergeCell ref="E4:I4"/>
  </mergeCells>
  <phoneticPr fontId="61" type="noConversion"/>
  <printOptions horizontalCentered="1"/>
  <pageMargins left="0.78740157480314965" right="0.15748031496062992" top="0.82677165354330717" bottom="0.98425196850393704" header="0.78740157480314965" footer="0.78740157480314965"/>
  <pageSetup paperSize="9" scale="95" orientation="portrait" r:id="rId1"/>
  <headerFooter alignWithMargins="0">
    <oddHeader>&amp;C&amp;"Times New Roman,Félkövér"&amp;9LETENYE VÁROS ÖNKORMÁNYZAT 2020.ÉVI KIADÁSAI BERUHÁZÁSI FELADATONKÉNT ÉS FELÚJÍTÁSI CÉLONKÉNT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7"/>
  <sheetViews>
    <sheetView zoomScale="130" zoomScaleNormal="130" workbookViewId="0">
      <selection activeCell="E27" sqref="E27"/>
    </sheetView>
  </sheetViews>
  <sheetFormatPr defaultColWidth="8" defaultRowHeight="12" x14ac:dyDescent="0.2"/>
  <cols>
    <col min="1" max="1" width="8" style="70"/>
    <col min="2" max="2" width="43.28515625" style="70" customWidth="1"/>
    <col min="3" max="3" width="14.140625" style="70" customWidth="1"/>
    <col min="4" max="4" width="14" style="70" hidden="1" customWidth="1"/>
    <col min="5" max="5" width="14" style="70" customWidth="1"/>
    <col min="6" max="6" width="14.5703125" style="70" customWidth="1"/>
    <col min="7" max="7" width="15.85546875" style="70" customWidth="1"/>
    <col min="8" max="8" width="8" style="70"/>
    <col min="9" max="11" width="8" style="70" hidden="1" customWidth="1"/>
    <col min="12" max="16384" width="8" style="70"/>
  </cols>
  <sheetData>
    <row r="1" spans="1:8" ht="13.15" customHeight="1" x14ac:dyDescent="0.2">
      <c r="E1" s="1644"/>
      <c r="F1" s="1644"/>
      <c r="G1" s="1644"/>
      <c r="H1" s="1150"/>
    </row>
    <row r="2" spans="1:8" ht="13.15" customHeight="1" x14ac:dyDescent="0.2">
      <c r="E2" s="1644" t="s">
        <v>1031</v>
      </c>
      <c r="F2" s="1644"/>
      <c r="G2" s="1644"/>
      <c r="H2" s="1150"/>
    </row>
    <row r="3" spans="1:8" ht="13.15" customHeight="1" x14ac:dyDescent="0.2">
      <c r="E3" s="1151"/>
      <c r="F3" s="1151"/>
      <c r="G3" s="1151"/>
      <c r="H3" s="1150"/>
    </row>
    <row r="4" spans="1:8" ht="12.75" thickBot="1" x14ac:dyDescent="0.25">
      <c r="E4" s="1645" t="s">
        <v>529</v>
      </c>
      <c r="F4" s="1645"/>
      <c r="G4" s="1645"/>
    </row>
    <row r="5" spans="1:8" s="71" customFormat="1" ht="50.1" customHeight="1" thickBot="1" x14ac:dyDescent="0.25">
      <c r="A5" s="166" t="s">
        <v>751</v>
      </c>
      <c r="B5" s="166" t="s">
        <v>480</v>
      </c>
      <c r="C5" s="166" t="s">
        <v>1098</v>
      </c>
      <c r="D5" s="166" t="s">
        <v>95</v>
      </c>
      <c r="E5" s="166" t="s">
        <v>977</v>
      </c>
      <c r="F5" s="166"/>
      <c r="G5" s="166"/>
    </row>
    <row r="6" spans="1:8" s="71" customFormat="1" ht="19.5" customHeight="1" x14ac:dyDescent="0.2">
      <c r="A6" s="150"/>
      <c r="B6" s="151" t="s">
        <v>56</v>
      </c>
      <c r="C6" s="150"/>
      <c r="D6" s="151"/>
      <c r="E6" s="150"/>
      <c r="F6" s="150"/>
      <c r="G6" s="150"/>
    </row>
    <row r="7" spans="1:8" s="74" customFormat="1" ht="12.75" x14ac:dyDescent="0.2">
      <c r="A7" s="152" t="s">
        <v>324</v>
      </c>
      <c r="B7" s="153" t="s">
        <v>503</v>
      </c>
      <c r="C7" s="154">
        <v>386306591</v>
      </c>
      <c r="D7" s="155">
        <v>13020166</v>
      </c>
      <c r="E7" s="161"/>
      <c r="F7" s="161"/>
      <c r="G7" s="161"/>
    </row>
    <row r="8" spans="1:8" s="74" customFormat="1" ht="12.75" x14ac:dyDescent="0.2">
      <c r="A8" s="152" t="s">
        <v>326</v>
      </c>
      <c r="B8" s="153" t="s">
        <v>752</v>
      </c>
      <c r="C8" s="154">
        <v>67550825</v>
      </c>
      <c r="D8" s="155">
        <v>1819121</v>
      </c>
      <c r="E8" s="161"/>
      <c r="F8" s="161"/>
      <c r="G8" s="161"/>
    </row>
    <row r="9" spans="1:8" s="74" customFormat="1" ht="12.75" x14ac:dyDescent="0.2">
      <c r="A9" s="152" t="s">
        <v>328</v>
      </c>
      <c r="B9" s="156" t="s">
        <v>753</v>
      </c>
      <c r="C9" s="154">
        <v>352809134</v>
      </c>
      <c r="D9" s="155">
        <f>+E9-C9</f>
        <v>-352809134</v>
      </c>
      <c r="E9" s="161"/>
      <c r="F9" s="161"/>
      <c r="G9" s="161"/>
    </row>
    <row r="10" spans="1:8" s="74" customFormat="1" ht="12.75" x14ac:dyDescent="0.2">
      <c r="A10" s="152" t="s">
        <v>330</v>
      </c>
      <c r="B10" s="156" t="s">
        <v>331</v>
      </c>
      <c r="C10" s="154">
        <v>4420000</v>
      </c>
      <c r="D10" s="155">
        <v>1209040</v>
      </c>
      <c r="E10" s="161"/>
      <c r="F10" s="161"/>
      <c r="G10" s="161"/>
    </row>
    <row r="11" spans="1:8" s="74" customFormat="1" ht="12.75" x14ac:dyDescent="0.2">
      <c r="A11" s="152" t="s">
        <v>333</v>
      </c>
      <c r="B11" s="156" t="s">
        <v>334</v>
      </c>
      <c r="C11" s="154">
        <v>25084860</v>
      </c>
      <c r="D11" s="155">
        <f>+E11-C11</f>
        <v>-25084860</v>
      </c>
      <c r="E11" s="161"/>
      <c r="F11" s="161"/>
      <c r="G11" s="161"/>
    </row>
    <row r="12" spans="1:8" s="74" customFormat="1" ht="12.75" x14ac:dyDescent="0.2">
      <c r="A12" s="152" t="s">
        <v>397</v>
      </c>
      <c r="B12" s="156" t="s">
        <v>398</v>
      </c>
      <c r="C12" s="154">
        <v>2000000</v>
      </c>
      <c r="D12" s="155"/>
      <c r="E12" s="161"/>
      <c r="F12" s="161"/>
      <c r="G12" s="161"/>
    </row>
    <row r="13" spans="1:8" s="74" customFormat="1" ht="13.5" x14ac:dyDescent="0.2">
      <c r="A13" s="152"/>
      <c r="B13" s="157" t="s">
        <v>754</v>
      </c>
      <c r="C13" s="158">
        <f>SUM(C7:C12)</f>
        <v>838171410</v>
      </c>
      <c r="D13" s="159">
        <f>SUM(D7:D11)</f>
        <v>-361845667</v>
      </c>
      <c r="E13" s="158"/>
      <c r="F13" s="158"/>
      <c r="G13" s="158"/>
    </row>
    <row r="14" spans="1:8" s="74" customFormat="1" ht="12.75" x14ac:dyDescent="0.2">
      <c r="A14" s="160" t="s">
        <v>353</v>
      </c>
      <c r="B14" s="161" t="s">
        <v>354</v>
      </c>
      <c r="C14" s="161">
        <v>626488184</v>
      </c>
      <c r="D14" s="162">
        <f>2842190+10000000</f>
        <v>12842190</v>
      </c>
      <c r="E14" s="161"/>
      <c r="F14" s="161"/>
      <c r="G14" s="161"/>
    </row>
    <row r="15" spans="1:8" s="74" customFormat="1" ht="12.75" x14ac:dyDescent="0.2">
      <c r="A15" s="160" t="s">
        <v>361</v>
      </c>
      <c r="B15" s="161" t="s">
        <v>362</v>
      </c>
      <c r="C15" s="161">
        <v>80962738</v>
      </c>
      <c r="D15" s="162">
        <v>1479550</v>
      </c>
      <c r="E15" s="161"/>
      <c r="F15" s="161"/>
      <c r="G15" s="161"/>
    </row>
    <row r="16" spans="1:8" s="74" customFormat="1" ht="12.75" x14ac:dyDescent="0.2">
      <c r="A16" s="160" t="s">
        <v>373</v>
      </c>
      <c r="B16" s="161" t="s">
        <v>118</v>
      </c>
      <c r="C16" s="161">
        <v>31043495</v>
      </c>
      <c r="D16" s="162">
        <f>+E16-C16</f>
        <v>-31043495</v>
      </c>
      <c r="E16" s="161"/>
      <c r="F16" s="161"/>
      <c r="G16" s="161"/>
    </row>
    <row r="17" spans="1:7" s="74" customFormat="1" ht="13.5" x14ac:dyDescent="0.2">
      <c r="A17" s="160"/>
      <c r="B17" s="157" t="s">
        <v>755</v>
      </c>
      <c r="C17" s="158">
        <f>SUM(C14:C16)</f>
        <v>738494417</v>
      </c>
      <c r="D17" s="159">
        <f>SUM(D14:D16)</f>
        <v>-16721755</v>
      </c>
      <c r="E17" s="158"/>
      <c r="F17" s="158"/>
      <c r="G17" s="158"/>
    </row>
    <row r="18" spans="1:7" s="74" customFormat="1" ht="18" customHeight="1" x14ac:dyDescent="0.2">
      <c r="A18" s="160" t="s">
        <v>400</v>
      </c>
      <c r="B18" s="157" t="s">
        <v>523</v>
      </c>
      <c r="C18" s="158">
        <f>SUM(C13+C17)</f>
        <v>1576665827</v>
      </c>
      <c r="D18" s="159">
        <f>SUM(D13+D17)</f>
        <v>-378567422</v>
      </c>
      <c r="E18" s="158"/>
      <c r="F18" s="158"/>
      <c r="G18" s="158"/>
    </row>
    <row r="19" spans="1:7" s="74" customFormat="1" ht="16.5" customHeight="1" x14ac:dyDescent="0.2">
      <c r="A19" s="160" t="s">
        <v>475</v>
      </c>
      <c r="B19" s="157" t="s">
        <v>121</v>
      </c>
      <c r="C19" s="158">
        <v>11946553</v>
      </c>
      <c r="D19" s="163">
        <f>0+[1]táj.2!O778+[1]táj.2!P778</f>
        <v>0</v>
      </c>
      <c r="E19" s="158"/>
      <c r="F19" s="158"/>
      <c r="G19" s="158"/>
    </row>
    <row r="20" spans="1:7" s="74" customFormat="1" ht="18.75" customHeight="1" x14ac:dyDescent="0.2">
      <c r="A20" s="167"/>
      <c r="B20" s="168" t="s">
        <v>756</v>
      </c>
      <c r="C20" s="169">
        <f>SUM(C18:C19)</f>
        <v>1588612380</v>
      </c>
      <c r="D20" s="170">
        <f>SUM(D18:D19)</f>
        <v>-378567422</v>
      </c>
      <c r="E20" s="169">
        <f>SUM(E18:E19)</f>
        <v>0</v>
      </c>
      <c r="F20" s="169"/>
      <c r="G20" s="169"/>
    </row>
    <row r="21" spans="1:7" s="135" customFormat="1" ht="12.75" x14ac:dyDescent="0.2">
      <c r="A21" s="164"/>
      <c r="B21" s="164"/>
      <c r="C21" s="164"/>
      <c r="D21" s="164"/>
      <c r="E21" s="164"/>
    </row>
    <row r="22" spans="1:7" s="135" customFormat="1" ht="12.75" x14ac:dyDescent="0.2">
      <c r="A22" s="164"/>
      <c r="B22" s="164"/>
      <c r="C22" s="164"/>
      <c r="D22" s="164"/>
      <c r="E22" s="164"/>
    </row>
    <row r="23" spans="1:7" s="135" customFormat="1" ht="12.75" x14ac:dyDescent="0.2">
      <c r="A23" s="164"/>
      <c r="B23" s="164"/>
      <c r="C23" s="164"/>
      <c r="D23" s="164"/>
      <c r="E23" s="164"/>
    </row>
    <row r="24" spans="1:7" s="135" customFormat="1" ht="12.75" x14ac:dyDescent="0.2">
      <c r="A24" s="164"/>
      <c r="B24" s="164"/>
      <c r="C24" s="164"/>
      <c r="D24" s="164"/>
      <c r="E24" s="164"/>
    </row>
    <row r="25" spans="1:7" s="135" customFormat="1" ht="12.75" x14ac:dyDescent="0.2">
      <c r="A25" s="164"/>
      <c r="B25" s="164"/>
      <c r="C25" s="164"/>
      <c r="D25" s="164"/>
      <c r="E25" s="164"/>
    </row>
    <row r="26" spans="1:7" s="135" customFormat="1" ht="12.75" x14ac:dyDescent="0.2">
      <c r="A26" s="164"/>
      <c r="B26" s="164"/>
      <c r="C26" s="164"/>
      <c r="D26" s="164"/>
      <c r="E26" s="164"/>
    </row>
    <row r="27" spans="1:7" s="135" customFormat="1" ht="12.75" x14ac:dyDescent="0.2">
      <c r="A27" s="164"/>
      <c r="B27" s="164"/>
      <c r="C27" s="164"/>
      <c r="D27" s="164"/>
      <c r="E27" s="164"/>
    </row>
    <row r="28" spans="1:7" s="135" customFormat="1" ht="12.75" x14ac:dyDescent="0.2">
      <c r="A28" s="164"/>
      <c r="B28" s="164"/>
      <c r="C28" s="164"/>
      <c r="D28" s="164"/>
      <c r="E28" s="164"/>
    </row>
    <row r="29" spans="1:7" s="135" customFormat="1" ht="12.75" x14ac:dyDescent="0.2">
      <c r="A29" s="164"/>
      <c r="B29" s="164"/>
      <c r="C29" s="164"/>
      <c r="D29" s="164"/>
      <c r="E29" s="164"/>
    </row>
    <row r="30" spans="1:7" s="135" customFormat="1" ht="12.75" x14ac:dyDescent="0.2">
      <c r="A30" s="164"/>
      <c r="B30" s="164"/>
      <c r="C30" s="164"/>
      <c r="D30" s="164"/>
      <c r="E30" s="164"/>
    </row>
    <row r="31" spans="1:7" s="135" customFormat="1" ht="12.75" x14ac:dyDescent="0.2">
      <c r="A31" s="165"/>
      <c r="B31" s="164"/>
      <c r="C31" s="164"/>
      <c r="D31" s="164"/>
      <c r="E31" s="164"/>
    </row>
    <row r="32" spans="1:7" ht="12.75" x14ac:dyDescent="0.2">
      <c r="A32" s="165"/>
      <c r="B32" s="165"/>
      <c r="C32" s="165"/>
      <c r="D32" s="165"/>
      <c r="E32" s="165"/>
    </row>
    <row r="33" spans="1:5" ht="12.75" x14ac:dyDescent="0.2">
      <c r="A33" s="165"/>
      <c r="B33" s="165"/>
      <c r="C33" s="165"/>
      <c r="D33" s="165"/>
      <c r="E33" s="165"/>
    </row>
    <row r="34" spans="1:5" ht="12.75" x14ac:dyDescent="0.2">
      <c r="A34" s="165"/>
      <c r="B34" s="165"/>
      <c r="C34" s="165"/>
      <c r="D34" s="165"/>
      <c r="E34" s="165"/>
    </row>
    <row r="35" spans="1:5" ht="12.75" x14ac:dyDescent="0.2">
      <c r="A35" s="165"/>
      <c r="B35" s="165"/>
      <c r="C35" s="165"/>
      <c r="D35" s="165"/>
      <c r="E35" s="165"/>
    </row>
    <row r="36" spans="1:5" ht="12.75" x14ac:dyDescent="0.2">
      <c r="A36" s="165"/>
      <c r="B36" s="165"/>
      <c r="C36" s="165"/>
      <c r="D36" s="165"/>
      <c r="E36" s="165"/>
    </row>
    <row r="37" spans="1:5" ht="12.75" x14ac:dyDescent="0.2">
      <c r="B37" s="165"/>
      <c r="C37" s="165"/>
      <c r="D37" s="165"/>
      <c r="E37" s="165"/>
    </row>
  </sheetData>
  <mergeCells count="3">
    <mergeCell ref="E2:G2"/>
    <mergeCell ref="E1:G1"/>
    <mergeCell ref="E4:G4"/>
  </mergeCells>
  <phoneticPr fontId="61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r:id="rId1"/>
  <headerFooter alignWithMargins="0">
    <oddHeader>&amp;C&amp;"Times New Roman CE,Félkövér dőlt"LETENYE VÁROS  ÖNKORMÁNYZATAKIADÁSI  ELŐIRÁNYZATAIROVATONKÉNT 2020.  ÉVBEN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8"/>
  <sheetViews>
    <sheetView zoomScale="120" zoomScaleNormal="120" workbookViewId="0">
      <selection activeCell="F41" sqref="F41"/>
    </sheetView>
  </sheetViews>
  <sheetFormatPr defaultColWidth="9.140625" defaultRowHeight="12.75" x14ac:dyDescent="0.2"/>
  <cols>
    <col min="1" max="1" width="32.85546875" style="48" customWidth="1"/>
    <col min="2" max="2" width="9.28515625" style="48" customWidth="1"/>
    <col min="3" max="3" width="8.5703125" style="48" customWidth="1"/>
    <col min="4" max="4" width="8.85546875" style="48" customWidth="1"/>
    <col min="5" max="5" width="9.28515625" style="48" customWidth="1"/>
    <col min="6" max="7" width="7.85546875" style="48" customWidth="1"/>
    <col min="8" max="8" width="8.28515625" style="48" customWidth="1"/>
    <col min="9" max="9" width="8.140625" style="48" customWidth="1"/>
    <col min="10" max="10" width="8" style="48" customWidth="1"/>
    <col min="11" max="11" width="7.7109375" style="48" customWidth="1"/>
    <col min="12" max="12" width="7.85546875" style="48" customWidth="1"/>
    <col min="13" max="13" width="8.28515625" style="48" customWidth="1"/>
    <col min="14" max="14" width="9.140625" style="48"/>
    <col min="15" max="15" width="14.42578125" style="1356" customWidth="1"/>
    <col min="16" max="16" width="11.7109375" style="1356" customWidth="1"/>
    <col min="17" max="16384" width="9.140625" style="48"/>
  </cols>
  <sheetData>
    <row r="1" spans="1:16" ht="13.5" x14ac:dyDescent="0.25">
      <c r="J1" s="1567"/>
      <c r="K1" s="1567"/>
      <c r="L1" s="1567"/>
      <c r="M1" s="1567"/>
      <c r="N1" s="1567"/>
    </row>
    <row r="2" spans="1:16" ht="13.5" x14ac:dyDescent="0.25">
      <c r="J2" s="1567" t="s">
        <v>1050</v>
      </c>
      <c r="K2" s="1567"/>
      <c r="L2" s="1567"/>
      <c r="M2" s="1567"/>
      <c r="N2" s="1567"/>
    </row>
    <row r="3" spans="1:16" ht="14.25" x14ac:dyDescent="0.2">
      <c r="A3" s="1646" t="s">
        <v>404</v>
      </c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</row>
    <row r="4" spans="1:16" ht="14.25" x14ac:dyDescent="0.2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</row>
    <row r="5" spans="1:16" ht="13.5" thickBot="1" x14ac:dyDescent="0.25">
      <c r="A5" s="359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1650" t="s">
        <v>405</v>
      </c>
      <c r="N5" s="1650"/>
    </row>
    <row r="6" spans="1:16" ht="13.5" thickBot="1" x14ac:dyDescent="0.25">
      <c r="A6" s="361" t="s">
        <v>480</v>
      </c>
      <c r="B6" s="362" t="s">
        <v>406</v>
      </c>
      <c r="C6" s="363" t="s">
        <v>407</v>
      </c>
      <c r="D6" s="363" t="s">
        <v>408</v>
      </c>
      <c r="E6" s="363" t="s">
        <v>409</v>
      </c>
      <c r="F6" s="363" t="s">
        <v>410</v>
      </c>
      <c r="G6" s="363" t="s">
        <v>411</v>
      </c>
      <c r="H6" s="363" t="s">
        <v>412</v>
      </c>
      <c r="I6" s="363" t="s">
        <v>413</v>
      </c>
      <c r="J6" s="363" t="s">
        <v>414</v>
      </c>
      <c r="K6" s="363" t="s">
        <v>415</v>
      </c>
      <c r="L6" s="363" t="s">
        <v>416</v>
      </c>
      <c r="M6" s="364" t="s">
        <v>417</v>
      </c>
      <c r="N6" s="365" t="s">
        <v>483</v>
      </c>
    </row>
    <row r="7" spans="1:16" ht="13.5" thickBot="1" x14ac:dyDescent="0.25">
      <c r="A7" s="1230" t="s">
        <v>418</v>
      </c>
      <c r="B7" s="1647"/>
      <c r="C7" s="1648"/>
      <c r="D7" s="1648"/>
      <c r="E7" s="1648"/>
      <c r="F7" s="1648"/>
      <c r="G7" s="1648"/>
      <c r="H7" s="1648"/>
      <c r="I7" s="1648"/>
      <c r="J7" s="1648"/>
      <c r="K7" s="1648"/>
      <c r="L7" s="1648"/>
      <c r="M7" s="1648"/>
      <c r="N7" s="1649"/>
    </row>
    <row r="8" spans="1:16" ht="10.5" customHeight="1" x14ac:dyDescent="0.2">
      <c r="A8" s="1270" t="s">
        <v>853</v>
      </c>
      <c r="B8" s="1271">
        <v>22208028</v>
      </c>
      <c r="C8" s="1271">
        <v>22208028</v>
      </c>
      <c r="D8" s="1271">
        <v>22208028</v>
      </c>
      <c r="E8" s="1271">
        <v>22208028</v>
      </c>
      <c r="F8" s="1271">
        <v>22208028</v>
      </c>
      <c r="G8" s="1271">
        <v>22208028</v>
      </c>
      <c r="H8" s="1271">
        <v>22208028</v>
      </c>
      <c r="I8" s="1271">
        <v>22208028</v>
      </c>
      <c r="J8" s="1271">
        <v>22208028</v>
      </c>
      <c r="K8" s="1271">
        <v>22208028</v>
      </c>
      <c r="L8" s="1271">
        <v>22208028</v>
      </c>
      <c r="M8" s="1271">
        <v>22208028</v>
      </c>
      <c r="N8" s="1359">
        <f>SUM(B8:M8)</f>
        <v>266496336</v>
      </c>
      <c r="P8" s="1357"/>
    </row>
    <row r="9" spans="1:16" x14ac:dyDescent="0.2">
      <c r="A9" s="1264" t="s">
        <v>419</v>
      </c>
      <c r="B9" s="1251">
        <v>12599972</v>
      </c>
      <c r="C9" s="1251">
        <v>12599972</v>
      </c>
      <c r="D9" s="1251">
        <v>12599972</v>
      </c>
      <c r="E9" s="1251">
        <v>12599972</v>
      </c>
      <c r="F9" s="1251">
        <v>12599972</v>
      </c>
      <c r="G9" s="1251">
        <v>12599972</v>
      </c>
      <c r="H9" s="1251">
        <v>12599972</v>
      </c>
      <c r="I9" s="1251">
        <v>12599972</v>
      </c>
      <c r="J9" s="1251">
        <v>12599972</v>
      </c>
      <c r="K9" s="1251">
        <v>12599972</v>
      </c>
      <c r="L9" s="1251">
        <v>12599972</v>
      </c>
      <c r="M9" s="1251">
        <v>12599972</v>
      </c>
      <c r="N9" s="1259">
        <f>SUM(B9:M9)</f>
        <v>151199664</v>
      </c>
      <c r="P9" s="1357"/>
    </row>
    <row r="10" spans="1:16" hidden="1" x14ac:dyDescent="0.2">
      <c r="A10" s="1265" t="s">
        <v>420</v>
      </c>
      <c r="B10" s="1252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1253"/>
      <c r="N10" s="1260"/>
      <c r="P10" s="1357"/>
    </row>
    <row r="11" spans="1:16" hidden="1" x14ac:dyDescent="0.2">
      <c r="A11" s="1266" t="s">
        <v>421</v>
      </c>
      <c r="B11" s="1252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1253"/>
      <c r="N11" s="1260"/>
      <c r="P11" s="1357"/>
    </row>
    <row r="12" spans="1:16" hidden="1" x14ac:dyDescent="0.2">
      <c r="A12" s="1266" t="s">
        <v>422</v>
      </c>
      <c r="B12" s="1252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1253"/>
      <c r="N12" s="1260"/>
      <c r="P12" s="1357"/>
    </row>
    <row r="13" spans="1:16" hidden="1" x14ac:dyDescent="0.2">
      <c r="A13" s="1266" t="s">
        <v>423</v>
      </c>
      <c r="B13" s="1252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1253"/>
      <c r="N13" s="1260"/>
      <c r="P13" s="1357"/>
    </row>
    <row r="14" spans="1:16" hidden="1" x14ac:dyDescent="0.2">
      <c r="A14" s="1266" t="s">
        <v>424</v>
      </c>
      <c r="B14" s="1252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1253"/>
      <c r="N14" s="1260"/>
      <c r="P14" s="1357"/>
    </row>
    <row r="15" spans="1:16" x14ac:dyDescent="0.2">
      <c r="A15" s="1266" t="s">
        <v>488</v>
      </c>
      <c r="B15" s="1252">
        <v>1250000</v>
      </c>
      <c r="C15" s="367">
        <v>1250000</v>
      </c>
      <c r="D15" s="367">
        <v>68000000</v>
      </c>
      <c r="E15" s="367">
        <v>100000000</v>
      </c>
      <c r="F15" s="367">
        <v>10250000</v>
      </c>
      <c r="G15" s="367">
        <v>8743500</v>
      </c>
      <c r="H15" s="367">
        <v>33854224</v>
      </c>
      <c r="I15" s="367">
        <v>590000</v>
      </c>
      <c r="J15" s="367">
        <v>11260000</v>
      </c>
      <c r="K15" s="367">
        <v>22602276</v>
      </c>
      <c r="L15" s="367">
        <v>3800000</v>
      </c>
      <c r="M15" s="1254">
        <v>3800000</v>
      </c>
      <c r="N15" s="1260">
        <f t="shared" ref="N15:N21" si="0">SUM(B15:M15)</f>
        <v>265400000</v>
      </c>
      <c r="P15" s="1357"/>
    </row>
    <row r="16" spans="1:16" x14ac:dyDescent="0.2">
      <c r="A16" s="1266" t="s">
        <v>116</v>
      </c>
      <c r="B16" s="1252">
        <v>4426855</v>
      </c>
      <c r="C16" s="1252">
        <v>4426855</v>
      </c>
      <c r="D16" s="1252">
        <v>4426855</v>
      </c>
      <c r="E16" s="1252">
        <v>4426855</v>
      </c>
      <c r="F16" s="1252">
        <v>4426855</v>
      </c>
      <c r="G16" s="1252">
        <v>4426855</v>
      </c>
      <c r="H16" s="1252">
        <v>4426855</v>
      </c>
      <c r="I16" s="1252">
        <v>4426855</v>
      </c>
      <c r="J16" s="1252">
        <v>4426855</v>
      </c>
      <c r="K16" s="1252">
        <v>4426855</v>
      </c>
      <c r="L16" s="1252">
        <v>4426855</v>
      </c>
      <c r="M16" s="1252">
        <v>4426853</v>
      </c>
      <c r="N16" s="1261">
        <f t="shared" si="0"/>
        <v>53122258</v>
      </c>
      <c r="P16" s="1357"/>
    </row>
    <row r="17" spans="1:16" x14ac:dyDescent="0.2">
      <c r="A17" s="1267" t="s">
        <v>1140</v>
      </c>
      <c r="B17" s="1252">
        <v>24625</v>
      </c>
      <c r="C17" s="1252">
        <v>24625</v>
      </c>
      <c r="D17" s="1252">
        <v>24625</v>
      </c>
      <c r="E17" s="1252">
        <v>24625</v>
      </c>
      <c r="F17" s="1252">
        <v>24625</v>
      </c>
      <c r="G17" s="1252">
        <v>24625</v>
      </c>
      <c r="H17" s="1252">
        <v>24625</v>
      </c>
      <c r="I17" s="1252">
        <v>24625</v>
      </c>
      <c r="J17" s="1252">
        <v>24625</v>
      </c>
      <c r="K17" s="1252">
        <v>24625</v>
      </c>
      <c r="L17" s="1252">
        <v>24625</v>
      </c>
      <c r="M17" s="1252">
        <v>24625</v>
      </c>
      <c r="N17" s="1261">
        <f t="shared" si="0"/>
        <v>295500</v>
      </c>
      <c r="P17" s="1357"/>
    </row>
    <row r="18" spans="1:16" x14ac:dyDescent="0.2">
      <c r="A18" s="1268" t="s">
        <v>1141</v>
      </c>
      <c r="B18" s="367">
        <v>14227241</v>
      </c>
      <c r="C18" s="367">
        <v>14227241</v>
      </c>
      <c r="D18" s="367">
        <v>14227241</v>
      </c>
      <c r="E18" s="367">
        <v>14227241</v>
      </c>
      <c r="F18" s="367">
        <v>14227241</v>
      </c>
      <c r="G18" s="367">
        <v>14227241</v>
      </c>
      <c r="H18" s="367">
        <v>14227241</v>
      </c>
      <c r="I18" s="367">
        <v>14227241</v>
      </c>
      <c r="J18" s="367">
        <v>14227241</v>
      </c>
      <c r="K18" s="367">
        <v>14227241</v>
      </c>
      <c r="L18" s="367">
        <v>14227241</v>
      </c>
      <c r="M18" s="367">
        <v>14227241</v>
      </c>
      <c r="N18" s="1261">
        <f t="shared" si="0"/>
        <v>170726892</v>
      </c>
      <c r="P18" s="1357"/>
    </row>
    <row r="19" spans="1:16" x14ac:dyDescent="0.2">
      <c r="A19" s="1266" t="s">
        <v>713</v>
      </c>
      <c r="B19" s="1252">
        <v>76093</v>
      </c>
      <c r="C19" s="1252">
        <v>76093</v>
      </c>
      <c r="D19" s="1252">
        <v>76093</v>
      </c>
      <c r="E19" s="1252">
        <v>76093</v>
      </c>
      <c r="F19" s="1252">
        <v>76093</v>
      </c>
      <c r="G19" s="1252">
        <v>76093</v>
      </c>
      <c r="H19" s="1252">
        <v>76093</v>
      </c>
      <c r="I19" s="1252">
        <v>76093</v>
      </c>
      <c r="J19" s="1252">
        <v>76093</v>
      </c>
      <c r="K19" s="1252">
        <v>76093</v>
      </c>
      <c r="L19" s="1252">
        <v>76093</v>
      </c>
      <c r="M19" s="1252">
        <v>76097</v>
      </c>
      <c r="N19" s="1261">
        <f t="shared" si="0"/>
        <v>913120</v>
      </c>
      <c r="P19" s="1357"/>
    </row>
    <row r="20" spans="1:16" x14ac:dyDescent="0.2">
      <c r="A20" s="1266" t="s">
        <v>489</v>
      </c>
      <c r="B20" s="1252">
        <v>191458</v>
      </c>
      <c r="C20" s="1252">
        <v>191458</v>
      </c>
      <c r="D20" s="1252">
        <v>191458</v>
      </c>
      <c r="E20" s="1252">
        <v>191458</v>
      </c>
      <c r="F20" s="1252">
        <v>191458</v>
      </c>
      <c r="G20" s="1252">
        <v>191458</v>
      </c>
      <c r="H20" s="1252">
        <v>191458</v>
      </c>
      <c r="I20" s="1252">
        <v>191458</v>
      </c>
      <c r="J20" s="1252">
        <v>191458</v>
      </c>
      <c r="K20" s="1252">
        <v>191458</v>
      </c>
      <c r="L20" s="1252">
        <v>191460</v>
      </c>
      <c r="M20" s="1252">
        <v>191460</v>
      </c>
      <c r="N20" s="1261">
        <f t="shared" si="0"/>
        <v>2297500</v>
      </c>
      <c r="P20" s="1357"/>
    </row>
    <row r="21" spans="1:16" ht="13.5" thickBot="1" x14ac:dyDescent="0.25">
      <c r="A21" s="1269" t="s">
        <v>120</v>
      </c>
      <c r="B21" s="1255">
        <v>678161110</v>
      </c>
      <c r="C21" s="1256"/>
      <c r="D21" s="1256"/>
      <c r="E21" s="1256"/>
      <c r="F21" s="1256"/>
      <c r="G21" s="1256"/>
      <c r="H21" s="1256"/>
      <c r="I21" s="1256"/>
      <c r="J21" s="1256"/>
      <c r="K21" s="1256"/>
      <c r="L21" s="1256"/>
      <c r="M21" s="1257"/>
      <c r="N21" s="1262">
        <f t="shared" si="0"/>
        <v>678161110</v>
      </c>
      <c r="P21" s="1357"/>
    </row>
    <row r="22" spans="1:16" ht="13.5" thickBot="1" x14ac:dyDescent="0.25">
      <c r="A22" s="1263" t="s">
        <v>123</v>
      </c>
      <c r="B22" s="1250">
        <f t="shared" ref="B22:N22" si="1">SUM(B8:B21)</f>
        <v>733165382</v>
      </c>
      <c r="C22" s="1250">
        <f t="shared" si="1"/>
        <v>55004272</v>
      </c>
      <c r="D22" s="1250">
        <f t="shared" si="1"/>
        <v>121754272</v>
      </c>
      <c r="E22" s="1250">
        <f t="shared" si="1"/>
        <v>153754272</v>
      </c>
      <c r="F22" s="1250">
        <f t="shared" si="1"/>
        <v>64004272</v>
      </c>
      <c r="G22" s="1250">
        <f t="shared" si="1"/>
        <v>62497772</v>
      </c>
      <c r="H22" s="1250">
        <f t="shared" si="1"/>
        <v>87608496</v>
      </c>
      <c r="I22" s="1250">
        <f t="shared" si="1"/>
        <v>54344272</v>
      </c>
      <c r="J22" s="1250">
        <f t="shared" si="1"/>
        <v>65014272</v>
      </c>
      <c r="K22" s="1250">
        <f t="shared" si="1"/>
        <v>76356548</v>
      </c>
      <c r="L22" s="1250">
        <f t="shared" si="1"/>
        <v>57554274</v>
      </c>
      <c r="M22" s="1250">
        <f t="shared" si="1"/>
        <v>57554276</v>
      </c>
      <c r="N22" s="1258">
        <f t="shared" si="1"/>
        <v>1588612380</v>
      </c>
      <c r="P22" s="1357"/>
    </row>
    <row r="23" spans="1:16" x14ac:dyDescent="0.2">
      <c r="A23" s="300"/>
      <c r="B23" s="372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</row>
    <row r="24" spans="1:16" ht="13.5" thickBot="1" x14ac:dyDescent="0.25">
      <c r="A24" s="905" t="s">
        <v>122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</row>
    <row r="25" spans="1:16" x14ac:dyDescent="0.2">
      <c r="A25" s="373" t="s">
        <v>503</v>
      </c>
      <c r="B25" s="374">
        <v>32192216</v>
      </c>
      <c r="C25" s="374">
        <v>32192216</v>
      </c>
      <c r="D25" s="374">
        <v>32192216</v>
      </c>
      <c r="E25" s="374">
        <v>32192216</v>
      </c>
      <c r="F25" s="374">
        <v>32192216</v>
      </c>
      <c r="G25" s="374">
        <v>32192216</v>
      </c>
      <c r="H25" s="374">
        <v>32192216</v>
      </c>
      <c r="I25" s="374">
        <v>32192216</v>
      </c>
      <c r="J25" s="374">
        <v>32192216</v>
      </c>
      <c r="K25" s="374">
        <v>32192216</v>
      </c>
      <c r="L25" s="374">
        <v>32192216</v>
      </c>
      <c r="M25" s="374">
        <v>32192215</v>
      </c>
      <c r="N25" s="375">
        <f t="shared" ref="N25:N34" si="2">SUM(B25:M25)</f>
        <v>386306591</v>
      </c>
      <c r="P25" s="1357"/>
    </row>
    <row r="26" spans="1:16" ht="24" customHeight="1" x14ac:dyDescent="0.2">
      <c r="A26" s="366" t="s">
        <v>1049</v>
      </c>
      <c r="B26" s="367">
        <v>5629235</v>
      </c>
      <c r="C26" s="367">
        <v>5629235</v>
      </c>
      <c r="D26" s="367">
        <v>5629235</v>
      </c>
      <c r="E26" s="367">
        <v>5629235</v>
      </c>
      <c r="F26" s="367">
        <v>5629235</v>
      </c>
      <c r="G26" s="367">
        <v>5629235</v>
      </c>
      <c r="H26" s="367">
        <v>5629235</v>
      </c>
      <c r="I26" s="367">
        <v>5629235</v>
      </c>
      <c r="J26" s="367">
        <v>5629235</v>
      </c>
      <c r="K26" s="367">
        <v>5629235</v>
      </c>
      <c r="L26" s="367">
        <v>5629238</v>
      </c>
      <c r="M26" s="367">
        <v>5629237</v>
      </c>
      <c r="N26" s="371">
        <f t="shared" si="2"/>
        <v>67550825</v>
      </c>
      <c r="P26" s="1357"/>
    </row>
    <row r="27" spans="1:16" x14ac:dyDescent="0.2">
      <c r="A27" s="370" t="s">
        <v>127</v>
      </c>
      <c r="B27" s="367">
        <v>29400761</v>
      </c>
      <c r="C27" s="367">
        <v>29400761</v>
      </c>
      <c r="D27" s="367">
        <v>29400761</v>
      </c>
      <c r="E27" s="367">
        <v>29400761</v>
      </c>
      <c r="F27" s="367">
        <v>29400761</v>
      </c>
      <c r="G27" s="367">
        <v>29400761</v>
      </c>
      <c r="H27" s="367">
        <v>29400761</v>
      </c>
      <c r="I27" s="367">
        <v>29400761</v>
      </c>
      <c r="J27" s="367">
        <v>29400761</v>
      </c>
      <c r="K27" s="367">
        <v>29400761</v>
      </c>
      <c r="L27" s="367">
        <v>29400761</v>
      </c>
      <c r="M27" s="367">
        <v>29400763</v>
      </c>
      <c r="N27" s="371">
        <f t="shared" si="2"/>
        <v>352809134</v>
      </c>
      <c r="O27" s="1358"/>
      <c r="P27" s="1357"/>
    </row>
    <row r="28" spans="1:16" x14ac:dyDescent="0.2">
      <c r="A28" s="370" t="s">
        <v>331</v>
      </c>
      <c r="B28" s="367">
        <v>150000</v>
      </c>
      <c r="C28" s="367">
        <v>150000</v>
      </c>
      <c r="D28" s="367">
        <v>350000</v>
      </c>
      <c r="E28" s="367">
        <v>450000</v>
      </c>
      <c r="F28" s="367">
        <v>450000</v>
      </c>
      <c r="G28" s="367">
        <v>350000</v>
      </c>
      <c r="H28" s="367">
        <v>450000</v>
      </c>
      <c r="I28" s="367">
        <v>450000</v>
      </c>
      <c r="J28" s="367">
        <v>450000</v>
      </c>
      <c r="K28" s="367">
        <v>450000</v>
      </c>
      <c r="L28" s="367">
        <v>350000</v>
      </c>
      <c r="M28" s="367">
        <v>370000</v>
      </c>
      <c r="N28" s="371">
        <f t="shared" si="2"/>
        <v>4420000</v>
      </c>
      <c r="P28" s="1357"/>
    </row>
    <row r="29" spans="1:16" x14ac:dyDescent="0.2">
      <c r="A29" s="370" t="s">
        <v>334</v>
      </c>
      <c r="B29" s="367">
        <v>2090405</v>
      </c>
      <c r="C29" s="367">
        <v>2090405</v>
      </c>
      <c r="D29" s="367">
        <v>2090405</v>
      </c>
      <c r="E29" s="367">
        <v>2090405</v>
      </c>
      <c r="F29" s="367">
        <v>2090405</v>
      </c>
      <c r="G29" s="367">
        <v>2090405</v>
      </c>
      <c r="H29" s="367">
        <v>2090405</v>
      </c>
      <c r="I29" s="367">
        <v>2090405</v>
      </c>
      <c r="J29" s="367">
        <v>2090405</v>
      </c>
      <c r="K29" s="367">
        <v>2090405</v>
      </c>
      <c r="L29" s="367">
        <v>2090405</v>
      </c>
      <c r="M29" s="367">
        <v>2090405</v>
      </c>
      <c r="N29" s="371">
        <f t="shared" si="2"/>
        <v>25084860</v>
      </c>
      <c r="P29" s="1357"/>
    </row>
    <row r="30" spans="1:16" x14ac:dyDescent="0.2">
      <c r="A30" s="370" t="s">
        <v>131</v>
      </c>
      <c r="B30" s="367">
        <v>52207348</v>
      </c>
      <c r="C30" s="367">
        <v>52207348</v>
      </c>
      <c r="D30" s="367">
        <v>52207348</v>
      </c>
      <c r="E30" s="367">
        <v>52207348</v>
      </c>
      <c r="F30" s="367">
        <v>52207348</v>
      </c>
      <c r="G30" s="367">
        <v>52207350</v>
      </c>
      <c r="H30" s="367">
        <v>52207348</v>
      </c>
      <c r="I30" s="367">
        <v>52207350</v>
      </c>
      <c r="J30" s="367">
        <v>52207348</v>
      </c>
      <c r="K30" s="367">
        <v>52207350</v>
      </c>
      <c r="L30" s="367">
        <v>52207350</v>
      </c>
      <c r="M30" s="367">
        <v>52207348</v>
      </c>
      <c r="N30" s="371">
        <f t="shared" si="2"/>
        <v>626488184</v>
      </c>
      <c r="O30" s="1357"/>
      <c r="P30" s="1357"/>
    </row>
    <row r="31" spans="1:16" x14ac:dyDescent="0.2">
      <c r="A31" s="370" t="s">
        <v>130</v>
      </c>
      <c r="B31" s="367">
        <v>0</v>
      </c>
      <c r="C31" s="368">
        <v>0</v>
      </c>
      <c r="D31" s="368">
        <v>9800000</v>
      </c>
      <c r="E31" s="368">
        <v>0</v>
      </c>
      <c r="F31" s="368">
        <v>18000000</v>
      </c>
      <c r="G31" s="368"/>
      <c r="H31" s="368"/>
      <c r="I31" s="368">
        <v>23500000</v>
      </c>
      <c r="J31" s="368">
        <v>9162738</v>
      </c>
      <c r="K31" s="368">
        <v>20500000</v>
      </c>
      <c r="L31" s="368">
        <v>0</v>
      </c>
      <c r="M31" s="369">
        <v>0</v>
      </c>
      <c r="N31" s="371">
        <f t="shared" si="2"/>
        <v>80962738</v>
      </c>
      <c r="P31" s="1357"/>
    </row>
    <row r="32" spans="1:16" x14ac:dyDescent="0.2">
      <c r="A32" s="370" t="s">
        <v>118</v>
      </c>
      <c r="B32" s="367">
        <v>2586000</v>
      </c>
      <c r="C32" s="367">
        <v>2586000</v>
      </c>
      <c r="D32" s="367">
        <v>2586000</v>
      </c>
      <c r="E32" s="367">
        <v>2586000</v>
      </c>
      <c r="F32" s="367">
        <v>2586000</v>
      </c>
      <c r="G32" s="367">
        <v>2586000</v>
      </c>
      <c r="H32" s="367">
        <v>2586000</v>
      </c>
      <c r="I32" s="367">
        <v>2586000</v>
      </c>
      <c r="J32" s="367">
        <v>2586000</v>
      </c>
      <c r="K32" s="367">
        <v>2586000</v>
      </c>
      <c r="L32" s="367">
        <v>2597495</v>
      </c>
      <c r="M32" s="367">
        <v>2586000</v>
      </c>
      <c r="N32" s="371">
        <f t="shared" si="2"/>
        <v>31043495</v>
      </c>
      <c r="P32" s="1357"/>
    </row>
    <row r="33" spans="1:16" x14ac:dyDescent="0.2">
      <c r="A33" s="1360" t="s">
        <v>129</v>
      </c>
      <c r="B33" s="367"/>
      <c r="C33" s="368"/>
      <c r="D33" s="368">
        <v>200000</v>
      </c>
      <c r="E33" s="368">
        <v>200000</v>
      </c>
      <c r="F33" s="368">
        <v>200000</v>
      </c>
      <c r="G33" s="368">
        <v>200000</v>
      </c>
      <c r="H33" s="368">
        <v>200000</v>
      </c>
      <c r="I33" s="368">
        <v>200000</v>
      </c>
      <c r="J33" s="368">
        <v>200000</v>
      </c>
      <c r="K33" s="368">
        <v>200000</v>
      </c>
      <c r="L33" s="368">
        <v>200000</v>
      </c>
      <c r="M33" s="368">
        <v>200000</v>
      </c>
      <c r="N33" s="371">
        <f>SUM(B33:M33)</f>
        <v>2000000</v>
      </c>
      <c r="P33" s="1357"/>
    </row>
    <row r="34" spans="1:16" ht="13.5" thickBot="1" x14ac:dyDescent="0.25">
      <c r="A34" s="377" t="s">
        <v>121</v>
      </c>
      <c r="B34" s="367">
        <v>11946553</v>
      </c>
      <c r="C34" s="368">
        <v>0</v>
      </c>
      <c r="D34" s="368">
        <v>0</v>
      </c>
      <c r="E34" s="368">
        <v>0</v>
      </c>
      <c r="F34" s="368">
        <v>0</v>
      </c>
      <c r="G34" s="368">
        <v>0</v>
      </c>
      <c r="H34" s="368">
        <v>0</v>
      </c>
      <c r="I34" s="368">
        <v>0</v>
      </c>
      <c r="J34" s="368">
        <v>0</v>
      </c>
      <c r="K34" s="368">
        <v>0</v>
      </c>
      <c r="L34" s="368">
        <v>0</v>
      </c>
      <c r="M34" s="369">
        <v>0</v>
      </c>
      <c r="N34" s="371">
        <f t="shared" si="2"/>
        <v>11946553</v>
      </c>
      <c r="P34" s="1357"/>
    </row>
    <row r="35" spans="1:16" ht="13.5" thickBot="1" x14ac:dyDescent="0.25">
      <c r="A35" s="361" t="s">
        <v>124</v>
      </c>
      <c r="B35" s="378">
        <f t="shared" ref="B35:N35" si="3">SUM(B25:B34)</f>
        <v>136202518</v>
      </c>
      <c r="C35" s="378">
        <f t="shared" si="3"/>
        <v>124255965</v>
      </c>
      <c r="D35" s="378">
        <f t="shared" si="3"/>
        <v>134455965</v>
      </c>
      <c r="E35" s="378">
        <f t="shared" si="3"/>
        <v>124755965</v>
      </c>
      <c r="F35" s="378">
        <f t="shared" si="3"/>
        <v>142755965</v>
      </c>
      <c r="G35" s="378">
        <f t="shared" si="3"/>
        <v>124655967</v>
      </c>
      <c r="H35" s="378">
        <f t="shared" si="3"/>
        <v>124755965</v>
      </c>
      <c r="I35" s="378">
        <f t="shared" si="3"/>
        <v>148255967</v>
      </c>
      <c r="J35" s="378">
        <f t="shared" si="3"/>
        <v>133918703</v>
      </c>
      <c r="K35" s="378">
        <f t="shared" si="3"/>
        <v>145255967</v>
      </c>
      <c r="L35" s="378">
        <f t="shared" si="3"/>
        <v>124667465</v>
      </c>
      <c r="M35" s="378">
        <f t="shared" si="3"/>
        <v>124675968</v>
      </c>
      <c r="N35" s="379">
        <f t="shared" si="3"/>
        <v>1588612380</v>
      </c>
    </row>
    <row r="38" spans="1:16" x14ac:dyDescent="0.2">
      <c r="D38" s="380"/>
      <c r="E38" s="380"/>
    </row>
  </sheetData>
  <sheetProtection selectLockedCells="1" selectUnlockedCells="1"/>
  <mergeCells count="5">
    <mergeCell ref="J2:N2"/>
    <mergeCell ref="A3:N3"/>
    <mergeCell ref="B7:N7"/>
    <mergeCell ref="J1:N1"/>
    <mergeCell ref="M5:N5"/>
  </mergeCells>
  <phoneticPr fontId="26" type="noConversion"/>
  <pageMargins left="0" right="0" top="0.98425196850393704" bottom="0.98425196850393704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R48"/>
  <sheetViews>
    <sheetView topLeftCell="A16" zoomScale="130" zoomScaleNormal="130" workbookViewId="0">
      <selection activeCell="H48" sqref="H48"/>
    </sheetView>
  </sheetViews>
  <sheetFormatPr defaultColWidth="9.140625" defaultRowHeight="12.75" x14ac:dyDescent="0.2"/>
  <cols>
    <col min="1" max="1" width="33.42578125" style="911" customWidth="1"/>
    <col min="2" max="2" width="10.7109375" style="911" customWidth="1"/>
    <col min="3" max="3" width="8.42578125" style="911" customWidth="1"/>
    <col min="4" max="4" width="8.28515625" style="911" customWidth="1"/>
    <col min="5" max="5" width="11" style="911" customWidth="1"/>
    <col min="6" max="6" width="0" style="911" hidden="1" customWidth="1"/>
    <col min="7" max="7" width="2.85546875" style="911" customWidth="1"/>
    <col min="8" max="8" width="33.42578125" style="911" customWidth="1"/>
    <col min="9" max="9" width="9" style="911" customWidth="1"/>
    <col min="10" max="11" width="8.28515625" style="911" customWidth="1"/>
    <col min="12" max="12" width="9" style="911" customWidth="1"/>
    <col min="13" max="13" width="0" style="911" hidden="1" customWidth="1"/>
    <col min="14" max="15" width="9.140625" style="911"/>
    <col min="16" max="16" width="33.85546875" style="911" customWidth="1"/>
    <col min="17" max="17" width="9.140625" style="911"/>
    <col min="18" max="18" width="10.140625" style="911" bestFit="1" customWidth="1"/>
    <col min="19" max="16384" width="9.140625" style="911"/>
  </cols>
  <sheetData>
    <row r="1" spans="1:13" ht="13.5" hidden="1" thickBot="1" x14ac:dyDescent="0.25"/>
    <row r="2" spans="1:13" ht="8.25" hidden="1" customHeight="1" x14ac:dyDescent="0.2"/>
    <row r="3" spans="1:13" ht="16.149999999999999" customHeight="1" x14ac:dyDescent="0.2">
      <c r="H3" s="1052"/>
      <c r="I3" s="1446" t="s">
        <v>1034</v>
      </c>
      <c r="J3" s="1446"/>
      <c r="K3" s="1446"/>
      <c r="L3" s="1447"/>
      <c r="M3" s="1447"/>
    </row>
    <row r="4" spans="1:13" ht="16.899999999999999" customHeight="1" thickBot="1" x14ac:dyDescent="0.25">
      <c r="H4" s="1445" t="s">
        <v>1033</v>
      </c>
      <c r="I4" s="1445"/>
      <c r="J4" s="1445"/>
      <c r="K4" s="1445"/>
      <c r="L4" s="1445"/>
    </row>
    <row r="5" spans="1:13" ht="35.25" customHeight="1" thickBot="1" x14ac:dyDescent="0.25">
      <c r="A5" s="912" t="s">
        <v>480</v>
      </c>
      <c r="B5" s="913" t="s">
        <v>481</v>
      </c>
      <c r="C5" s="914" t="s">
        <v>482</v>
      </c>
      <c r="D5" s="914" t="s">
        <v>99</v>
      </c>
      <c r="E5" s="913" t="s">
        <v>483</v>
      </c>
      <c r="F5" s="915"/>
      <c r="G5" s="916"/>
      <c r="H5" s="912" t="s">
        <v>480</v>
      </c>
      <c r="I5" s="913" t="s">
        <v>481</v>
      </c>
      <c r="J5" s="914" t="s">
        <v>482</v>
      </c>
      <c r="K5" s="914" t="s">
        <v>100</v>
      </c>
      <c r="L5" s="913" t="s">
        <v>483</v>
      </c>
      <c r="M5" s="917"/>
    </row>
    <row r="6" spans="1:13" ht="9.75" customHeight="1" thickBot="1" x14ac:dyDescent="0.25">
      <c r="A6" s="918" t="s">
        <v>484</v>
      </c>
      <c r="B6" s="919"/>
      <c r="C6" s="918"/>
      <c r="D6" s="918"/>
      <c r="E6" s="920"/>
      <c r="F6" s="920"/>
      <c r="G6" s="921"/>
      <c r="H6" s="922" t="s">
        <v>485</v>
      </c>
      <c r="I6" s="918"/>
      <c r="J6" s="923"/>
      <c r="K6" s="924"/>
      <c r="L6" s="920"/>
      <c r="M6" s="925"/>
    </row>
    <row r="7" spans="1:13" ht="13.5" customHeight="1" x14ac:dyDescent="0.2">
      <c r="A7" s="926" t="s">
        <v>1054</v>
      </c>
      <c r="B7" s="926">
        <v>266496336</v>
      </c>
      <c r="C7" s="927"/>
      <c r="D7" s="927"/>
      <c r="E7" s="928">
        <f>SUM(B7:D7)</f>
        <v>266496336</v>
      </c>
      <c r="F7" s="929"/>
      <c r="G7" s="930"/>
      <c r="H7" s="931" t="s">
        <v>486</v>
      </c>
      <c r="I7" s="932">
        <v>170726892</v>
      </c>
      <c r="J7" s="931"/>
      <c r="K7" s="932"/>
      <c r="L7" s="928">
        <f>SUM(I7:K7)</f>
        <v>170726892</v>
      </c>
      <c r="M7" s="933"/>
    </row>
    <row r="8" spans="1:13" ht="13.5" customHeight="1" x14ac:dyDescent="0.2">
      <c r="A8" s="934" t="s">
        <v>487</v>
      </c>
      <c r="B8" s="934">
        <v>151199664</v>
      </c>
      <c r="C8" s="935"/>
      <c r="D8" s="935"/>
      <c r="E8" s="928">
        <f t="shared" ref="E8:E14" si="0">SUM(B8:D8)</f>
        <v>151199664</v>
      </c>
      <c r="F8" s="928"/>
      <c r="G8" s="930"/>
      <c r="H8" s="936" t="s">
        <v>533</v>
      </c>
      <c r="I8" s="937">
        <v>913120</v>
      </c>
      <c r="J8" s="938"/>
      <c r="K8" s="937"/>
      <c r="L8" s="928">
        <f t="shared" ref="L8:L14" si="1">SUM(I8:K8)</f>
        <v>913120</v>
      </c>
      <c r="M8" s="939"/>
    </row>
    <row r="9" spans="1:13" ht="13.5" customHeight="1" x14ac:dyDescent="0.2">
      <c r="A9" s="934" t="s">
        <v>531</v>
      </c>
      <c r="B9" s="934"/>
      <c r="C9" s="935"/>
      <c r="D9" s="935"/>
      <c r="E9" s="928">
        <f t="shared" si="0"/>
        <v>0</v>
      </c>
      <c r="F9" s="928"/>
      <c r="G9" s="930"/>
      <c r="H9" s="938" t="s">
        <v>489</v>
      </c>
      <c r="I9" s="937">
        <f>2297500-J9</f>
        <v>2052000</v>
      </c>
      <c r="J9" s="938">
        <v>245500</v>
      </c>
      <c r="K9" s="937"/>
      <c r="L9" s="928">
        <f t="shared" si="1"/>
        <v>2297500</v>
      </c>
      <c r="M9" s="939"/>
    </row>
    <row r="10" spans="1:13" ht="13.5" customHeight="1" x14ac:dyDescent="0.2">
      <c r="A10" s="934" t="s">
        <v>488</v>
      </c>
      <c r="B10" s="940">
        <v>265400000</v>
      </c>
      <c r="C10" s="941"/>
      <c r="D10" s="941"/>
      <c r="E10" s="928">
        <f t="shared" si="0"/>
        <v>265400000</v>
      </c>
      <c r="F10" s="928"/>
      <c r="G10" s="930"/>
      <c r="H10" s="938" t="s">
        <v>490</v>
      </c>
      <c r="I10" s="937"/>
      <c r="J10" s="938"/>
      <c r="K10" s="937"/>
      <c r="L10" s="928">
        <f t="shared" si="1"/>
        <v>0</v>
      </c>
      <c r="M10" s="939"/>
    </row>
    <row r="11" spans="1:13" ht="13.5" customHeight="1" x14ac:dyDescent="0.2">
      <c r="A11" s="940" t="s">
        <v>532</v>
      </c>
      <c r="B11" s="934">
        <v>52522258</v>
      </c>
      <c r="C11" s="935">
        <v>100000</v>
      </c>
      <c r="D11" s="935">
        <v>500000</v>
      </c>
      <c r="E11" s="928">
        <f t="shared" si="0"/>
        <v>53122258</v>
      </c>
      <c r="F11" s="928"/>
      <c r="G11" s="930"/>
      <c r="H11" s="938"/>
      <c r="I11" s="937"/>
      <c r="J11" s="938"/>
      <c r="K11" s="937"/>
      <c r="L11" s="928">
        <f t="shared" si="1"/>
        <v>0</v>
      </c>
      <c r="M11" s="939"/>
    </row>
    <row r="12" spans="1:13" ht="13.5" customHeight="1" x14ac:dyDescent="0.2">
      <c r="A12" s="934" t="s">
        <v>491</v>
      </c>
      <c r="B12" s="934">
        <v>295500</v>
      </c>
      <c r="C12" s="935"/>
      <c r="D12" s="935"/>
      <c r="E12" s="928">
        <f t="shared" si="0"/>
        <v>295500</v>
      </c>
      <c r="F12" s="942"/>
      <c r="G12" s="930"/>
      <c r="H12" s="943"/>
      <c r="I12" s="937"/>
      <c r="J12" s="938"/>
      <c r="K12" s="937"/>
      <c r="L12" s="928">
        <f t="shared" si="1"/>
        <v>0</v>
      </c>
      <c r="M12" s="939"/>
    </row>
    <row r="13" spans="1:13" ht="13.5" customHeight="1" x14ac:dyDescent="0.2">
      <c r="A13" s="934" t="s">
        <v>492</v>
      </c>
      <c r="B13" s="934"/>
      <c r="C13" s="935"/>
      <c r="D13" s="935"/>
      <c r="E13" s="928">
        <f t="shared" si="0"/>
        <v>0</v>
      </c>
      <c r="F13" s="944"/>
      <c r="G13" s="930"/>
      <c r="H13" s="938"/>
      <c r="I13" s="945"/>
      <c r="J13" s="946"/>
      <c r="K13" s="945"/>
      <c r="L13" s="928">
        <f t="shared" si="1"/>
        <v>0</v>
      </c>
      <c r="M13" s="939"/>
    </row>
    <row r="14" spans="1:13" ht="13.5" customHeight="1" thickBot="1" x14ac:dyDescent="0.25">
      <c r="A14" s="934"/>
      <c r="B14" s="928"/>
      <c r="C14" s="944"/>
      <c r="D14" s="944"/>
      <c r="E14" s="928">
        <f t="shared" si="0"/>
        <v>0</v>
      </c>
      <c r="F14" s="944"/>
      <c r="G14" s="930"/>
      <c r="H14" s="947"/>
      <c r="I14" s="948"/>
      <c r="J14" s="938"/>
      <c r="K14" s="937"/>
      <c r="L14" s="928">
        <f t="shared" si="1"/>
        <v>0</v>
      </c>
      <c r="M14" s="949"/>
    </row>
    <row r="15" spans="1:13" ht="13.5" hidden="1" customHeight="1" x14ac:dyDescent="0.2">
      <c r="A15" s="950"/>
      <c r="B15" s="940"/>
      <c r="C15" s="941"/>
      <c r="D15" s="941"/>
      <c r="E15" s="951"/>
      <c r="F15" s="951"/>
      <c r="G15" s="930"/>
      <c r="H15" s="952"/>
      <c r="I15" s="940"/>
      <c r="J15" s="953"/>
      <c r="K15" s="954"/>
      <c r="L15" s="955"/>
      <c r="M15" s="956"/>
    </row>
    <row r="16" spans="1:13" ht="13.5" customHeight="1" thickBot="1" x14ac:dyDescent="0.25">
      <c r="A16" s="957" t="s">
        <v>494</v>
      </c>
      <c r="B16" s="958">
        <f>SUM(B7:B14)</f>
        <v>735913758</v>
      </c>
      <c r="C16" s="958">
        <f t="shared" ref="C16:D16" si="2">SUM(C7:C14)</f>
        <v>100000</v>
      </c>
      <c r="D16" s="958">
        <f t="shared" si="2"/>
        <v>500000</v>
      </c>
      <c r="E16" s="958">
        <f>SUM(E7:E14)</f>
        <v>736513758</v>
      </c>
      <c r="F16" s="960"/>
      <c r="G16" s="930"/>
      <c r="H16" s="961" t="s">
        <v>495</v>
      </c>
      <c r="I16" s="958">
        <f>SUM(I7:I15)</f>
        <v>173692012</v>
      </c>
      <c r="J16" s="958">
        <f>SUM(J7:J15)</f>
        <v>245500</v>
      </c>
      <c r="K16" s="958">
        <f>SUM(K7:K15)</f>
        <v>0</v>
      </c>
      <c r="L16" s="962">
        <f>SUM(L7:L15)</f>
        <v>173937512</v>
      </c>
      <c r="M16" s="963"/>
    </row>
    <row r="17" spans="1:18" ht="13.5" customHeight="1" x14ac:dyDescent="0.2">
      <c r="A17" s="964"/>
      <c r="B17" s="964"/>
      <c r="C17" s="931"/>
      <c r="D17" s="965"/>
      <c r="E17" s="966">
        <f>SUM(B17:C17)</f>
        <v>0</v>
      </c>
      <c r="F17" s="967"/>
      <c r="G17" s="930"/>
      <c r="H17" s="931" t="s">
        <v>496</v>
      </c>
      <c r="I17" s="932"/>
      <c r="J17" s="936"/>
      <c r="K17" s="932"/>
      <c r="L17" s="927">
        <f>SUM(I17:K17)</f>
        <v>0</v>
      </c>
      <c r="M17" s="968"/>
    </row>
    <row r="18" spans="1:18" ht="13.5" customHeight="1" x14ac:dyDescent="0.2">
      <c r="A18" s="952" t="s">
        <v>493</v>
      </c>
      <c r="B18" s="952">
        <v>676874412</v>
      </c>
      <c r="C18" s="969"/>
      <c r="D18" s="970"/>
      <c r="E18" s="971">
        <f>+B18+C18+D18</f>
        <v>676874412</v>
      </c>
      <c r="F18" s="972"/>
      <c r="G18" s="930"/>
      <c r="H18" s="973" t="s">
        <v>498</v>
      </c>
      <c r="I18" s="974"/>
      <c r="J18" s="973"/>
      <c r="K18" s="975"/>
      <c r="L18" s="927">
        <f>SUM(I18:K18)</f>
        <v>0</v>
      </c>
      <c r="M18" s="976"/>
    </row>
    <row r="19" spans="1:18" ht="13.5" customHeight="1" thickBot="1" x14ac:dyDescent="0.25">
      <c r="A19" s="1383" t="s">
        <v>497</v>
      </c>
      <c r="B19" s="940"/>
      <c r="C19" s="953"/>
      <c r="D19" s="1386"/>
      <c r="E19" s="971">
        <f>SUM(B19:C19)</f>
        <v>0</v>
      </c>
      <c r="F19" s="978"/>
      <c r="G19" s="930"/>
      <c r="H19" s="979"/>
      <c r="I19" s="1387"/>
      <c r="J19" s="1388"/>
      <c r="K19" s="1389"/>
      <c r="L19" s="950">
        <f>SUM(I19:K19)</f>
        <v>0</v>
      </c>
      <c r="M19" s="956"/>
    </row>
    <row r="20" spans="1:18" ht="13.5" customHeight="1" thickBot="1" x14ac:dyDescent="0.25">
      <c r="A20" s="952" t="s">
        <v>1112</v>
      </c>
      <c r="B20" s="1384">
        <v>1286698</v>
      </c>
      <c r="C20" s="1385"/>
      <c r="D20" s="977"/>
      <c r="E20" s="1380">
        <f>SUM(B20:D20)</f>
        <v>1286698</v>
      </c>
      <c r="F20" s="972"/>
      <c r="G20" s="930"/>
      <c r="H20" s="1381"/>
      <c r="I20" s="980"/>
      <c r="J20" s="1379"/>
      <c r="K20" s="980"/>
      <c r="L20" s="1379"/>
      <c r="M20" s="1382"/>
    </row>
    <row r="21" spans="1:18" ht="12.75" customHeight="1" thickBot="1" x14ac:dyDescent="0.25">
      <c r="A21" s="981" t="s">
        <v>899</v>
      </c>
      <c r="B21" s="982">
        <f>SUM(B17:B20)</f>
        <v>678161110</v>
      </c>
      <c r="C21" s="982">
        <f>SUM(C17:C20)</f>
        <v>0</v>
      </c>
      <c r="D21" s="983">
        <f>SUM(D17:D19)</f>
        <v>0</v>
      </c>
      <c r="E21" s="984">
        <f>SUM(B21:D21)</f>
        <v>678161110</v>
      </c>
      <c r="F21" s="985"/>
      <c r="G21" s="930"/>
      <c r="H21" s="1390" t="s">
        <v>900</v>
      </c>
      <c r="I21" s="986">
        <f>SUM(I17:I19)</f>
        <v>0</v>
      </c>
      <c r="J21" s="986">
        <f>SUM(J17:J19)</f>
        <v>0</v>
      </c>
      <c r="K21" s="986">
        <f>SUM(K17:K19)</f>
        <v>0</v>
      </c>
      <c r="L21" s="987">
        <f>SUM(L17:L19)</f>
        <v>0</v>
      </c>
      <c r="M21" s="988"/>
    </row>
    <row r="22" spans="1:18" ht="12.75" customHeight="1" thickBot="1" x14ac:dyDescent="0.25">
      <c r="A22" s="989" t="s">
        <v>499</v>
      </c>
      <c r="B22" s="990">
        <f>SUM(B16,B21)</f>
        <v>1414074868</v>
      </c>
      <c r="C22" s="990">
        <f t="shared" ref="C22:D22" si="3">SUM(C16,C21)</f>
        <v>100000</v>
      </c>
      <c r="D22" s="990">
        <f t="shared" si="3"/>
        <v>500000</v>
      </c>
      <c r="E22" s="959">
        <f>SUM(B22:D22)</f>
        <v>1414674868</v>
      </c>
      <c r="F22" s="985"/>
      <c r="G22" s="930"/>
      <c r="H22" s="958" t="s">
        <v>500</v>
      </c>
      <c r="I22" s="958">
        <f>SUM(I21,I16)</f>
        <v>173692012</v>
      </c>
      <c r="J22" s="958">
        <f>SUM(J21,J16)</f>
        <v>245500</v>
      </c>
      <c r="K22" s="958">
        <f>SUM(K21,K16)</f>
        <v>0</v>
      </c>
      <c r="L22" s="991">
        <f>SUM(I22:K22)</f>
        <v>173937512</v>
      </c>
      <c r="M22" s="992"/>
    </row>
    <row r="23" spans="1:18" ht="5.25" customHeight="1" thickBot="1" x14ac:dyDescent="0.25">
      <c r="A23" s="993"/>
      <c r="B23" s="994"/>
      <c r="C23" s="994"/>
      <c r="D23" s="994"/>
      <c r="E23" s="995"/>
      <c r="F23" s="995"/>
      <c r="G23" s="930"/>
      <c r="H23" s="996"/>
      <c r="I23" s="996"/>
      <c r="J23" s="996"/>
      <c r="K23" s="996"/>
      <c r="L23" s="996"/>
      <c r="M23" s="997"/>
    </row>
    <row r="24" spans="1:18" ht="33" customHeight="1" thickBot="1" x14ac:dyDescent="0.25">
      <c r="A24" s="918" t="s">
        <v>501</v>
      </c>
      <c r="B24" s="913" t="s">
        <v>481</v>
      </c>
      <c r="C24" s="914" t="s">
        <v>482</v>
      </c>
      <c r="D24" s="914" t="s">
        <v>99</v>
      </c>
      <c r="E24" s="913" t="s">
        <v>483</v>
      </c>
      <c r="F24" s="998"/>
      <c r="G24" s="930"/>
      <c r="H24" s="999" t="s">
        <v>502</v>
      </c>
      <c r="I24" s="913" t="s">
        <v>481</v>
      </c>
      <c r="J24" s="1000" t="s">
        <v>482</v>
      </c>
      <c r="K24" s="914" t="s">
        <v>99</v>
      </c>
      <c r="L24" s="913" t="s">
        <v>483</v>
      </c>
      <c r="M24" s="1001"/>
    </row>
    <row r="25" spans="1:18" ht="13.5" customHeight="1" x14ac:dyDescent="0.2">
      <c r="A25" s="1002" t="s">
        <v>503</v>
      </c>
      <c r="B25" s="1003">
        <v>382296591</v>
      </c>
      <c r="C25" s="1003">
        <v>3290000</v>
      </c>
      <c r="D25" s="1003">
        <v>720000</v>
      </c>
      <c r="E25" s="929">
        <f>SUM(B25:D25)</f>
        <v>386306591</v>
      </c>
      <c r="F25" s="1004"/>
      <c r="G25" s="930"/>
      <c r="H25" s="926" t="s">
        <v>130</v>
      </c>
      <c r="I25" s="926">
        <v>80962738</v>
      </c>
      <c r="J25" s="931"/>
      <c r="K25" s="932"/>
      <c r="L25" s="929">
        <f>SUM(I25:K25)</f>
        <v>80962738</v>
      </c>
      <c r="M25" s="1005"/>
    </row>
    <row r="26" spans="1:18" ht="15" customHeight="1" x14ac:dyDescent="0.2">
      <c r="A26" s="934" t="s">
        <v>504</v>
      </c>
      <c r="B26" s="934">
        <v>66845125</v>
      </c>
      <c r="C26" s="934">
        <v>580700</v>
      </c>
      <c r="D26" s="934">
        <v>125000</v>
      </c>
      <c r="E26" s="929">
        <f>SUM(B26:D26)</f>
        <v>67550825</v>
      </c>
      <c r="F26" s="1006"/>
      <c r="G26" s="930"/>
      <c r="H26" s="934" t="s">
        <v>505</v>
      </c>
      <c r="I26" s="934">
        <v>626488184</v>
      </c>
      <c r="J26" s="938"/>
      <c r="K26" s="932"/>
      <c r="L26" s="929">
        <f t="shared" ref="L26:L33" si="4">SUM(I26:K26)</f>
        <v>626488184</v>
      </c>
      <c r="M26" s="1007"/>
    </row>
    <row r="27" spans="1:18" ht="13.5" customHeight="1" x14ac:dyDescent="0.2">
      <c r="A27" s="934" t="s">
        <v>329</v>
      </c>
      <c r="B27" s="934">
        <v>352733734</v>
      </c>
      <c r="C27" s="934">
        <v>75400</v>
      </c>
      <c r="D27" s="934"/>
      <c r="E27" s="929">
        <f>+B27+C27</f>
        <v>352809134</v>
      </c>
      <c r="F27" s="1006"/>
      <c r="G27" s="930"/>
      <c r="H27" s="934" t="s">
        <v>506</v>
      </c>
      <c r="I27" s="934">
        <v>23293495</v>
      </c>
      <c r="J27" s="938"/>
      <c r="K27" s="932"/>
      <c r="L27" s="929">
        <f t="shared" si="4"/>
        <v>23293495</v>
      </c>
      <c r="M27" s="1007"/>
      <c r="R27" s="1307"/>
    </row>
    <row r="28" spans="1:18" ht="13.5" customHeight="1" x14ac:dyDescent="0.2">
      <c r="A28" s="934" t="s">
        <v>128</v>
      </c>
      <c r="B28" s="934">
        <v>4420000</v>
      </c>
      <c r="C28" s="934"/>
      <c r="D28" s="934"/>
      <c r="E28" s="929">
        <f t="shared" ref="E28:E36" si="5">SUM(B28:D28)</f>
        <v>4420000</v>
      </c>
      <c r="F28" s="1006"/>
      <c r="G28" s="921"/>
      <c r="H28" s="952" t="s">
        <v>507</v>
      </c>
      <c r="I28" s="934"/>
      <c r="J28" s="938"/>
      <c r="K28" s="932"/>
      <c r="L28" s="929">
        <f t="shared" si="4"/>
        <v>0</v>
      </c>
      <c r="M28" s="1007"/>
      <c r="R28" s="1307"/>
    </row>
    <row r="29" spans="1:18" ht="13.5" customHeight="1" x14ac:dyDescent="0.2">
      <c r="A29" s="934" t="s">
        <v>508</v>
      </c>
      <c r="B29" s="934"/>
      <c r="C29" s="934"/>
      <c r="D29" s="934"/>
      <c r="E29" s="929">
        <f t="shared" si="5"/>
        <v>0</v>
      </c>
      <c r="F29" s="1008"/>
      <c r="G29" s="921"/>
      <c r="H29" s="934" t="s">
        <v>509</v>
      </c>
      <c r="I29" s="934"/>
      <c r="J29" s="938">
        <v>7750000</v>
      </c>
      <c r="K29" s="932"/>
      <c r="L29" s="929">
        <f t="shared" si="4"/>
        <v>7750000</v>
      </c>
      <c r="M29" s="1007"/>
      <c r="R29" s="1307"/>
    </row>
    <row r="30" spans="1:18" ht="13.5" customHeight="1" x14ac:dyDescent="0.2">
      <c r="A30" s="952" t="s">
        <v>507</v>
      </c>
      <c r="B30" s="934"/>
      <c r="C30" s="934"/>
      <c r="D30" s="934"/>
      <c r="E30" s="929">
        <f t="shared" si="5"/>
        <v>0</v>
      </c>
      <c r="F30" s="1008"/>
      <c r="G30" s="930"/>
      <c r="H30" s="952" t="s">
        <v>507</v>
      </c>
      <c r="I30" s="934"/>
      <c r="J30" s="938"/>
      <c r="K30" s="932"/>
      <c r="L30" s="929">
        <f t="shared" si="4"/>
        <v>0</v>
      </c>
      <c r="M30" s="1007"/>
      <c r="R30" s="1307"/>
    </row>
    <row r="31" spans="1:18" ht="13.5" customHeight="1" x14ac:dyDescent="0.2">
      <c r="A31" s="934" t="s">
        <v>510</v>
      </c>
      <c r="B31" s="934"/>
      <c r="C31" s="934"/>
      <c r="D31" s="934"/>
      <c r="E31" s="929">
        <f t="shared" si="5"/>
        <v>0</v>
      </c>
      <c r="F31" s="1008"/>
      <c r="G31" s="930"/>
      <c r="H31" s="934" t="s">
        <v>511</v>
      </c>
      <c r="I31" s="934"/>
      <c r="J31" s="938"/>
      <c r="K31" s="932"/>
      <c r="L31" s="929">
        <f t="shared" si="4"/>
        <v>0</v>
      </c>
      <c r="M31" s="1007"/>
      <c r="R31" s="1307"/>
    </row>
    <row r="32" spans="1:18" ht="13.5" customHeight="1" x14ac:dyDescent="0.2">
      <c r="A32" s="952" t="s">
        <v>129</v>
      </c>
      <c r="B32" s="934">
        <v>2000000</v>
      </c>
      <c r="C32" s="1009"/>
      <c r="D32" s="1010"/>
      <c r="E32" s="929">
        <f t="shared" si="5"/>
        <v>2000000</v>
      </c>
      <c r="F32" s="1011"/>
      <c r="G32" s="930"/>
      <c r="H32" s="934" t="s">
        <v>512</v>
      </c>
      <c r="I32" s="934"/>
      <c r="J32" s="938"/>
      <c r="K32" s="932"/>
      <c r="L32" s="929">
        <f t="shared" si="4"/>
        <v>0</v>
      </c>
      <c r="M32" s="1007"/>
    </row>
    <row r="33" spans="1:13" ht="11.25" customHeight="1" x14ac:dyDescent="0.2">
      <c r="A33" s="934" t="s">
        <v>513</v>
      </c>
      <c r="B33" s="934">
        <v>2514860</v>
      </c>
      <c r="C33" s="934"/>
      <c r="D33" s="926"/>
      <c r="E33" s="929">
        <f>+B33+C33</f>
        <v>2514860</v>
      </c>
      <c r="F33" s="1011"/>
      <c r="G33" s="930"/>
      <c r="H33" s="934" t="s">
        <v>514</v>
      </c>
      <c r="I33" s="934"/>
      <c r="J33" s="938"/>
      <c r="K33" s="932"/>
      <c r="L33" s="929">
        <f t="shared" si="4"/>
        <v>0</v>
      </c>
      <c r="M33" s="1007"/>
    </row>
    <row r="34" spans="1:13" ht="13.5" customHeight="1" thickBot="1" x14ac:dyDescent="0.25">
      <c r="A34" s="934" t="s">
        <v>515</v>
      </c>
      <c r="B34" s="934">
        <v>12540000</v>
      </c>
      <c r="C34" s="934">
        <v>10030000</v>
      </c>
      <c r="D34" s="926"/>
      <c r="E34" s="929">
        <f t="shared" si="5"/>
        <v>22570000</v>
      </c>
      <c r="F34" s="1012"/>
      <c r="G34" s="930"/>
      <c r="H34" s="934"/>
      <c r="I34" s="934"/>
      <c r="J34" s="938"/>
      <c r="K34" s="932"/>
      <c r="L34" s="929"/>
      <c r="M34" s="1007"/>
    </row>
    <row r="35" spans="1:13" ht="11.25" hidden="1" customHeight="1" thickBot="1" x14ac:dyDescent="0.25">
      <c r="A35" s="941" t="s">
        <v>516</v>
      </c>
      <c r="B35" s="950"/>
      <c r="C35" s="934"/>
      <c r="D35" s="926"/>
      <c r="E35" s="929">
        <f t="shared" si="5"/>
        <v>0</v>
      </c>
      <c r="F35" s="1008"/>
      <c r="G35" s="930"/>
      <c r="H35" s="1009"/>
      <c r="I35" s="1009"/>
      <c r="J35" s="946"/>
      <c r="K35" s="1013"/>
      <c r="L35" s="929"/>
      <c r="M35" s="1007"/>
    </row>
    <row r="36" spans="1:13" ht="13.5" hidden="1" customHeight="1" x14ac:dyDescent="0.2">
      <c r="A36" s="1014"/>
      <c r="B36" s="952"/>
      <c r="C36" s="940"/>
      <c r="D36" s="940"/>
      <c r="E36" s="929">
        <f t="shared" si="5"/>
        <v>0</v>
      </c>
      <c r="F36" s="978"/>
      <c r="G36" s="930"/>
      <c r="H36" s="940"/>
      <c r="I36" s="1015"/>
      <c r="J36" s="1016"/>
      <c r="K36" s="1017"/>
      <c r="L36" s="951"/>
      <c r="M36" s="1018"/>
    </row>
    <row r="37" spans="1:13" ht="12" customHeight="1" thickBot="1" x14ac:dyDescent="0.25">
      <c r="A37" s="1019" t="s">
        <v>517</v>
      </c>
      <c r="B37" s="1020">
        <f>SUM(B25:B34)</f>
        <v>823350310</v>
      </c>
      <c r="C37" s="1020">
        <f t="shared" ref="C37:E37" si="6">SUM(C25:C34)</f>
        <v>13976100</v>
      </c>
      <c r="D37" s="1020">
        <f t="shared" si="6"/>
        <v>845000</v>
      </c>
      <c r="E37" s="1020">
        <f t="shared" si="6"/>
        <v>838171410</v>
      </c>
      <c r="F37" s="1021"/>
      <c r="G37" s="930"/>
      <c r="H37" s="981" t="s">
        <v>518</v>
      </c>
      <c r="I37" s="958">
        <f>SUM(I25:I34)</f>
        <v>730744417</v>
      </c>
      <c r="J37" s="1022">
        <f>SUM(J25:J35)</f>
        <v>7750000</v>
      </c>
      <c r="K37" s="1022">
        <f>SUM(K25:K35)</f>
        <v>0</v>
      </c>
      <c r="L37" s="959">
        <f>SUM(L25:L35)</f>
        <v>738494417</v>
      </c>
      <c r="M37" s="1023"/>
    </row>
    <row r="38" spans="1:13" ht="13.5" thickBot="1" x14ac:dyDescent="0.25">
      <c r="A38" s="1024" t="s">
        <v>28</v>
      </c>
      <c r="B38" s="1025">
        <v>11946553</v>
      </c>
      <c r="C38" s="1026"/>
      <c r="D38" s="1027"/>
      <c r="E38" s="1028">
        <f>SUM(B38:C38)</f>
        <v>11946553</v>
      </c>
      <c r="F38" s="1021"/>
      <c r="G38" s="930"/>
      <c r="H38" s="1029" t="s">
        <v>519</v>
      </c>
      <c r="I38" s="1025"/>
      <c r="J38" s="969"/>
      <c r="K38" s="980"/>
      <c r="L38" s="1030">
        <f>SUM(I38:K38)</f>
        <v>0</v>
      </c>
      <c r="M38" s="1031"/>
    </row>
    <row r="39" spans="1:13" ht="14.25" customHeight="1" thickBot="1" x14ac:dyDescent="0.25">
      <c r="A39" s="1032" t="s">
        <v>901</v>
      </c>
      <c r="B39" s="984">
        <f>SUM(B38)</f>
        <v>11946553</v>
      </c>
      <c r="C39" s="984">
        <f>SUM(C38)</f>
        <v>0</v>
      </c>
      <c r="D39" s="984">
        <f>SUM(D38)</f>
        <v>0</v>
      </c>
      <c r="E39" s="984">
        <f>SUM(E38)</f>
        <v>11946553</v>
      </c>
      <c r="F39" s="1021"/>
      <c r="G39" s="930"/>
      <c r="H39" s="1032" t="s">
        <v>901</v>
      </c>
      <c r="I39" s="986">
        <f>SUM(I38)</f>
        <v>0</v>
      </c>
      <c r="J39" s="986">
        <f>SUM(J38)</f>
        <v>0</v>
      </c>
      <c r="K39" s="986">
        <f>SUM(K38)</f>
        <v>0</v>
      </c>
      <c r="L39" s="984">
        <f>SUM(I39:K39)</f>
        <v>0</v>
      </c>
      <c r="M39" s="1033"/>
    </row>
    <row r="40" spans="1:13" ht="12.75" customHeight="1" thickBot="1" x14ac:dyDescent="0.25">
      <c r="A40" s="1034" t="s">
        <v>520</v>
      </c>
      <c r="B40" s="959">
        <f>SUM(B37,B39)</f>
        <v>835296863</v>
      </c>
      <c r="C40" s="959">
        <f t="shared" ref="C40:E40" si="7">SUM(C37,C39)</f>
        <v>13976100</v>
      </c>
      <c r="D40" s="959">
        <f t="shared" si="7"/>
        <v>845000</v>
      </c>
      <c r="E40" s="959">
        <f t="shared" si="7"/>
        <v>850117963</v>
      </c>
      <c r="F40" s="1021"/>
      <c r="G40" s="930"/>
      <c r="H40" s="958" t="s">
        <v>521</v>
      </c>
      <c r="I40" s="958">
        <f>SUM(I39,I37)</f>
        <v>730744417</v>
      </c>
      <c r="J40" s="1035">
        <f>SUM(J39,J37)</f>
        <v>7750000</v>
      </c>
      <c r="K40" s="1035">
        <f>SUM(K39,K37)</f>
        <v>0</v>
      </c>
      <c r="L40" s="959">
        <f>SUM(L39,L37)</f>
        <v>738494417</v>
      </c>
      <c r="M40" s="1036"/>
    </row>
    <row r="41" spans="1:13" ht="5.25" customHeight="1" thickBot="1" x14ac:dyDescent="0.25">
      <c r="A41" s="1037"/>
      <c r="B41" s="921"/>
      <c r="C41" s="921"/>
      <c r="D41" s="921"/>
      <c r="E41" s="921"/>
      <c r="F41" s="921"/>
      <c r="G41" s="921"/>
      <c r="H41" s="1038"/>
      <c r="I41" s="921"/>
      <c r="J41" s="921"/>
      <c r="K41" s="921"/>
      <c r="L41" s="921"/>
      <c r="M41" s="1039"/>
    </row>
    <row r="42" spans="1:13" ht="13.5" customHeight="1" thickBot="1" x14ac:dyDescent="0.25">
      <c r="A42" s="1040" t="s">
        <v>522</v>
      </c>
      <c r="B42" s="1041">
        <f>SUM(B16,I16)</f>
        <v>909605770</v>
      </c>
      <c r="C42" s="1041">
        <f t="shared" ref="C42:E42" si="8">SUM(C16,J16)</f>
        <v>345500</v>
      </c>
      <c r="D42" s="1041">
        <f t="shared" si="8"/>
        <v>500000</v>
      </c>
      <c r="E42" s="1041">
        <f t="shared" si="8"/>
        <v>910451270</v>
      </c>
      <c r="F42" s="921"/>
      <c r="G42" s="930"/>
      <c r="H42" s="1038"/>
      <c r="I42" s="1038"/>
      <c r="J42" s="1038"/>
      <c r="K42" s="1038"/>
      <c r="L42" s="1038"/>
      <c r="M42" s="1039"/>
    </row>
    <row r="43" spans="1:13" ht="15" customHeight="1" thickBot="1" x14ac:dyDescent="0.25">
      <c r="A43" s="1042" t="s">
        <v>523</v>
      </c>
      <c r="B43" s="1043">
        <f>SUM(B37,I37)</f>
        <v>1554094727</v>
      </c>
      <c r="C43" s="1043">
        <f t="shared" ref="C43:E43" si="9">SUM(C37,J37)</f>
        <v>21726100</v>
      </c>
      <c r="D43" s="1043">
        <f t="shared" si="9"/>
        <v>845000</v>
      </c>
      <c r="E43" s="1043">
        <f t="shared" si="9"/>
        <v>1576665827</v>
      </c>
      <c r="F43" s="921">
        <f>SUM(F42,F37,M37)</f>
        <v>0</v>
      </c>
      <c r="G43" s="930"/>
      <c r="H43" s="1038"/>
      <c r="I43" s="1444"/>
      <c r="J43" s="1444"/>
      <c r="K43" s="1038"/>
      <c r="L43" s="1038"/>
      <c r="M43" s="1039"/>
    </row>
    <row r="44" spans="1:13" ht="12.75" customHeight="1" thickBot="1" x14ac:dyDescent="0.25">
      <c r="A44" s="1044" t="s">
        <v>524</v>
      </c>
      <c r="B44" s="1045">
        <f>SUM(B42-B43)</f>
        <v>-644488957</v>
      </c>
      <c r="C44" s="1045">
        <f>SUM(C42-C43)</f>
        <v>-21380600</v>
      </c>
      <c r="D44" s="920"/>
      <c r="E44" s="920">
        <f>SUM(E42-E43)</f>
        <v>-666214557</v>
      </c>
      <c r="F44" s="921"/>
      <c r="G44" s="930"/>
      <c r="H44" s="1038"/>
      <c r="I44" s="1038"/>
      <c r="J44" s="1038"/>
      <c r="K44" s="1038"/>
      <c r="L44" s="1038"/>
      <c r="M44" s="1039"/>
    </row>
    <row r="45" spans="1:13" ht="15" customHeight="1" thickBot="1" x14ac:dyDescent="0.25">
      <c r="A45" s="1040" t="s">
        <v>525</v>
      </c>
      <c r="B45" s="1046">
        <f>SUM(B22,I22)</f>
        <v>1587766880</v>
      </c>
      <c r="C45" s="1046">
        <f t="shared" ref="C45:F45" si="10">SUM(C22,J22)</f>
        <v>345500</v>
      </c>
      <c r="D45" s="1046">
        <f t="shared" si="10"/>
        <v>500000</v>
      </c>
      <c r="E45" s="1046">
        <f t="shared" si="10"/>
        <v>1588612380</v>
      </c>
      <c r="F45" s="1046">
        <f t="shared" si="10"/>
        <v>0</v>
      </c>
      <c r="G45" s="1037"/>
      <c r="H45" s="1037"/>
      <c r="I45" s="1037"/>
      <c r="J45" s="1037"/>
      <c r="K45" s="1037"/>
      <c r="L45" s="1037"/>
    </row>
    <row r="46" spans="1:13" ht="15" customHeight="1" thickBot="1" x14ac:dyDescent="0.25">
      <c r="A46" s="1042" t="s">
        <v>526</v>
      </c>
      <c r="B46" s="1046">
        <f>SUM(B40,I40)</f>
        <v>1566041280</v>
      </c>
      <c r="C46" s="1046">
        <f t="shared" ref="C46:E46" si="11">SUM(C40,J40)</f>
        <v>21726100</v>
      </c>
      <c r="D46" s="1046">
        <f t="shared" si="11"/>
        <v>845000</v>
      </c>
      <c r="E46" s="1046">
        <f t="shared" si="11"/>
        <v>1588612380</v>
      </c>
      <c r="F46" s="1037"/>
      <c r="G46" s="1037"/>
      <c r="H46" s="1444"/>
      <c r="I46" s="1444"/>
      <c r="J46" s="1037"/>
      <c r="K46" s="1037"/>
      <c r="L46" s="1037"/>
    </row>
    <row r="47" spans="1:13" ht="14.25" customHeight="1" thickBot="1" x14ac:dyDescent="0.25">
      <c r="A47" s="1044" t="s">
        <v>527</v>
      </c>
      <c r="B47" s="1047">
        <f>SUM(B45-B46)</f>
        <v>21725600</v>
      </c>
      <c r="C47" s="1047">
        <f>SUM(C45-C46)</f>
        <v>-21380600</v>
      </c>
      <c r="D47" s="1047"/>
      <c r="E47" s="1047">
        <f>SUM(E45-E46)</f>
        <v>0</v>
      </c>
      <c r="F47" s="1037"/>
      <c r="G47" s="1037"/>
      <c r="H47" s="1037"/>
      <c r="I47" s="1037"/>
      <c r="J47" s="1037"/>
      <c r="K47" s="1037"/>
      <c r="L47" s="1037"/>
    </row>
    <row r="48" spans="1:13" x14ac:dyDescent="0.2">
      <c r="A48" s="1048"/>
      <c r="B48" s="1048"/>
      <c r="C48" s="1048"/>
      <c r="D48" s="1048"/>
      <c r="E48" s="1048"/>
      <c r="F48" s="1048"/>
      <c r="G48" s="1048"/>
      <c r="H48" s="1048"/>
      <c r="I48" s="1048"/>
      <c r="J48" s="1048"/>
      <c r="K48" s="1048"/>
      <c r="L48" s="1048"/>
    </row>
  </sheetData>
  <sheetProtection selectLockedCells="1" selectUnlockedCells="1"/>
  <mergeCells count="4">
    <mergeCell ref="I43:J43"/>
    <mergeCell ref="H46:I46"/>
    <mergeCell ref="H4:L4"/>
    <mergeCell ref="I3:M3"/>
  </mergeCells>
  <phoneticPr fontId="26" type="noConversion"/>
  <pageMargins left="0" right="0" top="0.59055118110236227" bottom="0" header="0" footer="0.59055118110236227"/>
  <pageSetup paperSize="9" scale="91" firstPageNumber="0" orientation="landscape" r:id="rId1"/>
  <headerFooter alignWithMargins="0">
    <oddHeader>&amp;C&amp;"Times New Roman,Félkövér"&amp;8LETENYE VÁROS ÖNKORMÁNYZATA  2020. ÉVI  BEVÉTELEINEK ÉS KIADÁSAINAK MÉRLEGE KÖTELEZŐ,ÖNKÉNT VÁLLALT ÉS ÁLLAMIGAZGATÁSI FELADATOK SZERINTI BONTÁSBAN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X62"/>
  <sheetViews>
    <sheetView topLeftCell="A46" zoomScale="150" zoomScaleNormal="150" workbookViewId="0">
      <selection activeCell="AB57" sqref="AB57"/>
    </sheetView>
  </sheetViews>
  <sheetFormatPr defaultColWidth="9.140625" defaultRowHeight="12.75" x14ac:dyDescent="0.2"/>
  <cols>
    <col min="1" max="1" width="10" style="57" customWidth="1"/>
    <col min="2" max="2" width="28.85546875" style="481" customWidth="1"/>
    <col min="3" max="8" width="0" style="57" hidden="1" customWidth="1"/>
    <col min="9" max="9" width="3" style="57" hidden="1" customWidth="1"/>
    <col min="10" max="10" width="11.85546875" style="486" customWidth="1"/>
    <col min="11" max="11" width="10.140625" style="486" customWidth="1"/>
    <col min="12" max="12" width="12.85546875" style="481" hidden="1" customWidth="1"/>
    <col min="13" max="13" width="9.28515625" style="57" hidden="1" customWidth="1"/>
    <col min="14" max="14" width="11.28515625" style="57" hidden="1" customWidth="1"/>
    <col min="15" max="15" width="10.5703125" style="57" hidden="1" customWidth="1"/>
    <col min="16" max="16" width="8.42578125" style="57" hidden="1" customWidth="1"/>
    <col min="17" max="17" width="7.7109375" style="57" hidden="1" customWidth="1"/>
    <col min="18" max="18" width="7.85546875" style="57" hidden="1" customWidth="1"/>
    <col min="19" max="19" width="0" style="57" hidden="1" customWidth="1"/>
    <col min="20" max="20" width="10.7109375" style="57" hidden="1" customWidth="1"/>
    <col min="21" max="21" width="10.7109375" style="57" customWidth="1"/>
    <col min="22" max="22" width="10.140625" style="57" customWidth="1"/>
    <col min="23" max="23" width="11.28515625" style="57" customWidth="1"/>
    <col min="24" max="24" width="9.85546875" style="486" customWidth="1"/>
    <col min="25" max="16384" width="9.140625" style="57"/>
  </cols>
  <sheetData>
    <row r="1" spans="1:24" hidden="1" x14ac:dyDescent="0.2"/>
    <row r="2" spans="1:24" ht="0.75" customHeight="1" x14ac:dyDescent="0.2">
      <c r="S2" s="58"/>
      <c r="T2" s="58"/>
      <c r="U2" s="58"/>
      <c r="V2" s="58"/>
      <c r="W2" s="58"/>
      <c r="X2" s="836"/>
    </row>
    <row r="3" spans="1:24" ht="0.75" customHeight="1" x14ac:dyDescent="0.2">
      <c r="S3" s="58"/>
      <c r="T3"/>
      <c r="U3"/>
      <c r="V3"/>
      <c r="W3"/>
      <c r="X3" s="285"/>
    </row>
    <row r="4" spans="1:24" ht="0.75" customHeight="1" x14ac:dyDescent="0.2">
      <c r="S4" s="58"/>
      <c r="T4"/>
      <c r="U4"/>
      <c r="V4"/>
      <c r="W4"/>
      <c r="X4" s="285"/>
    </row>
    <row r="5" spans="1:24" ht="4.5" customHeight="1" thickBot="1" x14ac:dyDescent="0.25">
      <c r="S5" s="58"/>
      <c r="T5"/>
      <c r="U5"/>
      <c r="V5"/>
      <c r="W5"/>
      <c r="X5" s="285"/>
    </row>
    <row r="6" spans="1:24" ht="26.25" hidden="1" customHeight="1" x14ac:dyDescent="0.2">
      <c r="A6" s="59"/>
      <c r="B6" s="475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4" ht="18.75" hidden="1" customHeight="1" x14ac:dyDescent="0.2">
      <c r="A7" s="59"/>
      <c r="B7" s="475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ht="18.75" hidden="1" customHeight="1" thickBot="1" x14ac:dyDescent="0.25">
      <c r="A8" s="59"/>
      <c r="B8" s="475"/>
      <c r="C8" s="59"/>
      <c r="D8" s="59"/>
      <c r="E8" s="59"/>
      <c r="F8" s="59"/>
      <c r="G8" s="59"/>
      <c r="H8" s="59"/>
      <c r="I8" s="59"/>
      <c r="J8" s="59"/>
      <c r="K8" s="59"/>
      <c r="L8" s="475"/>
      <c r="M8" s="59"/>
      <c r="N8" s="59"/>
      <c r="O8" s="59"/>
      <c r="P8" s="59"/>
      <c r="Q8" s="59"/>
      <c r="R8" s="59"/>
      <c r="S8" s="59"/>
      <c r="T8" s="476" t="s">
        <v>133</v>
      </c>
      <c r="U8" s="476"/>
      <c r="V8" s="476"/>
      <c r="W8" s="476"/>
      <c r="X8" s="1272"/>
    </row>
    <row r="9" spans="1:24" ht="18.75" customHeight="1" thickBot="1" x14ac:dyDescent="0.25">
      <c r="A9" s="1664" t="s">
        <v>814</v>
      </c>
      <c r="B9" s="1667" t="s">
        <v>815</v>
      </c>
      <c r="C9" s="1373" t="s">
        <v>31</v>
      </c>
      <c r="D9" s="1373" t="s">
        <v>32</v>
      </c>
      <c r="E9" s="1373" t="s">
        <v>33</v>
      </c>
      <c r="F9" s="1373" t="s">
        <v>34</v>
      </c>
      <c r="G9" s="1373" t="s">
        <v>35</v>
      </c>
      <c r="H9" s="1373" t="s">
        <v>36</v>
      </c>
      <c r="I9" s="1372" t="s">
        <v>37</v>
      </c>
      <c r="J9" s="1659" t="s">
        <v>868</v>
      </c>
      <c r="K9" s="1651" t="s">
        <v>1043</v>
      </c>
      <c r="L9" s="1656" t="s">
        <v>816</v>
      </c>
      <c r="M9" s="831" t="s">
        <v>38</v>
      </c>
      <c r="N9" s="831" t="s">
        <v>39</v>
      </c>
      <c r="O9" s="831" t="s">
        <v>40</v>
      </c>
      <c r="P9" s="831" t="s">
        <v>41</v>
      </c>
      <c r="Q9" s="831" t="s">
        <v>42</v>
      </c>
      <c r="R9" s="831" t="s">
        <v>43</v>
      </c>
      <c r="S9" s="831" t="s">
        <v>44</v>
      </c>
      <c r="T9" s="832" t="s">
        <v>45</v>
      </c>
      <c r="U9" s="1651" t="s">
        <v>1044</v>
      </c>
      <c r="V9" s="1656" t="s">
        <v>1139</v>
      </c>
      <c r="W9" s="1651" t="s">
        <v>1137</v>
      </c>
      <c r="X9" s="1651" t="s">
        <v>1138</v>
      </c>
    </row>
    <row r="10" spans="1:24" ht="12.75" customHeight="1" thickBot="1" x14ac:dyDescent="0.25">
      <c r="A10" s="1665"/>
      <c r="B10" s="1668"/>
      <c r="C10" s="825"/>
      <c r="D10" s="825"/>
      <c r="E10" s="825"/>
      <c r="F10" s="825"/>
      <c r="G10" s="825"/>
      <c r="H10" s="825"/>
      <c r="I10" s="826"/>
      <c r="J10" s="1660"/>
      <c r="K10" s="1654"/>
      <c r="L10" s="1657"/>
      <c r="M10" s="827"/>
      <c r="N10" s="827"/>
      <c r="O10" s="827"/>
      <c r="P10" s="827"/>
      <c r="Q10" s="827"/>
      <c r="R10" s="827"/>
      <c r="S10" s="827"/>
      <c r="T10" s="828"/>
      <c r="U10" s="1662"/>
      <c r="V10" s="1657"/>
      <c r="W10" s="1654"/>
      <c r="X10" s="1652"/>
    </row>
    <row r="11" spans="1:24" ht="9.75" customHeight="1" thickBot="1" x14ac:dyDescent="0.25">
      <c r="A11" s="1665"/>
      <c r="B11" s="1668"/>
      <c r="C11" s="825"/>
      <c r="D11" s="825"/>
      <c r="E11" s="825"/>
      <c r="F11" s="825"/>
      <c r="G11" s="825"/>
      <c r="H11" s="825"/>
      <c r="I11" s="826"/>
      <c r="J11" s="1660"/>
      <c r="K11" s="1654"/>
      <c r="L11" s="1657"/>
      <c r="M11" s="827"/>
      <c r="N11" s="827"/>
      <c r="O11" s="827"/>
      <c r="P11" s="827"/>
      <c r="Q11" s="827"/>
      <c r="R11" s="827"/>
      <c r="S11" s="827"/>
      <c r="T11" s="828"/>
      <c r="U11" s="1663"/>
      <c r="V11" s="1657"/>
      <c r="W11" s="1654"/>
      <c r="X11" s="1652"/>
    </row>
    <row r="12" spans="1:24" ht="0.75" customHeight="1" thickBot="1" x14ac:dyDescent="0.25">
      <c r="A12" s="1665"/>
      <c r="B12" s="1668"/>
      <c r="C12" s="825"/>
      <c r="D12" s="825"/>
      <c r="E12" s="825"/>
      <c r="F12" s="825"/>
      <c r="G12" s="825"/>
      <c r="H12" s="825"/>
      <c r="I12" s="826"/>
      <c r="J12" s="1660"/>
      <c r="K12" s="1654"/>
      <c r="L12" s="1657"/>
      <c r="M12" s="827"/>
      <c r="N12" s="827"/>
      <c r="O12" s="827"/>
      <c r="P12" s="827"/>
      <c r="Q12" s="827"/>
      <c r="R12" s="827"/>
      <c r="S12" s="827"/>
      <c r="T12" s="828"/>
      <c r="U12" s="1404"/>
      <c r="V12" s="1657"/>
      <c r="W12" s="1654"/>
      <c r="X12" s="1652"/>
    </row>
    <row r="13" spans="1:24" ht="21.75" hidden="1" customHeight="1" thickBot="1" x14ac:dyDescent="0.25">
      <c r="A13" s="1666"/>
      <c r="B13" s="1669"/>
      <c r="C13" s="1277"/>
      <c r="D13" s="1277"/>
      <c r="E13" s="1277"/>
      <c r="F13" s="1277"/>
      <c r="G13" s="1277"/>
      <c r="H13" s="1277"/>
      <c r="I13" s="1278"/>
      <c r="J13" s="1661"/>
      <c r="K13" s="1655"/>
      <c r="L13" s="1658"/>
      <c r="M13" s="1277"/>
      <c r="N13" s="1277"/>
      <c r="O13" s="1277"/>
      <c r="P13" s="1277"/>
      <c r="Q13" s="1277"/>
      <c r="R13" s="1277"/>
      <c r="S13" s="1277"/>
      <c r="T13" s="1278"/>
      <c r="U13" s="1279"/>
      <c r="V13" s="1658"/>
      <c r="W13" s="1655"/>
      <c r="X13" s="1653"/>
    </row>
    <row r="14" spans="1:24" ht="14.25" hidden="1" customHeight="1" x14ac:dyDescent="0.2">
      <c r="A14" s="1405" t="s">
        <v>46</v>
      </c>
      <c r="B14" s="64"/>
      <c r="C14" s="64"/>
      <c r="D14" s="64"/>
      <c r="E14" s="64"/>
      <c r="F14" s="64"/>
      <c r="G14" s="64"/>
      <c r="H14" s="64"/>
      <c r="I14" s="1406"/>
      <c r="J14" s="1273"/>
      <c r="K14" s="487"/>
      <c r="L14" s="1274"/>
      <c r="M14" s="1275"/>
      <c r="N14" s="1275"/>
      <c r="O14" s="1275"/>
      <c r="P14" s="1275"/>
      <c r="Q14" s="1275"/>
      <c r="R14" s="1276">
        <v>4245140</v>
      </c>
      <c r="S14" s="1276">
        <v>677200</v>
      </c>
      <c r="T14" s="1275"/>
      <c r="U14" s="466"/>
      <c r="V14" s="466"/>
      <c r="W14" s="466"/>
      <c r="X14" s="1407">
        <f>SUM(K14:T14)</f>
        <v>4922340</v>
      </c>
    </row>
    <row r="15" spans="1:24" ht="21" hidden="1" customHeight="1" x14ac:dyDescent="0.2">
      <c r="A15" s="1408"/>
      <c r="B15" s="62"/>
      <c r="C15" s="62"/>
      <c r="D15" s="62"/>
      <c r="E15" s="62"/>
      <c r="F15" s="62"/>
      <c r="G15" s="62"/>
      <c r="H15" s="62"/>
      <c r="I15" s="63"/>
      <c r="J15" s="491"/>
      <c r="K15" s="488"/>
      <c r="L15" s="482"/>
      <c r="M15" s="452"/>
      <c r="N15" s="452"/>
      <c r="O15" s="452"/>
      <c r="P15" s="452"/>
      <c r="Q15" s="452"/>
      <c r="R15" s="453"/>
      <c r="S15" s="453"/>
      <c r="T15" s="452"/>
      <c r="U15" s="463"/>
      <c r="V15" s="463"/>
      <c r="W15" s="463"/>
      <c r="X15" s="1409"/>
    </row>
    <row r="16" spans="1:24" ht="15" hidden="1" customHeight="1" x14ac:dyDescent="0.2">
      <c r="A16" s="1408" t="s">
        <v>47</v>
      </c>
      <c r="B16" s="60"/>
      <c r="C16" s="60"/>
      <c r="D16" s="60"/>
      <c r="E16" s="60"/>
      <c r="F16" s="60"/>
      <c r="G16" s="60"/>
      <c r="H16" s="60"/>
      <c r="I16" s="61"/>
      <c r="J16" s="491"/>
      <c r="K16" s="488"/>
      <c r="L16" s="482"/>
      <c r="M16" s="453">
        <v>820380</v>
      </c>
      <c r="N16" s="453">
        <v>110460</v>
      </c>
      <c r="O16" s="453">
        <v>4226040</v>
      </c>
      <c r="P16" s="452"/>
      <c r="Q16" s="452"/>
      <c r="R16" s="453">
        <v>585000</v>
      </c>
      <c r="S16" s="453">
        <v>117860</v>
      </c>
      <c r="T16" s="452"/>
      <c r="U16" s="463"/>
      <c r="V16" s="463"/>
      <c r="W16" s="463"/>
      <c r="X16" s="1409">
        <f>SUM(K16:T16)</f>
        <v>5859740</v>
      </c>
    </row>
    <row r="17" spans="1:24" ht="28.5" hidden="1" customHeight="1" x14ac:dyDescent="0.2">
      <c r="A17" s="1408"/>
      <c r="B17" s="62"/>
      <c r="C17" s="62"/>
      <c r="D17" s="62"/>
      <c r="E17" s="62"/>
      <c r="F17" s="62"/>
      <c r="G17" s="62"/>
      <c r="H17" s="62"/>
      <c r="I17" s="63"/>
      <c r="J17" s="491"/>
      <c r="K17" s="488"/>
      <c r="L17" s="482"/>
      <c r="M17" s="453"/>
      <c r="N17" s="453"/>
      <c r="O17" s="453"/>
      <c r="P17" s="452"/>
      <c r="Q17" s="452"/>
      <c r="R17" s="453"/>
      <c r="S17" s="453"/>
      <c r="T17" s="452"/>
      <c r="U17" s="463"/>
      <c r="V17" s="463"/>
      <c r="W17" s="463"/>
      <c r="X17" s="1409"/>
    </row>
    <row r="18" spans="1:24" ht="16.5" hidden="1" customHeight="1" x14ac:dyDescent="0.2">
      <c r="A18" s="1408" t="s">
        <v>48</v>
      </c>
      <c r="B18" s="60"/>
      <c r="C18" s="60"/>
      <c r="D18" s="60"/>
      <c r="E18" s="60"/>
      <c r="F18" s="60"/>
      <c r="G18" s="60"/>
      <c r="H18" s="60"/>
      <c r="I18" s="61"/>
      <c r="J18" s="492">
        <v>542322</v>
      </c>
      <c r="K18" s="489">
        <v>300000</v>
      </c>
      <c r="L18" s="483">
        <v>542322</v>
      </c>
      <c r="M18" s="452"/>
      <c r="N18" s="452"/>
      <c r="O18" s="453">
        <v>1310000</v>
      </c>
      <c r="P18" s="452"/>
      <c r="Q18" s="452"/>
      <c r="R18" s="453">
        <v>4626885</v>
      </c>
      <c r="S18" s="452"/>
      <c r="T18" s="452"/>
      <c r="U18" s="463"/>
      <c r="V18" s="463"/>
      <c r="W18" s="463"/>
      <c r="X18" s="1409">
        <f>SUM(K18:T18)</f>
        <v>6779207</v>
      </c>
    </row>
    <row r="19" spans="1:24" ht="17.25" hidden="1" customHeight="1" x14ac:dyDescent="0.2">
      <c r="A19" s="1408"/>
      <c r="B19" s="62"/>
      <c r="C19" s="62"/>
      <c r="D19" s="62"/>
      <c r="E19" s="62"/>
      <c r="F19" s="62"/>
      <c r="G19" s="62"/>
      <c r="H19" s="62"/>
      <c r="I19" s="63"/>
      <c r="J19" s="492"/>
      <c r="K19" s="489"/>
      <c r="L19" s="483"/>
      <c r="M19" s="452"/>
      <c r="N19" s="452"/>
      <c r="O19" s="453"/>
      <c r="P19" s="452"/>
      <c r="Q19" s="452"/>
      <c r="R19" s="453"/>
      <c r="S19" s="452"/>
      <c r="T19" s="452"/>
      <c r="U19" s="463"/>
      <c r="V19" s="463"/>
      <c r="W19" s="463"/>
      <c r="X19" s="1409"/>
    </row>
    <row r="20" spans="1:24" ht="14.25" hidden="1" customHeight="1" x14ac:dyDescent="0.2">
      <c r="A20" s="1408" t="s">
        <v>49</v>
      </c>
      <c r="B20" s="60"/>
      <c r="C20" s="60"/>
      <c r="D20" s="60"/>
      <c r="E20" s="60"/>
      <c r="F20" s="60"/>
      <c r="G20" s="60"/>
      <c r="H20" s="60"/>
      <c r="I20" s="61"/>
      <c r="J20" s="491"/>
      <c r="K20" s="488"/>
      <c r="L20" s="482"/>
      <c r="M20" s="452"/>
      <c r="N20" s="452"/>
      <c r="O20" s="452"/>
      <c r="P20" s="452"/>
      <c r="Q20" s="453">
        <v>1900000</v>
      </c>
      <c r="R20" s="452"/>
      <c r="S20" s="452"/>
      <c r="T20" s="452"/>
      <c r="U20" s="463"/>
      <c r="V20" s="463"/>
      <c r="W20" s="463"/>
      <c r="X20" s="1409">
        <f>SUM(K20:T20)</f>
        <v>1900000</v>
      </c>
    </row>
    <row r="21" spans="1:24" ht="9.75" hidden="1" customHeight="1" x14ac:dyDescent="0.2">
      <c r="A21" s="1408"/>
      <c r="B21" s="62"/>
      <c r="C21" s="62"/>
      <c r="D21" s="62"/>
      <c r="E21" s="62"/>
      <c r="F21" s="62"/>
      <c r="G21" s="62"/>
      <c r="H21" s="62"/>
      <c r="I21" s="63"/>
      <c r="J21" s="491"/>
      <c r="K21" s="488"/>
      <c r="L21" s="482"/>
      <c r="M21" s="452"/>
      <c r="N21" s="452"/>
      <c r="O21" s="452"/>
      <c r="P21" s="452"/>
      <c r="Q21" s="453"/>
      <c r="R21" s="452"/>
      <c r="S21" s="452"/>
      <c r="T21" s="452"/>
      <c r="U21" s="463"/>
      <c r="V21" s="463"/>
      <c r="W21" s="463"/>
      <c r="X21" s="1409"/>
    </row>
    <row r="22" spans="1:24" ht="18" hidden="1" customHeight="1" x14ac:dyDescent="0.2">
      <c r="A22" s="1408" t="s">
        <v>101</v>
      </c>
      <c r="B22" s="60"/>
      <c r="C22" s="60"/>
      <c r="D22" s="60"/>
      <c r="E22" s="60"/>
      <c r="F22" s="60"/>
      <c r="G22" s="60"/>
      <c r="H22" s="60"/>
      <c r="I22" s="61"/>
      <c r="J22" s="492">
        <v>1199952</v>
      </c>
      <c r="K22" s="488"/>
      <c r="L22" s="483">
        <v>1199952</v>
      </c>
      <c r="M22" s="453">
        <v>7494586</v>
      </c>
      <c r="N22" s="452"/>
      <c r="O22" s="453">
        <v>2230000</v>
      </c>
      <c r="P22" s="453">
        <v>60000</v>
      </c>
      <c r="Q22" s="452"/>
      <c r="R22" s="453">
        <v>450000</v>
      </c>
      <c r="S22" s="453">
        <v>359840</v>
      </c>
      <c r="T22" s="453">
        <v>205622</v>
      </c>
      <c r="U22" s="464"/>
      <c r="V22" s="464"/>
      <c r="W22" s="464"/>
      <c r="X22" s="1409">
        <f>SUM(K22:T22)</f>
        <v>12000000</v>
      </c>
    </row>
    <row r="23" spans="1:24" ht="14.25" hidden="1" customHeight="1" x14ac:dyDescent="0.2">
      <c r="A23" s="1408"/>
      <c r="B23" s="62"/>
      <c r="C23" s="62"/>
      <c r="D23" s="62"/>
      <c r="E23" s="62"/>
      <c r="F23" s="62"/>
      <c r="G23" s="62"/>
      <c r="H23" s="62"/>
      <c r="I23" s="63"/>
      <c r="J23" s="492"/>
      <c r="K23" s="488"/>
      <c r="L23" s="483"/>
      <c r="M23" s="453"/>
      <c r="N23" s="452"/>
      <c r="O23" s="453"/>
      <c r="P23" s="453"/>
      <c r="Q23" s="452"/>
      <c r="R23" s="453"/>
      <c r="S23" s="453"/>
      <c r="T23" s="453"/>
      <c r="U23" s="464"/>
      <c r="V23" s="464"/>
      <c r="W23" s="464"/>
      <c r="X23" s="1409"/>
    </row>
    <row r="24" spans="1:24" ht="21" hidden="1" customHeight="1" x14ac:dyDescent="0.2">
      <c r="A24" s="1408" t="s">
        <v>113</v>
      </c>
      <c r="B24" s="60"/>
      <c r="C24" s="60"/>
      <c r="D24" s="60"/>
      <c r="E24" s="60"/>
      <c r="F24" s="60"/>
      <c r="G24" s="60"/>
      <c r="H24" s="60"/>
      <c r="I24" s="61"/>
      <c r="J24" s="491"/>
      <c r="K24" s="488"/>
      <c r="L24" s="482"/>
      <c r="M24" s="453">
        <v>6772910</v>
      </c>
      <c r="N24" s="453">
        <v>3943200</v>
      </c>
      <c r="O24" s="453">
        <v>4128200</v>
      </c>
      <c r="P24" s="453">
        <v>170000</v>
      </c>
      <c r="Q24" s="452"/>
      <c r="R24" s="453">
        <v>980000</v>
      </c>
      <c r="S24" s="453">
        <v>180000</v>
      </c>
      <c r="T24" s="453">
        <v>100000</v>
      </c>
      <c r="U24" s="464"/>
      <c r="V24" s="464"/>
      <c r="W24" s="464"/>
      <c r="X24" s="1409">
        <f>SUM(K24:T24)</f>
        <v>16274310</v>
      </c>
    </row>
    <row r="25" spans="1:24" ht="12" hidden="1" customHeight="1" x14ac:dyDescent="0.2">
      <c r="A25" s="1408"/>
      <c r="B25" s="62"/>
      <c r="C25" s="62"/>
      <c r="D25" s="62"/>
      <c r="E25" s="62"/>
      <c r="F25" s="62"/>
      <c r="G25" s="62"/>
      <c r="H25" s="62"/>
      <c r="I25" s="63"/>
      <c r="J25" s="491"/>
      <c r="K25" s="488"/>
      <c r="L25" s="482"/>
      <c r="M25" s="453"/>
      <c r="N25" s="453"/>
      <c r="O25" s="453"/>
      <c r="P25" s="453"/>
      <c r="Q25" s="452"/>
      <c r="R25" s="453"/>
      <c r="S25" s="453"/>
      <c r="T25" s="453"/>
      <c r="U25" s="464"/>
      <c r="V25" s="464"/>
      <c r="W25" s="464"/>
      <c r="X25" s="1409"/>
    </row>
    <row r="26" spans="1:24" ht="15.75" hidden="1" customHeight="1" x14ac:dyDescent="0.2">
      <c r="A26" s="1410" t="s">
        <v>114</v>
      </c>
      <c r="B26" s="60"/>
      <c r="C26" s="60"/>
      <c r="D26" s="60"/>
      <c r="E26" s="60"/>
      <c r="F26" s="60"/>
      <c r="G26" s="60"/>
      <c r="H26" s="60"/>
      <c r="I26" s="61"/>
      <c r="J26" s="493"/>
      <c r="K26" s="490"/>
      <c r="L26" s="484"/>
      <c r="M26" s="454">
        <v>60600</v>
      </c>
      <c r="N26" s="454">
        <v>30000</v>
      </c>
      <c r="O26" s="454">
        <v>640000</v>
      </c>
      <c r="P26" s="454">
        <v>30000</v>
      </c>
      <c r="Q26" s="455"/>
      <c r="R26" s="454">
        <v>120000</v>
      </c>
      <c r="S26" s="454">
        <v>65000</v>
      </c>
      <c r="T26" s="454">
        <v>20000</v>
      </c>
      <c r="U26" s="465"/>
      <c r="V26" s="465"/>
      <c r="W26" s="465"/>
      <c r="X26" s="1411">
        <f>SUM(K26:T26)</f>
        <v>965600</v>
      </c>
    </row>
    <row r="27" spans="1:24" ht="6" hidden="1" customHeight="1" x14ac:dyDescent="0.2">
      <c r="A27" s="1410"/>
      <c r="B27" s="64"/>
      <c r="C27" s="64"/>
      <c r="D27" s="64"/>
      <c r="E27" s="64"/>
      <c r="F27" s="64"/>
      <c r="G27" s="64"/>
      <c r="H27" s="64"/>
      <c r="I27" s="1406"/>
      <c r="J27" s="493"/>
      <c r="K27" s="490"/>
      <c r="L27" s="484"/>
      <c r="M27" s="454"/>
      <c r="N27" s="454"/>
      <c r="O27" s="454"/>
      <c r="P27" s="454"/>
      <c r="Q27" s="455"/>
      <c r="R27" s="454"/>
      <c r="S27" s="454"/>
      <c r="T27" s="454"/>
      <c r="U27" s="465"/>
      <c r="V27" s="465"/>
      <c r="W27" s="465"/>
      <c r="X27" s="1411"/>
    </row>
    <row r="28" spans="1:24" ht="16.5" customHeight="1" thickBot="1" x14ac:dyDescent="0.25">
      <c r="A28" s="857" t="s">
        <v>600</v>
      </c>
      <c r="B28" s="788" t="s">
        <v>615</v>
      </c>
      <c r="C28" s="789"/>
      <c r="D28" s="789"/>
      <c r="E28" s="789"/>
      <c r="F28" s="789"/>
      <c r="G28" s="789"/>
      <c r="H28" s="789"/>
      <c r="I28" s="790"/>
      <c r="J28" s="791" t="s">
        <v>973</v>
      </c>
      <c r="K28" s="791" t="s">
        <v>875</v>
      </c>
      <c r="L28" s="792"/>
      <c r="M28" s="780"/>
      <c r="N28" s="780"/>
      <c r="O28" s="781"/>
      <c r="P28" s="793"/>
      <c r="Q28" s="793"/>
      <c r="R28" s="793"/>
      <c r="S28" s="793"/>
      <c r="T28" s="794"/>
      <c r="U28" s="795">
        <v>0</v>
      </c>
      <c r="V28" s="795">
        <v>0</v>
      </c>
      <c r="W28" s="791">
        <v>0</v>
      </c>
      <c r="X28" s="1394">
        <v>0</v>
      </c>
    </row>
    <row r="29" spans="1:24" ht="15" customHeight="1" thickBot="1" x14ac:dyDescent="0.25">
      <c r="A29" s="838" t="s">
        <v>596</v>
      </c>
      <c r="B29" s="480" t="s">
        <v>605</v>
      </c>
      <c r="C29" s="467"/>
      <c r="D29" s="467"/>
      <c r="E29" s="467"/>
      <c r="F29" s="467"/>
      <c r="G29" s="467"/>
      <c r="H29" s="467"/>
      <c r="I29" s="468"/>
      <c r="J29" s="782" t="s">
        <v>869</v>
      </c>
      <c r="K29" s="782" t="s">
        <v>874</v>
      </c>
      <c r="L29" s="783" t="s">
        <v>817</v>
      </c>
      <c r="M29" s="784"/>
      <c r="N29" s="784"/>
      <c r="O29" s="1412"/>
      <c r="P29" s="469"/>
      <c r="Q29" s="469"/>
      <c r="R29" s="469"/>
      <c r="S29" s="469"/>
      <c r="T29" s="644"/>
      <c r="U29" s="778">
        <v>0</v>
      </c>
      <c r="V29" s="778">
        <v>0</v>
      </c>
      <c r="W29" s="782">
        <v>0</v>
      </c>
      <c r="X29" s="1395">
        <v>0</v>
      </c>
    </row>
    <row r="30" spans="1:24" ht="22.5" customHeight="1" thickBot="1" x14ac:dyDescent="0.25">
      <c r="A30" s="509" t="s">
        <v>597</v>
      </c>
      <c r="B30" s="839" t="s">
        <v>606</v>
      </c>
      <c r="C30" s="848"/>
      <c r="D30" s="848"/>
      <c r="E30" s="848"/>
      <c r="F30" s="848"/>
      <c r="G30" s="848"/>
      <c r="H30" s="848"/>
      <c r="I30" s="849"/>
      <c r="J30" s="841" t="s">
        <v>870</v>
      </c>
      <c r="K30" s="841" t="s">
        <v>864</v>
      </c>
      <c r="L30" s="842" t="s">
        <v>818</v>
      </c>
      <c r="M30" s="843"/>
      <c r="N30" s="843"/>
      <c r="O30" s="1402"/>
      <c r="P30" s="850"/>
      <c r="Q30" s="850"/>
      <c r="R30" s="850"/>
      <c r="S30" s="850"/>
      <c r="T30" s="851"/>
      <c r="U30" s="844">
        <v>2020866</v>
      </c>
      <c r="V30" s="844">
        <v>13345821</v>
      </c>
      <c r="W30" s="841">
        <v>209266622</v>
      </c>
      <c r="X30" s="1396">
        <v>14424877</v>
      </c>
    </row>
    <row r="31" spans="1:24" ht="23.25" customHeight="1" thickBot="1" x14ac:dyDescent="0.25">
      <c r="A31" s="838" t="s">
        <v>598</v>
      </c>
      <c r="B31" s="480" t="s">
        <v>607</v>
      </c>
      <c r="C31" s="470"/>
      <c r="D31" s="470"/>
      <c r="E31" s="470"/>
      <c r="F31" s="470"/>
      <c r="G31" s="470"/>
      <c r="H31" s="470"/>
      <c r="I31" s="471"/>
      <c r="J31" s="782" t="s">
        <v>974</v>
      </c>
      <c r="K31" s="782" t="s">
        <v>865</v>
      </c>
      <c r="L31" s="779" t="s">
        <v>817</v>
      </c>
      <c r="M31" s="784"/>
      <c r="N31" s="784"/>
      <c r="O31" s="1412"/>
      <c r="P31" s="469"/>
      <c r="Q31" s="469"/>
      <c r="R31" s="469"/>
      <c r="S31" s="469"/>
      <c r="T31" s="644"/>
      <c r="U31" s="778">
        <v>0</v>
      </c>
      <c r="V31" s="778">
        <v>0</v>
      </c>
      <c r="W31" s="782">
        <v>0</v>
      </c>
      <c r="X31" s="1395">
        <v>0</v>
      </c>
    </row>
    <row r="32" spans="1:24" ht="21" customHeight="1" x14ac:dyDescent="0.2">
      <c r="A32" s="510" t="s">
        <v>599</v>
      </c>
      <c r="B32" s="846" t="s">
        <v>608</v>
      </c>
      <c r="C32" s="1401"/>
      <c r="D32" s="1401"/>
      <c r="E32" s="1401"/>
      <c r="F32" s="1401"/>
      <c r="G32" s="1401"/>
      <c r="H32" s="1401"/>
      <c r="I32" s="1401"/>
      <c r="J32" s="847" t="s">
        <v>975</v>
      </c>
      <c r="K32" s="847" t="s">
        <v>874</v>
      </c>
      <c r="L32" s="842" t="s">
        <v>818</v>
      </c>
      <c r="M32" s="843"/>
      <c r="N32" s="843"/>
      <c r="O32" s="1402"/>
      <c r="P32" s="1403"/>
      <c r="Q32" s="1403"/>
      <c r="R32" s="1403"/>
      <c r="S32" s="1403"/>
      <c r="T32" s="1403"/>
      <c r="U32" s="844">
        <v>1905000</v>
      </c>
      <c r="V32" s="844">
        <v>18115122</v>
      </c>
      <c r="W32" s="847">
        <v>0</v>
      </c>
      <c r="X32" s="1397">
        <v>0</v>
      </c>
    </row>
    <row r="33" spans="1:24" ht="14.25" customHeight="1" x14ac:dyDescent="0.2">
      <c r="A33" s="509" t="s">
        <v>601</v>
      </c>
      <c r="B33" s="839" t="s">
        <v>609</v>
      </c>
      <c r="C33" s="1401"/>
      <c r="D33" s="1401"/>
      <c r="E33" s="1401"/>
      <c r="F33" s="1401"/>
      <c r="G33" s="1401"/>
      <c r="H33" s="1401"/>
      <c r="I33" s="1401"/>
      <c r="J33" s="841" t="s">
        <v>613</v>
      </c>
      <c r="K33" s="841" t="s">
        <v>866</v>
      </c>
      <c r="L33" s="842" t="s">
        <v>821</v>
      </c>
      <c r="M33" s="843"/>
      <c r="N33" s="843"/>
      <c r="O33" s="1402"/>
      <c r="P33" s="1403"/>
      <c r="Q33" s="1403"/>
      <c r="R33" s="1403"/>
      <c r="S33" s="1403"/>
      <c r="T33" s="1403"/>
      <c r="U33" s="844">
        <v>1456174</v>
      </c>
      <c r="V33" s="844">
        <v>147904009</v>
      </c>
      <c r="W33" s="841">
        <v>3883906</v>
      </c>
      <c r="X33" s="1396">
        <v>53857741</v>
      </c>
    </row>
    <row r="34" spans="1:24" ht="21.6" customHeight="1" x14ac:dyDescent="0.2">
      <c r="A34" s="838" t="s">
        <v>602</v>
      </c>
      <c r="B34" s="480" t="s">
        <v>610</v>
      </c>
      <c r="C34" s="1413"/>
      <c r="D34" s="1413"/>
      <c r="E34" s="1413"/>
      <c r="F34" s="1413"/>
      <c r="G34" s="1413"/>
      <c r="H34" s="1413"/>
      <c r="I34" s="1413"/>
      <c r="J34" s="782" t="s">
        <v>633</v>
      </c>
      <c r="K34" s="782" t="s">
        <v>867</v>
      </c>
      <c r="L34" s="787" t="s">
        <v>822</v>
      </c>
      <c r="M34" s="785"/>
      <c r="N34" s="786"/>
      <c r="O34" s="1412"/>
      <c r="P34" s="1414"/>
      <c r="Q34" s="1414"/>
      <c r="R34" s="1414"/>
      <c r="S34" s="1414"/>
      <c r="T34" s="1414"/>
      <c r="U34" s="778">
        <v>0</v>
      </c>
      <c r="V34" s="778">
        <v>0</v>
      </c>
      <c r="W34" s="782">
        <v>0</v>
      </c>
      <c r="X34" s="1395">
        <v>0</v>
      </c>
    </row>
    <row r="35" spans="1:24" ht="21.75" customHeight="1" thickBot="1" x14ac:dyDescent="0.25">
      <c r="A35" s="509" t="s">
        <v>603</v>
      </c>
      <c r="B35" s="839" t="s">
        <v>611</v>
      </c>
      <c r="C35" s="1401"/>
      <c r="D35" s="1401"/>
      <c r="E35" s="1401"/>
      <c r="F35" s="1401"/>
      <c r="G35" s="1401"/>
      <c r="H35" s="1401"/>
      <c r="I35" s="1401"/>
      <c r="J35" s="841" t="s">
        <v>634</v>
      </c>
      <c r="K35" s="841" t="s">
        <v>876</v>
      </c>
      <c r="L35" s="842" t="s">
        <v>824</v>
      </c>
      <c r="M35" s="843"/>
      <c r="N35" s="843"/>
      <c r="O35" s="1402"/>
      <c r="P35" s="1403"/>
      <c r="Q35" s="1403"/>
      <c r="R35" s="1403"/>
      <c r="S35" s="1403"/>
      <c r="T35" s="1403"/>
      <c r="U35" s="844">
        <v>9752407</v>
      </c>
      <c r="V35" s="844">
        <v>1075251</v>
      </c>
      <c r="W35" s="841">
        <v>0</v>
      </c>
      <c r="X35" s="1396">
        <v>0</v>
      </c>
    </row>
    <row r="36" spans="1:24" ht="21" customHeight="1" x14ac:dyDescent="0.2">
      <c r="A36" s="838" t="s">
        <v>604</v>
      </c>
      <c r="B36" s="480" t="s">
        <v>612</v>
      </c>
      <c r="C36" s="1413"/>
      <c r="D36" s="1413"/>
      <c r="E36" s="1413"/>
      <c r="F36" s="1413"/>
      <c r="G36" s="1413"/>
      <c r="H36" s="1413"/>
      <c r="I36" s="1413"/>
      <c r="J36" s="782" t="s">
        <v>635</v>
      </c>
      <c r="K36" s="782" t="s">
        <v>877</v>
      </c>
      <c r="L36" s="779" t="s">
        <v>824</v>
      </c>
      <c r="M36" s="784"/>
      <c r="N36" s="784"/>
      <c r="O36" s="1412"/>
      <c r="P36" s="1414"/>
      <c r="Q36" s="1414"/>
      <c r="R36" s="1414"/>
      <c r="S36" s="1414"/>
      <c r="T36" s="1414"/>
      <c r="U36" s="778">
        <v>0</v>
      </c>
      <c r="V36" s="778">
        <v>1270000</v>
      </c>
      <c r="W36" s="782">
        <v>0</v>
      </c>
      <c r="X36" s="1398">
        <v>0</v>
      </c>
    </row>
    <row r="37" spans="1:24" ht="15" customHeight="1" x14ac:dyDescent="0.2">
      <c r="A37" s="509" t="s">
        <v>872</v>
      </c>
      <c r="B37" s="839" t="s">
        <v>873</v>
      </c>
      <c r="C37" s="1401"/>
      <c r="D37" s="1401"/>
      <c r="E37" s="1401"/>
      <c r="F37" s="1401"/>
      <c r="G37" s="1401"/>
      <c r="H37" s="1401"/>
      <c r="I37" s="1401"/>
      <c r="J37" s="841">
        <v>113400363</v>
      </c>
      <c r="K37" s="841">
        <v>0</v>
      </c>
      <c r="L37" s="842" t="s">
        <v>817</v>
      </c>
      <c r="M37" s="843"/>
      <c r="N37" s="843"/>
      <c r="O37" s="1402"/>
      <c r="P37" s="1403"/>
      <c r="Q37" s="1403"/>
      <c r="R37" s="1403"/>
      <c r="S37" s="1403"/>
      <c r="T37" s="1403"/>
      <c r="U37" s="844">
        <v>254000</v>
      </c>
      <c r="V37" s="844">
        <v>50798</v>
      </c>
      <c r="W37" s="841">
        <v>51901980</v>
      </c>
      <c r="X37" s="1399">
        <v>55076834</v>
      </c>
    </row>
    <row r="38" spans="1:24" ht="22.15" customHeight="1" x14ac:dyDescent="0.2">
      <c r="A38" s="509" t="s">
        <v>878</v>
      </c>
      <c r="B38" s="839" t="s">
        <v>879</v>
      </c>
      <c r="C38" s="1415"/>
      <c r="D38" s="1415"/>
      <c r="E38" s="1415"/>
      <c r="F38" s="1415"/>
      <c r="G38" s="1415"/>
      <c r="H38" s="1415"/>
      <c r="I38" s="1415"/>
      <c r="J38" s="841">
        <v>36703000</v>
      </c>
      <c r="K38" s="841">
        <v>1905000</v>
      </c>
      <c r="L38" s="852" t="s">
        <v>819</v>
      </c>
      <c r="M38" s="1402"/>
      <c r="N38" s="1402"/>
      <c r="O38" s="1402"/>
      <c r="P38" s="1416"/>
      <c r="Q38" s="1416"/>
      <c r="R38" s="1416"/>
      <c r="S38" s="1416"/>
      <c r="T38" s="1416"/>
      <c r="U38" s="844">
        <v>590550</v>
      </c>
      <c r="V38" s="844">
        <v>32579930</v>
      </c>
      <c r="W38" s="841">
        <f>5588000+6823390</f>
        <v>12411390</v>
      </c>
      <c r="X38" s="1399">
        <v>11330112</v>
      </c>
    </row>
    <row r="39" spans="1:24" ht="16.5" customHeight="1" thickBot="1" x14ac:dyDescent="0.25">
      <c r="A39" s="509" t="s">
        <v>880</v>
      </c>
      <c r="B39" s="839" t="s">
        <v>881</v>
      </c>
      <c r="C39" s="1401"/>
      <c r="D39" s="1401"/>
      <c r="E39" s="1401"/>
      <c r="F39" s="1401"/>
      <c r="G39" s="1401"/>
      <c r="H39" s="1401"/>
      <c r="I39" s="1401"/>
      <c r="J39" s="841" t="s">
        <v>976</v>
      </c>
      <c r="K39" s="841">
        <v>1727000</v>
      </c>
      <c r="L39" s="853" t="s">
        <v>820</v>
      </c>
      <c r="M39" s="1402"/>
      <c r="N39" s="1402"/>
      <c r="O39" s="1402"/>
      <c r="P39" s="1403"/>
      <c r="Q39" s="1403"/>
      <c r="R39" s="1403"/>
      <c r="S39" s="1403"/>
      <c r="T39" s="1403"/>
      <c r="U39" s="844">
        <v>0</v>
      </c>
      <c r="V39" s="844">
        <v>0</v>
      </c>
      <c r="W39" s="841">
        <v>0</v>
      </c>
      <c r="X39" s="1399">
        <v>0</v>
      </c>
    </row>
    <row r="40" spans="1:24" ht="15.75" customHeight="1" thickBot="1" x14ac:dyDescent="0.25">
      <c r="A40" s="796" t="s">
        <v>884</v>
      </c>
      <c r="B40" s="854" t="s">
        <v>885</v>
      </c>
      <c r="C40" s="1401"/>
      <c r="D40" s="1401"/>
      <c r="E40" s="1401"/>
      <c r="F40" s="1401"/>
      <c r="G40" s="1401"/>
      <c r="H40" s="1401"/>
      <c r="I40" s="1401"/>
      <c r="J40" s="855">
        <v>47000000</v>
      </c>
      <c r="K40" s="855">
        <v>2921000</v>
      </c>
      <c r="L40" s="853"/>
      <c r="M40" s="1402"/>
      <c r="N40" s="1402"/>
      <c r="O40" s="1402"/>
      <c r="P40" s="1403"/>
      <c r="Q40" s="1403"/>
      <c r="R40" s="1403"/>
      <c r="S40" s="1403"/>
      <c r="T40" s="1403"/>
      <c r="U40" s="856">
        <v>4699000</v>
      </c>
      <c r="V40" s="856">
        <v>15378780</v>
      </c>
      <c r="W40" s="855">
        <v>17592156</v>
      </c>
      <c r="X40" s="1399">
        <v>464488705</v>
      </c>
    </row>
    <row r="41" spans="1:24" ht="20.25" x14ac:dyDescent="0.2">
      <c r="A41" s="796" t="s">
        <v>1168</v>
      </c>
      <c r="B41" s="854" t="s">
        <v>1169</v>
      </c>
      <c r="C41" s="1401"/>
      <c r="D41" s="1401"/>
      <c r="E41" s="1401"/>
      <c r="F41" s="1401"/>
      <c r="G41" s="1401"/>
      <c r="H41" s="1401"/>
      <c r="I41" s="1401"/>
      <c r="J41" s="855" t="s">
        <v>1170</v>
      </c>
      <c r="K41" s="855">
        <v>0</v>
      </c>
      <c r="L41" s="1366"/>
      <c r="M41" s="1402"/>
      <c r="N41" s="1402"/>
      <c r="O41" s="1402"/>
      <c r="P41" s="1403"/>
      <c r="Q41" s="1403"/>
      <c r="R41" s="1403"/>
      <c r="S41" s="1403"/>
      <c r="T41" s="1403"/>
      <c r="U41" s="856">
        <v>0</v>
      </c>
      <c r="V41" s="856">
        <v>0</v>
      </c>
      <c r="W41" s="855">
        <v>0</v>
      </c>
      <c r="X41" s="1400" t="s">
        <v>1170</v>
      </c>
    </row>
    <row r="42" spans="1:24" ht="24" customHeight="1" x14ac:dyDescent="0.2">
      <c r="A42" s="796" t="s">
        <v>1171</v>
      </c>
      <c r="B42" s="854" t="s">
        <v>1172</v>
      </c>
      <c r="C42" s="1401"/>
      <c r="D42" s="1401"/>
      <c r="E42" s="1401"/>
      <c r="F42" s="1401"/>
      <c r="G42" s="1401"/>
      <c r="H42" s="1401"/>
      <c r="I42" s="1401"/>
      <c r="J42" s="855" t="s">
        <v>1173</v>
      </c>
      <c r="K42" s="855">
        <v>0</v>
      </c>
      <c r="L42" s="1366"/>
      <c r="M42" s="1402"/>
      <c r="N42" s="1402"/>
      <c r="O42" s="1402"/>
      <c r="P42" s="1403"/>
      <c r="Q42" s="1403"/>
      <c r="R42" s="1403"/>
      <c r="S42" s="1403"/>
      <c r="T42" s="1403"/>
      <c r="U42" s="856">
        <v>0</v>
      </c>
      <c r="V42" s="856">
        <v>0</v>
      </c>
      <c r="W42" s="855">
        <v>0</v>
      </c>
      <c r="X42" s="1400" t="s">
        <v>1173</v>
      </c>
    </row>
    <row r="43" spans="1:24" ht="15.75" customHeight="1" x14ac:dyDescent="0.2">
      <c r="A43" s="796" t="s">
        <v>886</v>
      </c>
      <c r="B43" s="854" t="s">
        <v>887</v>
      </c>
      <c r="C43" s="1401"/>
      <c r="D43" s="1401"/>
      <c r="E43" s="1401"/>
      <c r="F43" s="1401"/>
      <c r="G43" s="1401"/>
      <c r="H43" s="1401"/>
      <c r="I43" s="1401"/>
      <c r="J43" s="855">
        <v>7000000</v>
      </c>
      <c r="K43" s="855">
        <v>0</v>
      </c>
      <c r="L43" s="1366"/>
      <c r="M43" s="1402"/>
      <c r="N43" s="1402"/>
      <c r="O43" s="1402"/>
      <c r="P43" s="1403"/>
      <c r="Q43" s="1403"/>
      <c r="R43" s="1403"/>
      <c r="S43" s="1403"/>
      <c r="T43" s="1403"/>
      <c r="U43" s="856">
        <v>6534778</v>
      </c>
      <c r="V43" s="856">
        <v>0</v>
      </c>
      <c r="W43" s="855">
        <v>0</v>
      </c>
      <c r="X43" s="1400">
        <v>0</v>
      </c>
    </row>
    <row r="44" spans="1:24" ht="24" customHeight="1" x14ac:dyDescent="0.2">
      <c r="A44" s="509" t="s">
        <v>882</v>
      </c>
      <c r="B44" s="839" t="s">
        <v>883</v>
      </c>
      <c r="C44" s="845"/>
      <c r="D44" s="845"/>
      <c r="E44" s="845"/>
      <c r="F44" s="845"/>
      <c r="G44" s="845"/>
      <c r="H44" s="845"/>
      <c r="I44" s="845"/>
      <c r="J44" s="841">
        <v>49190700</v>
      </c>
      <c r="K44" s="841">
        <v>0</v>
      </c>
      <c r="L44" s="842" t="s">
        <v>823</v>
      </c>
      <c r="M44" s="843"/>
      <c r="N44" s="843"/>
      <c r="O44" s="843"/>
      <c r="P44" s="1367"/>
      <c r="Q44" s="1367"/>
      <c r="R44" s="1367"/>
      <c r="S44" s="1367"/>
      <c r="T44" s="1367"/>
      <c r="U44" s="844">
        <v>0</v>
      </c>
      <c r="V44" s="844">
        <v>4246206</v>
      </c>
      <c r="W44" s="841">
        <v>10911880</v>
      </c>
      <c r="X44" s="1399">
        <v>33872614</v>
      </c>
    </row>
    <row r="45" spans="1:24" ht="15.6" customHeight="1" x14ac:dyDescent="0.2">
      <c r="A45" s="509" t="s">
        <v>872</v>
      </c>
      <c r="B45" s="839" t="s">
        <v>1158</v>
      </c>
      <c r="C45" s="845"/>
      <c r="D45" s="845"/>
      <c r="E45" s="845"/>
      <c r="F45" s="845"/>
      <c r="G45" s="845"/>
      <c r="H45" s="845"/>
      <c r="I45" s="845"/>
      <c r="J45" s="841">
        <v>18119479</v>
      </c>
      <c r="K45" s="841">
        <v>0</v>
      </c>
      <c r="L45" s="842"/>
      <c r="M45" s="843"/>
      <c r="N45" s="843"/>
      <c r="O45" s="843"/>
      <c r="P45" s="1367"/>
      <c r="Q45" s="1367"/>
      <c r="R45" s="1367"/>
      <c r="S45" s="1367"/>
      <c r="T45" s="1367"/>
      <c r="U45" s="844">
        <v>0</v>
      </c>
      <c r="V45" s="844">
        <v>3274400</v>
      </c>
      <c r="W45" s="841">
        <v>0</v>
      </c>
      <c r="X45" s="1399">
        <v>0</v>
      </c>
    </row>
    <row r="46" spans="1:24" ht="16.149999999999999" customHeight="1" x14ac:dyDescent="0.2">
      <c r="A46" s="509" t="s">
        <v>1159</v>
      </c>
      <c r="B46" s="839" t="s">
        <v>1160</v>
      </c>
      <c r="C46" s="845"/>
      <c r="D46" s="845"/>
      <c r="E46" s="845"/>
      <c r="F46" s="845"/>
      <c r="G46" s="845"/>
      <c r="H46" s="845"/>
      <c r="I46" s="845"/>
      <c r="J46" s="841">
        <v>25000000</v>
      </c>
      <c r="K46" s="841">
        <v>0</v>
      </c>
      <c r="L46" s="842"/>
      <c r="M46" s="843"/>
      <c r="N46" s="843"/>
      <c r="O46" s="843"/>
      <c r="P46" s="1367"/>
      <c r="Q46" s="1367"/>
      <c r="R46" s="1367"/>
      <c r="S46" s="1367"/>
      <c r="T46" s="1367"/>
      <c r="U46" s="844">
        <v>0</v>
      </c>
      <c r="V46" s="844">
        <v>6305790</v>
      </c>
      <c r="W46" s="841">
        <v>17688651</v>
      </c>
      <c r="X46" s="1399">
        <v>751000</v>
      </c>
    </row>
    <row r="47" spans="1:24" ht="24.75" customHeight="1" thickBot="1" x14ac:dyDescent="0.25">
      <c r="A47" s="1432" t="s">
        <v>1166</v>
      </c>
      <c r="B47" s="1417" t="s">
        <v>1167</v>
      </c>
      <c r="C47" s="1418"/>
      <c r="D47" s="1418"/>
      <c r="E47" s="1418"/>
      <c r="F47" s="1418"/>
      <c r="G47" s="1418"/>
      <c r="H47" s="1418"/>
      <c r="I47" s="1418"/>
      <c r="J47" s="1419">
        <v>0</v>
      </c>
      <c r="K47" s="1419">
        <v>0</v>
      </c>
      <c r="L47" s="853"/>
      <c r="M47" s="1420"/>
      <c r="N47" s="1420"/>
      <c r="O47" s="1420"/>
      <c r="P47" s="1421"/>
      <c r="Q47" s="1421"/>
      <c r="R47" s="1421"/>
      <c r="S47" s="1421"/>
      <c r="T47" s="1421"/>
      <c r="U47" s="1422">
        <v>0</v>
      </c>
      <c r="V47" s="1422">
        <v>0</v>
      </c>
      <c r="W47" s="1419">
        <v>0</v>
      </c>
      <c r="X47" s="1423">
        <v>4999777</v>
      </c>
    </row>
    <row r="48" spans="1:24" ht="11.25" customHeight="1" thickBot="1" x14ac:dyDescent="0.25">
      <c r="A48" s="497"/>
      <c r="B48" s="498"/>
      <c r="C48" s="474"/>
      <c r="D48" s="474"/>
      <c r="E48" s="474"/>
      <c r="F48" s="474"/>
      <c r="G48" s="474"/>
      <c r="H48" s="474"/>
      <c r="I48" s="474"/>
      <c r="J48" s="499"/>
      <c r="K48" s="500"/>
      <c r="L48" s="501"/>
      <c r="M48" s="472"/>
      <c r="N48" s="472"/>
      <c r="O48" s="472"/>
      <c r="P48" s="474"/>
      <c r="Q48" s="474"/>
      <c r="R48" s="474"/>
      <c r="S48" s="474"/>
      <c r="T48" s="474"/>
      <c r="U48" s="474"/>
      <c r="V48" s="474"/>
      <c r="W48" s="499"/>
      <c r="X48" s="837"/>
    </row>
    <row r="49" spans="1:24" ht="30" customHeight="1" thickBot="1" x14ac:dyDescent="0.25">
      <c r="A49" s="1664" t="s">
        <v>29</v>
      </c>
      <c r="B49" s="1667" t="s">
        <v>30</v>
      </c>
      <c r="C49" s="829" t="s">
        <v>31</v>
      </c>
      <c r="D49" s="829" t="s">
        <v>32</v>
      </c>
      <c r="E49" s="829" t="s">
        <v>33</v>
      </c>
      <c r="F49" s="829" t="s">
        <v>34</v>
      </c>
      <c r="G49" s="829" t="s">
        <v>35</v>
      </c>
      <c r="H49" s="829" t="s">
        <v>36</v>
      </c>
      <c r="I49" s="830" t="s">
        <v>37</v>
      </c>
      <c r="J49" s="1659" t="s">
        <v>871</v>
      </c>
      <c r="K49" s="1651" t="s">
        <v>2</v>
      </c>
      <c r="L49" s="1656" t="s">
        <v>614</v>
      </c>
      <c r="M49" s="831" t="s">
        <v>38</v>
      </c>
      <c r="N49" s="831" t="s">
        <v>39</v>
      </c>
      <c r="O49" s="831" t="s">
        <v>40</v>
      </c>
      <c r="P49" s="831" t="s">
        <v>41</v>
      </c>
      <c r="Q49" s="831" t="s">
        <v>42</v>
      </c>
      <c r="R49" s="831" t="s">
        <v>43</v>
      </c>
      <c r="S49" s="831" t="s">
        <v>44</v>
      </c>
      <c r="T49" s="832" t="s">
        <v>45</v>
      </c>
      <c r="U49" s="1651" t="s">
        <v>825</v>
      </c>
      <c r="V49" s="1656" t="s">
        <v>1139</v>
      </c>
      <c r="W49" s="1651" t="s">
        <v>1137</v>
      </c>
      <c r="X49" s="1670" t="s">
        <v>1165</v>
      </c>
    </row>
    <row r="50" spans="1:24" ht="22.9" customHeight="1" thickBot="1" x14ac:dyDescent="0.25">
      <c r="A50" s="1665"/>
      <c r="B50" s="1668"/>
      <c r="C50" s="825"/>
      <c r="D50" s="825"/>
      <c r="E50" s="825"/>
      <c r="F50" s="825"/>
      <c r="G50" s="825"/>
      <c r="H50" s="825"/>
      <c r="I50" s="826"/>
      <c r="J50" s="1660"/>
      <c r="K50" s="1654"/>
      <c r="L50" s="1657"/>
      <c r="M50" s="827"/>
      <c r="N50" s="827"/>
      <c r="O50" s="827"/>
      <c r="P50" s="827"/>
      <c r="Q50" s="827"/>
      <c r="R50" s="827"/>
      <c r="S50" s="827"/>
      <c r="T50" s="828"/>
      <c r="U50" s="1662"/>
      <c r="V50" s="1657"/>
      <c r="W50" s="1654"/>
      <c r="X50" s="1671"/>
    </row>
    <row r="51" spans="1:24" ht="64.5" hidden="1" customHeight="1" x14ac:dyDescent="0.2">
      <c r="A51" s="1665"/>
      <c r="B51" s="1668"/>
      <c r="C51" s="825"/>
      <c r="D51" s="825"/>
      <c r="E51" s="825"/>
      <c r="F51" s="825"/>
      <c r="G51" s="825"/>
      <c r="H51" s="825"/>
      <c r="I51" s="826"/>
      <c r="J51" s="1660"/>
      <c r="K51" s="1654"/>
      <c r="L51" s="1657"/>
      <c r="M51" s="827"/>
      <c r="N51" s="827"/>
      <c r="O51" s="827"/>
      <c r="P51" s="827"/>
      <c r="Q51" s="827"/>
      <c r="R51" s="827"/>
      <c r="S51" s="827"/>
      <c r="T51" s="828"/>
      <c r="U51" s="1663"/>
      <c r="V51" s="1657"/>
      <c r="W51" s="1654"/>
      <c r="X51" s="1671"/>
    </row>
    <row r="52" spans="1:24" ht="33.75" hidden="1" customHeight="1" x14ac:dyDescent="0.2">
      <c r="A52" s="1665"/>
      <c r="B52" s="1668"/>
      <c r="C52" s="825"/>
      <c r="D52" s="825"/>
      <c r="E52" s="825"/>
      <c r="F52" s="825"/>
      <c r="G52" s="825"/>
      <c r="H52" s="825"/>
      <c r="I52" s="826"/>
      <c r="J52" s="1660"/>
      <c r="K52" s="1654"/>
      <c r="L52" s="1657"/>
      <c r="M52" s="827"/>
      <c r="N52" s="827"/>
      <c r="O52" s="827"/>
      <c r="P52" s="827"/>
      <c r="Q52" s="827"/>
      <c r="R52" s="827"/>
      <c r="S52" s="827"/>
      <c r="T52" s="828"/>
      <c r="U52" s="833"/>
      <c r="V52" s="1657"/>
      <c r="W52" s="1654"/>
      <c r="X52" s="1671"/>
    </row>
    <row r="53" spans="1:24" ht="44.25" hidden="1" customHeight="1" thickBot="1" x14ac:dyDescent="0.25">
      <c r="A53" s="1665"/>
      <c r="B53" s="1668"/>
      <c r="C53" s="825"/>
      <c r="D53" s="825"/>
      <c r="E53" s="825"/>
      <c r="F53" s="825"/>
      <c r="G53" s="825"/>
      <c r="H53" s="825"/>
      <c r="I53" s="826"/>
      <c r="J53" s="1660"/>
      <c r="K53" s="1654"/>
      <c r="L53" s="1657"/>
      <c r="M53" s="825"/>
      <c r="N53" s="825"/>
      <c r="O53" s="825"/>
      <c r="P53" s="825"/>
      <c r="Q53" s="825"/>
      <c r="R53" s="825"/>
      <c r="S53" s="825"/>
      <c r="T53" s="826"/>
      <c r="U53" s="833"/>
      <c r="V53" s="1658"/>
      <c r="W53" s="1655"/>
      <c r="X53" s="1672"/>
    </row>
    <row r="54" spans="1:24" ht="18" customHeight="1" x14ac:dyDescent="0.2">
      <c r="A54" s="502" t="s">
        <v>826</v>
      </c>
      <c r="B54" s="858" t="s">
        <v>3</v>
      </c>
      <c r="C54" s="859"/>
      <c r="D54" s="859"/>
      <c r="E54" s="860"/>
      <c r="F54" s="860"/>
      <c r="G54" s="860"/>
      <c r="H54" s="860"/>
      <c r="I54" s="860"/>
      <c r="J54" s="861">
        <v>696915.5</v>
      </c>
      <c r="K54" s="862">
        <v>2626500</v>
      </c>
      <c r="L54" s="863" t="s">
        <v>9</v>
      </c>
      <c r="M54" s="860"/>
      <c r="N54" s="860"/>
      <c r="O54" s="860"/>
      <c r="P54" s="860"/>
      <c r="Q54" s="860"/>
      <c r="R54" s="860"/>
      <c r="S54" s="860"/>
      <c r="T54" s="860"/>
      <c r="U54" s="864">
        <v>4080800</v>
      </c>
      <c r="V54" s="1368">
        <v>24538234</v>
      </c>
      <c r="W54" s="1368">
        <v>196602678</v>
      </c>
      <c r="X54" s="1433">
        <v>10431623</v>
      </c>
    </row>
    <row r="55" spans="1:24" ht="13.5" customHeight="1" x14ac:dyDescent="0.2">
      <c r="A55" s="503" t="s">
        <v>826</v>
      </c>
      <c r="B55" s="865" t="s">
        <v>827</v>
      </c>
      <c r="C55" s="866"/>
      <c r="D55" s="866"/>
      <c r="E55" s="845"/>
      <c r="F55" s="845"/>
      <c r="G55" s="845"/>
      <c r="H55" s="845"/>
      <c r="I55" s="845"/>
      <c r="J55" s="867">
        <v>419577.5</v>
      </c>
      <c r="K55" s="840" t="s">
        <v>617</v>
      </c>
      <c r="L55" s="868" t="s">
        <v>8</v>
      </c>
      <c r="M55" s="845"/>
      <c r="N55" s="845"/>
      <c r="O55" s="845"/>
      <c r="P55" s="845"/>
      <c r="Q55" s="845"/>
      <c r="R55" s="845"/>
      <c r="S55" s="845"/>
      <c r="T55" s="845"/>
      <c r="U55" s="869">
        <v>0</v>
      </c>
      <c r="V55" s="844">
        <v>43777617</v>
      </c>
      <c r="W55" s="844">
        <v>83192618</v>
      </c>
      <c r="X55" s="1434">
        <v>6774202</v>
      </c>
    </row>
    <row r="56" spans="1:24" ht="18" customHeight="1" x14ac:dyDescent="0.2">
      <c r="A56" s="873" t="s">
        <v>826</v>
      </c>
      <c r="B56" s="601" t="s">
        <v>616</v>
      </c>
      <c r="C56" s="477"/>
      <c r="D56" s="477"/>
      <c r="E56" s="479"/>
      <c r="F56" s="479"/>
      <c r="G56" s="479"/>
      <c r="H56" s="479"/>
      <c r="I56" s="479"/>
      <c r="J56" s="494">
        <v>645319.15</v>
      </c>
      <c r="K56" s="473" t="s">
        <v>618</v>
      </c>
      <c r="L56" s="485" t="s">
        <v>10</v>
      </c>
      <c r="M56" s="479"/>
      <c r="N56" s="479"/>
      <c r="O56" s="479"/>
      <c r="P56" s="479"/>
      <c r="Q56" s="479"/>
      <c r="R56" s="479"/>
      <c r="S56" s="479"/>
      <c r="T56" s="479"/>
      <c r="U56" s="834">
        <v>0</v>
      </c>
      <c r="V56" s="778">
        <v>0</v>
      </c>
      <c r="W56" s="778">
        <v>0</v>
      </c>
      <c r="X56" s="1435">
        <v>0</v>
      </c>
    </row>
    <row r="57" spans="1:24" ht="17.25" customHeight="1" x14ac:dyDescent="0.2">
      <c r="A57" s="873" t="s">
        <v>826</v>
      </c>
      <c r="B57" s="600" t="s">
        <v>619</v>
      </c>
      <c r="C57" s="477"/>
      <c r="D57" s="477"/>
      <c r="E57" s="479"/>
      <c r="F57" s="479"/>
      <c r="G57" s="479"/>
      <c r="H57" s="479"/>
      <c r="I57" s="479"/>
      <c r="J57" s="494">
        <v>193579.29</v>
      </c>
      <c r="K57" s="473" t="s">
        <v>618</v>
      </c>
      <c r="L57" s="485" t="s">
        <v>7</v>
      </c>
      <c r="M57" s="479"/>
      <c r="N57" s="479"/>
      <c r="O57" s="479"/>
      <c r="P57" s="479"/>
      <c r="Q57" s="479"/>
      <c r="R57" s="479"/>
      <c r="S57" s="479"/>
      <c r="T57" s="479"/>
      <c r="U57" s="834">
        <v>0</v>
      </c>
      <c r="V57" s="778">
        <v>0</v>
      </c>
      <c r="W57" s="778">
        <v>0</v>
      </c>
      <c r="X57" s="1435">
        <v>0</v>
      </c>
    </row>
    <row r="58" spans="1:24" ht="14.25" customHeight="1" x14ac:dyDescent="0.2">
      <c r="A58" s="503" t="s">
        <v>826</v>
      </c>
      <c r="B58" s="870" t="s">
        <v>828</v>
      </c>
      <c r="C58" s="871"/>
      <c r="D58" s="871"/>
      <c r="E58" s="845"/>
      <c r="F58" s="845"/>
      <c r="G58" s="845"/>
      <c r="H58" s="845"/>
      <c r="I58" s="845"/>
      <c r="J58" s="872">
        <v>96200</v>
      </c>
      <c r="K58" s="840" t="s">
        <v>617</v>
      </c>
      <c r="L58" s="868" t="s">
        <v>11</v>
      </c>
      <c r="M58" s="845"/>
      <c r="N58" s="845"/>
      <c r="O58" s="845"/>
      <c r="P58" s="845"/>
      <c r="Q58" s="845"/>
      <c r="R58" s="845"/>
      <c r="S58" s="845"/>
      <c r="T58" s="845"/>
      <c r="U58" s="869">
        <v>0</v>
      </c>
      <c r="V58" s="844">
        <v>11001747</v>
      </c>
      <c r="W58" s="844">
        <v>13251931</v>
      </c>
      <c r="X58" s="1434">
        <v>6087670</v>
      </c>
    </row>
    <row r="59" spans="1:24" ht="18.75" customHeight="1" x14ac:dyDescent="0.2">
      <c r="A59" s="873" t="s">
        <v>826</v>
      </c>
      <c r="B59" s="602" t="s">
        <v>4</v>
      </c>
      <c r="C59" s="478"/>
      <c r="D59" s="478"/>
      <c r="E59" s="479"/>
      <c r="F59" s="479"/>
      <c r="G59" s="479"/>
      <c r="H59" s="479"/>
      <c r="I59" s="479"/>
      <c r="J59" s="495">
        <v>92200</v>
      </c>
      <c r="K59" s="473" t="s">
        <v>5</v>
      </c>
      <c r="L59" s="485" t="s">
        <v>6</v>
      </c>
      <c r="M59" s="479"/>
      <c r="N59" s="479"/>
      <c r="O59" s="479"/>
      <c r="P59" s="479"/>
      <c r="Q59" s="479"/>
      <c r="R59" s="479"/>
      <c r="S59" s="479"/>
      <c r="T59" s="479"/>
      <c r="U59" s="834">
        <v>0</v>
      </c>
      <c r="V59" s="778">
        <v>0</v>
      </c>
      <c r="W59" s="778">
        <v>0</v>
      </c>
      <c r="X59" s="1435">
        <v>0</v>
      </c>
    </row>
    <row r="60" spans="1:24" ht="18.75" customHeight="1" x14ac:dyDescent="0.2">
      <c r="A60" s="1424" t="s">
        <v>826</v>
      </c>
      <c r="B60" s="1425" t="s">
        <v>1164</v>
      </c>
      <c r="C60" s="1426"/>
      <c r="D60" s="1426"/>
      <c r="E60" s="1427"/>
      <c r="F60" s="1427"/>
      <c r="G60" s="1427"/>
      <c r="H60" s="1427"/>
      <c r="I60" s="1427"/>
      <c r="J60" s="1428">
        <v>413010.6</v>
      </c>
      <c r="K60" s="1429">
        <v>0</v>
      </c>
      <c r="L60" s="1430"/>
      <c r="M60" s="1427"/>
      <c r="N60" s="1427"/>
      <c r="O60" s="1427"/>
      <c r="P60" s="1427"/>
      <c r="Q60" s="1427"/>
      <c r="R60" s="1427"/>
      <c r="S60" s="1427"/>
      <c r="T60" s="1427"/>
      <c r="U60" s="1431">
        <v>0</v>
      </c>
      <c r="V60" s="856">
        <v>0</v>
      </c>
      <c r="W60" s="856">
        <v>0</v>
      </c>
      <c r="X60" s="1436">
        <v>129478828</v>
      </c>
    </row>
    <row r="61" spans="1:24" ht="18.75" customHeight="1" thickBot="1" x14ac:dyDescent="0.25">
      <c r="A61" s="874" t="s">
        <v>826</v>
      </c>
      <c r="B61" s="603" t="s">
        <v>829</v>
      </c>
      <c r="C61" s="504"/>
      <c r="D61" s="504"/>
      <c r="E61" s="508"/>
      <c r="F61" s="508"/>
      <c r="G61" s="508"/>
      <c r="H61" s="508"/>
      <c r="I61" s="508"/>
      <c r="J61" s="505">
        <v>70034.5</v>
      </c>
      <c r="K61" s="506" t="s">
        <v>617</v>
      </c>
      <c r="L61" s="507" t="s">
        <v>12</v>
      </c>
      <c r="M61" s="508"/>
      <c r="N61" s="508"/>
      <c r="O61" s="508"/>
      <c r="P61" s="508"/>
      <c r="Q61" s="508"/>
      <c r="R61" s="508"/>
      <c r="S61" s="508"/>
      <c r="T61" s="508"/>
      <c r="U61" s="835">
        <v>0</v>
      </c>
      <c r="V61" s="1369">
        <v>0</v>
      </c>
      <c r="W61" s="1369">
        <v>0</v>
      </c>
      <c r="X61" s="1437">
        <v>0</v>
      </c>
    </row>
    <row r="62" spans="1:24" x14ac:dyDescent="0.2">
      <c r="K62" s="496"/>
    </row>
  </sheetData>
  <sheetProtection selectLockedCells="1" selectUnlockedCells="1"/>
  <sortState ref="A28:X44">
    <sortCondition ref="A28"/>
  </sortState>
  <mergeCells count="18">
    <mergeCell ref="U49:U51"/>
    <mergeCell ref="V49:V53"/>
    <mergeCell ref="L49:L53"/>
    <mergeCell ref="X49:X53"/>
    <mergeCell ref="A49:A53"/>
    <mergeCell ref="W49:W53"/>
    <mergeCell ref="A9:A13"/>
    <mergeCell ref="B9:B13"/>
    <mergeCell ref="B49:B53"/>
    <mergeCell ref="J49:J53"/>
    <mergeCell ref="K49:K53"/>
    <mergeCell ref="X9:X13"/>
    <mergeCell ref="W9:W13"/>
    <mergeCell ref="K9:K13"/>
    <mergeCell ref="L9:L13"/>
    <mergeCell ref="J9:J13"/>
    <mergeCell ref="U9:U11"/>
    <mergeCell ref="V9:V13"/>
  </mergeCells>
  <phoneticPr fontId="26" type="noConversion"/>
  <pageMargins left="0.74803149606299213" right="0" top="0.98425196850393704" bottom="0.98425196850393704" header="0.51181102362204722" footer="0.51181102362204722"/>
  <pageSetup paperSize="9" scale="90" firstPageNumber="0" orientation="portrait" r:id="rId1"/>
  <headerFooter alignWithMargins="0">
    <oddHeader>&amp;C&amp;"Times New Roman,Félkövér"&amp;9LETENYE VÁROS ÁLTAL MEGVALÓSÍTANDÓ EU-S PROJEKTEK TERVEZETT KIADÁSAI &amp;R&amp;"Times New Roman,Félkövér"&amp;9 19.melléklet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60"/>
  <sheetViews>
    <sheetView topLeftCell="A7" workbookViewId="0">
      <selection activeCell="B5" sqref="B5"/>
    </sheetView>
  </sheetViews>
  <sheetFormatPr defaultColWidth="9.140625" defaultRowHeight="12.75" x14ac:dyDescent="0.2"/>
  <cols>
    <col min="1" max="1" width="35.28515625" style="381" customWidth="1"/>
    <col min="2" max="2" width="8.28515625" style="381" customWidth="1"/>
    <col min="3" max="3" width="9" style="381" customWidth="1"/>
    <col min="4" max="4" width="0" style="381" hidden="1" customWidth="1"/>
    <col min="5" max="5" width="9.85546875" style="381" customWidth="1"/>
    <col min="6" max="6" width="8" style="381" customWidth="1"/>
    <col min="7" max="7" width="10.5703125" style="382" customWidth="1"/>
    <col min="8" max="8" width="10.28515625" style="382" customWidth="1"/>
    <col min="9" max="9" width="9.42578125" style="382" customWidth="1"/>
    <col min="10" max="10" width="10.42578125" style="382" customWidth="1"/>
    <col min="11" max="12" width="9" style="382" customWidth="1"/>
    <col min="13" max="13" width="7.5703125" style="382" customWidth="1"/>
    <col min="14" max="14" width="8.5703125" style="382" customWidth="1"/>
    <col min="15" max="15" width="8.7109375" style="382" customWidth="1"/>
    <col min="16" max="16" width="10.42578125" style="382" customWidth="1"/>
    <col min="17" max="16384" width="9.140625" style="381"/>
  </cols>
  <sheetData>
    <row r="1" spans="1:19" ht="13.5" x14ac:dyDescent="0.25">
      <c r="N1" s="1674"/>
      <c r="O1" s="1674"/>
      <c r="P1" s="1674"/>
    </row>
    <row r="2" spans="1:19" ht="13.5" x14ac:dyDescent="0.25">
      <c r="N2" s="1674" t="s">
        <v>1051</v>
      </c>
      <c r="O2" s="1674"/>
      <c r="P2" s="1674"/>
    </row>
    <row r="3" spans="1:19" ht="15.75" customHeight="1" thickBot="1" x14ac:dyDescent="0.3">
      <c r="A3" s="511" t="s">
        <v>425</v>
      </c>
      <c r="N3" s="1673" t="s">
        <v>994</v>
      </c>
      <c r="O3" s="1673"/>
      <c r="P3" s="1673"/>
    </row>
    <row r="4" spans="1:19" ht="53.25" customHeight="1" thickBot="1" x14ac:dyDescent="0.25">
      <c r="A4" s="456" t="s">
        <v>426</v>
      </c>
      <c r="B4" s="457" t="s">
        <v>1010</v>
      </c>
      <c r="C4" s="457" t="s">
        <v>427</v>
      </c>
      <c r="D4" s="457"/>
      <c r="E4" s="457" t="s">
        <v>428</v>
      </c>
      <c r="F4" s="457" t="s">
        <v>429</v>
      </c>
      <c r="G4" s="458" t="s">
        <v>1009</v>
      </c>
      <c r="H4" s="458" t="s">
        <v>430</v>
      </c>
      <c r="I4" s="459" t="s">
        <v>1008</v>
      </c>
      <c r="J4" s="458" t="s">
        <v>431</v>
      </c>
      <c r="K4" s="458" t="s">
        <v>432</v>
      </c>
      <c r="L4" s="458" t="s">
        <v>433</v>
      </c>
      <c r="M4" s="458" t="s">
        <v>434</v>
      </c>
      <c r="N4" s="459" t="s">
        <v>1011</v>
      </c>
      <c r="O4" s="460" t="s">
        <v>435</v>
      </c>
      <c r="P4" s="1280" t="s">
        <v>436</v>
      </c>
      <c r="S4" s="383"/>
    </row>
    <row r="5" spans="1:19" ht="21.75" customHeight="1" x14ac:dyDescent="0.2">
      <c r="A5" s="384" t="s">
        <v>726</v>
      </c>
      <c r="B5" s="385">
        <v>25</v>
      </c>
      <c r="C5" s="386">
        <v>24</v>
      </c>
      <c r="D5" s="387"/>
      <c r="E5" s="387"/>
      <c r="F5" s="387"/>
      <c r="G5" s="387"/>
      <c r="H5" s="387"/>
      <c r="I5" s="387"/>
      <c r="J5" s="387"/>
      <c r="K5" s="387"/>
      <c r="L5" s="386"/>
      <c r="M5" s="386"/>
      <c r="N5" s="386"/>
      <c r="O5" s="388">
        <v>1</v>
      </c>
      <c r="P5" s="1282"/>
    </row>
    <row r="6" spans="1:19" s="393" customFormat="1" ht="25.5" hidden="1" customHeight="1" x14ac:dyDescent="0.2">
      <c r="A6" s="389"/>
      <c r="B6" s="385">
        <f>SUM(C6:P6)</f>
        <v>0</v>
      </c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1"/>
      <c r="O6" s="392"/>
      <c r="P6" s="1283"/>
    </row>
    <row r="7" spans="1:19" s="393" customFormat="1" ht="19.5" customHeight="1" x14ac:dyDescent="0.2">
      <c r="A7" s="394" t="s">
        <v>437</v>
      </c>
      <c r="B7" s="385">
        <v>35</v>
      </c>
      <c r="C7" s="390"/>
      <c r="D7" s="390"/>
      <c r="E7" s="390">
        <v>12</v>
      </c>
      <c r="F7" s="390">
        <v>11</v>
      </c>
      <c r="G7" s="390"/>
      <c r="H7" s="390">
        <v>8</v>
      </c>
      <c r="I7" s="390">
        <v>3</v>
      </c>
      <c r="J7" s="390"/>
      <c r="K7" s="390"/>
      <c r="L7" s="390">
        <v>1</v>
      </c>
      <c r="M7" s="390"/>
      <c r="N7" s="391"/>
      <c r="O7" s="392"/>
      <c r="P7" s="1283"/>
    </row>
    <row r="8" spans="1:19" s="393" customFormat="1" ht="29.25" hidden="1" customHeight="1" x14ac:dyDescent="0.2">
      <c r="A8" s="395"/>
      <c r="B8" s="385">
        <f>SUM(C8:P8)</f>
        <v>0</v>
      </c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1"/>
      <c r="O8" s="392"/>
      <c r="P8" s="1283"/>
    </row>
    <row r="9" spans="1:19" s="393" customFormat="1" ht="18" customHeight="1" x14ac:dyDescent="0.2">
      <c r="A9" s="394" t="s">
        <v>728</v>
      </c>
      <c r="B9" s="385">
        <v>7</v>
      </c>
      <c r="C9" s="390"/>
      <c r="D9" s="390"/>
      <c r="E9" s="390"/>
      <c r="F9" s="390"/>
      <c r="G9" s="390">
        <v>5</v>
      </c>
      <c r="H9" s="390"/>
      <c r="I9" s="390"/>
      <c r="J9" s="390">
        <v>1</v>
      </c>
      <c r="K9" s="390">
        <v>1</v>
      </c>
      <c r="L9" s="390"/>
      <c r="M9" s="390"/>
      <c r="N9" s="391"/>
      <c r="O9" s="392"/>
      <c r="P9" s="1283"/>
    </row>
    <row r="10" spans="1:19" s="393" customFormat="1" ht="18" customHeight="1" x14ac:dyDescent="0.2">
      <c r="A10" s="396" t="s">
        <v>438</v>
      </c>
      <c r="B10" s="385">
        <v>6</v>
      </c>
      <c r="C10" s="390"/>
      <c r="D10" s="390"/>
      <c r="E10" s="390"/>
      <c r="F10" s="390"/>
      <c r="G10" s="390"/>
      <c r="H10" s="390"/>
      <c r="I10" s="390"/>
      <c r="J10" s="390"/>
      <c r="K10" s="390">
        <v>6</v>
      </c>
      <c r="L10" s="390"/>
      <c r="M10" s="390"/>
      <c r="N10" s="391"/>
      <c r="O10" s="392"/>
      <c r="P10" s="1283"/>
    </row>
    <row r="11" spans="1:19" s="393" customFormat="1" ht="18" customHeight="1" x14ac:dyDescent="0.2">
      <c r="A11" s="397" t="s">
        <v>730</v>
      </c>
      <c r="B11" s="385">
        <v>1</v>
      </c>
      <c r="C11" s="390">
        <v>1</v>
      </c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1"/>
      <c r="O11" s="392"/>
      <c r="P11" s="1283"/>
    </row>
    <row r="12" spans="1:19" s="393" customFormat="1" ht="18" customHeight="1" x14ac:dyDescent="0.2">
      <c r="A12" s="397" t="s">
        <v>1007</v>
      </c>
      <c r="B12" s="385">
        <v>2</v>
      </c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>
        <v>2</v>
      </c>
      <c r="N12" s="391"/>
      <c r="O12" s="392"/>
      <c r="P12" s="1283"/>
    </row>
    <row r="13" spans="1:19" s="393" customFormat="1" ht="17.25" customHeight="1" x14ac:dyDescent="0.2">
      <c r="A13" s="398" t="s">
        <v>439</v>
      </c>
      <c r="B13" s="385">
        <v>1</v>
      </c>
      <c r="C13" s="390"/>
      <c r="D13" s="390"/>
      <c r="E13" s="390"/>
      <c r="F13" s="390"/>
      <c r="G13" s="390"/>
      <c r="H13" s="390"/>
      <c r="I13" s="390"/>
      <c r="J13" s="390"/>
      <c r="K13" s="390">
        <v>1</v>
      </c>
      <c r="L13" s="390"/>
      <c r="M13" s="390"/>
      <c r="N13" s="391"/>
      <c r="O13" s="392"/>
      <c r="P13" s="1283"/>
    </row>
    <row r="14" spans="1:19" s="393" customFormat="1" ht="18.75" customHeight="1" x14ac:dyDescent="0.2">
      <c r="A14" s="818" t="s">
        <v>1012</v>
      </c>
      <c r="B14" s="400">
        <v>2</v>
      </c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1">
        <v>2</v>
      </c>
      <c r="N14" s="402"/>
      <c r="O14" s="403"/>
      <c r="P14" s="1284"/>
    </row>
    <row r="15" spans="1:19" s="393" customFormat="1" ht="20.25" customHeight="1" thickBot="1" x14ac:dyDescent="0.25">
      <c r="A15" s="399" t="s">
        <v>910</v>
      </c>
      <c r="B15" s="400">
        <v>4</v>
      </c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>
        <v>2</v>
      </c>
      <c r="N15" s="402">
        <v>2</v>
      </c>
      <c r="O15" s="403"/>
      <c r="P15" s="1285"/>
    </row>
    <row r="16" spans="1:19" s="393" customFormat="1" ht="31.5" customHeight="1" thickBot="1" x14ac:dyDescent="0.25">
      <c r="A16" s="461" t="s">
        <v>440</v>
      </c>
      <c r="B16" s="462">
        <f t="shared" ref="B16:N16" si="0">SUM(B5:B15)</f>
        <v>83</v>
      </c>
      <c r="C16" s="462">
        <f t="shared" si="0"/>
        <v>25</v>
      </c>
      <c r="D16" s="462">
        <f t="shared" si="0"/>
        <v>0</v>
      </c>
      <c r="E16" s="462">
        <f t="shared" si="0"/>
        <v>12</v>
      </c>
      <c r="F16" s="462">
        <f t="shared" si="0"/>
        <v>11</v>
      </c>
      <c r="G16" s="462">
        <f t="shared" si="0"/>
        <v>5</v>
      </c>
      <c r="H16" s="462">
        <f t="shared" si="0"/>
        <v>8</v>
      </c>
      <c r="I16" s="462">
        <f>SUM(I7:I15)</f>
        <v>3</v>
      </c>
      <c r="J16" s="462">
        <f t="shared" si="0"/>
        <v>1</v>
      </c>
      <c r="K16" s="462">
        <f t="shared" si="0"/>
        <v>8</v>
      </c>
      <c r="L16" s="462">
        <f t="shared" si="0"/>
        <v>1</v>
      </c>
      <c r="M16" s="462">
        <f t="shared" si="0"/>
        <v>6</v>
      </c>
      <c r="N16" s="462">
        <f t="shared" si="0"/>
        <v>2</v>
      </c>
      <c r="O16" s="462">
        <f>SUM(O5:O15)</f>
        <v>1</v>
      </c>
      <c r="P16" s="1281">
        <f>SUM(P5:P15)</f>
        <v>0</v>
      </c>
    </row>
    <row r="17" spans="1:16" s="393" customFormat="1" ht="8.25" customHeight="1" x14ac:dyDescent="0.2">
      <c r="A17" s="404"/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</row>
    <row r="18" spans="1:16" s="393" customFormat="1" ht="16.5" customHeight="1" x14ac:dyDescent="0.25">
      <c r="A18" s="512" t="s">
        <v>1090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</row>
    <row r="19" spans="1:16" s="393" customFormat="1" ht="18.75" customHeight="1" thickBot="1" x14ac:dyDescent="0.25">
      <c r="A19" s="511" t="s">
        <v>441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</row>
    <row r="20" spans="1:16" s="393" customFormat="1" ht="57.75" customHeight="1" thickBot="1" x14ac:dyDescent="0.25">
      <c r="A20" s="456" t="s">
        <v>426</v>
      </c>
      <c r="B20" s="1294" t="s">
        <v>1010</v>
      </c>
      <c r="C20" s="457" t="s">
        <v>427</v>
      </c>
      <c r="D20" s="457"/>
      <c r="E20" s="457" t="s">
        <v>428</v>
      </c>
      <c r="F20" s="457" t="s">
        <v>429</v>
      </c>
      <c r="G20" s="458" t="s">
        <v>1009</v>
      </c>
      <c r="H20" s="458" t="s">
        <v>430</v>
      </c>
      <c r="I20" s="459" t="s">
        <v>1008</v>
      </c>
      <c r="J20" s="458" t="s">
        <v>431</v>
      </c>
      <c r="K20" s="458" t="s">
        <v>432</v>
      </c>
      <c r="L20" s="458" t="s">
        <v>433</v>
      </c>
      <c r="M20" s="458" t="s">
        <v>442</v>
      </c>
      <c r="N20" s="459" t="s">
        <v>1011</v>
      </c>
      <c r="O20" s="1300" t="s">
        <v>435</v>
      </c>
      <c r="P20" s="407"/>
    </row>
    <row r="21" spans="1:16" s="393" customFormat="1" ht="18" customHeight="1" x14ac:dyDescent="0.2">
      <c r="A21" s="1286" t="s">
        <v>726</v>
      </c>
      <c r="B21" s="1296">
        <f>SUM(C21:O21)</f>
        <v>26</v>
      </c>
      <c r="C21" s="1291">
        <v>25</v>
      </c>
      <c r="D21" s="387"/>
      <c r="E21" s="387"/>
      <c r="F21" s="387"/>
      <c r="G21" s="387"/>
      <c r="H21" s="387"/>
      <c r="I21" s="387"/>
      <c r="J21" s="387"/>
      <c r="K21" s="387"/>
      <c r="L21" s="386"/>
      <c r="M21" s="386"/>
      <c r="N21" s="388"/>
      <c r="O21" s="1282">
        <v>1</v>
      </c>
      <c r="P21" s="408"/>
    </row>
    <row r="22" spans="1:16" s="393" customFormat="1" ht="15.75" customHeight="1" x14ac:dyDescent="0.2">
      <c r="A22" s="1287" t="s">
        <v>437</v>
      </c>
      <c r="B22" s="1297">
        <v>35</v>
      </c>
      <c r="C22" s="1292"/>
      <c r="D22" s="390"/>
      <c r="E22" s="390">
        <v>12</v>
      </c>
      <c r="F22" s="390">
        <v>11</v>
      </c>
      <c r="G22" s="390"/>
      <c r="H22" s="390">
        <v>8</v>
      </c>
      <c r="I22" s="390">
        <v>3</v>
      </c>
      <c r="J22" s="390"/>
      <c r="K22" s="390"/>
      <c r="L22" s="390">
        <v>1</v>
      </c>
      <c r="M22" s="390"/>
      <c r="N22" s="392"/>
      <c r="O22" s="1301"/>
      <c r="P22" s="406"/>
    </row>
    <row r="23" spans="1:16" s="393" customFormat="1" ht="19.5" customHeight="1" x14ac:dyDescent="0.2">
      <c r="A23" s="1287" t="s">
        <v>728</v>
      </c>
      <c r="B23" s="1297">
        <f>SUM(C23:P23)</f>
        <v>7</v>
      </c>
      <c r="C23" s="1292"/>
      <c r="D23" s="390"/>
      <c r="E23" s="390"/>
      <c r="F23" s="390"/>
      <c r="G23" s="390">
        <v>5</v>
      </c>
      <c r="H23" s="390"/>
      <c r="I23" s="390"/>
      <c r="J23" s="390">
        <v>1</v>
      </c>
      <c r="K23" s="390">
        <v>1</v>
      </c>
      <c r="L23" s="390"/>
      <c r="M23" s="390"/>
      <c r="N23" s="392"/>
      <c r="O23" s="1301"/>
      <c r="P23" s="406"/>
    </row>
    <row r="24" spans="1:16" s="393" customFormat="1" ht="18.75" customHeight="1" x14ac:dyDescent="0.2">
      <c r="A24" s="1288" t="s">
        <v>438</v>
      </c>
      <c r="B24" s="1297">
        <v>7</v>
      </c>
      <c r="C24" s="1292"/>
      <c r="D24" s="390"/>
      <c r="E24" s="390"/>
      <c r="F24" s="390"/>
      <c r="G24" s="390"/>
      <c r="H24" s="390"/>
      <c r="I24" s="390"/>
      <c r="J24" s="390"/>
      <c r="K24" s="390">
        <v>7</v>
      </c>
      <c r="L24" s="390"/>
      <c r="M24" s="390"/>
      <c r="N24" s="392"/>
      <c r="O24" s="1301"/>
      <c r="P24" s="406"/>
    </row>
    <row r="25" spans="1:16" s="393" customFormat="1" ht="18.75" customHeight="1" x14ac:dyDescent="0.2">
      <c r="A25" s="1289" t="s">
        <v>730</v>
      </c>
      <c r="B25" s="1297">
        <f>SUM(C25:P25)</f>
        <v>1</v>
      </c>
      <c r="C25" s="1292">
        <v>1</v>
      </c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2"/>
      <c r="O25" s="1301"/>
      <c r="P25" s="406"/>
    </row>
    <row r="26" spans="1:16" s="393" customFormat="1" ht="18.75" customHeight="1" x14ac:dyDescent="0.2">
      <c r="A26" s="1289" t="s">
        <v>1007</v>
      </c>
      <c r="B26" s="1297">
        <v>2</v>
      </c>
      <c r="C26" s="1292"/>
      <c r="D26" s="390"/>
      <c r="E26" s="390"/>
      <c r="F26" s="390"/>
      <c r="G26" s="390"/>
      <c r="H26" s="390"/>
      <c r="I26" s="390"/>
      <c r="J26" s="390"/>
      <c r="K26" s="390"/>
      <c r="L26" s="390"/>
      <c r="M26" s="390">
        <v>2</v>
      </c>
      <c r="N26" s="392"/>
      <c r="O26" s="1301"/>
      <c r="P26" s="406"/>
    </row>
    <row r="27" spans="1:16" s="393" customFormat="1" ht="18.75" customHeight="1" x14ac:dyDescent="0.2">
      <c r="A27" s="1287" t="s">
        <v>439</v>
      </c>
      <c r="B27" s="1297">
        <f>SUM(C27:P27)</f>
        <v>2</v>
      </c>
      <c r="C27" s="1292"/>
      <c r="D27" s="390"/>
      <c r="E27" s="390"/>
      <c r="F27" s="390"/>
      <c r="G27" s="390"/>
      <c r="H27" s="390"/>
      <c r="I27" s="390"/>
      <c r="J27" s="390"/>
      <c r="K27" s="390">
        <v>2</v>
      </c>
      <c r="L27" s="390"/>
      <c r="M27" s="390"/>
      <c r="N27" s="392"/>
      <c r="O27" s="1301"/>
      <c r="P27" s="406"/>
    </row>
    <row r="28" spans="1:16" s="393" customFormat="1" ht="18.75" customHeight="1" x14ac:dyDescent="0.2">
      <c r="A28" s="1290" t="s">
        <v>1012</v>
      </c>
      <c r="B28" s="1298">
        <v>2</v>
      </c>
      <c r="C28" s="1293"/>
      <c r="D28" s="401"/>
      <c r="E28" s="401"/>
      <c r="F28" s="401"/>
      <c r="G28" s="401"/>
      <c r="H28" s="401"/>
      <c r="I28" s="401"/>
      <c r="J28" s="401"/>
      <c r="K28" s="401"/>
      <c r="L28" s="401"/>
      <c r="M28" s="401">
        <v>2</v>
      </c>
      <c r="N28" s="403"/>
      <c r="O28" s="1302"/>
      <c r="P28" s="406"/>
    </row>
    <row r="29" spans="1:16" s="393" customFormat="1" ht="18.75" customHeight="1" thickBot="1" x14ac:dyDescent="0.25">
      <c r="A29" s="1290" t="s">
        <v>910</v>
      </c>
      <c r="B29" s="1299">
        <v>4</v>
      </c>
      <c r="C29" s="1293"/>
      <c r="D29" s="401"/>
      <c r="E29" s="401"/>
      <c r="F29" s="401"/>
      <c r="G29" s="401"/>
      <c r="H29" s="401"/>
      <c r="I29" s="401"/>
      <c r="J29" s="401"/>
      <c r="K29" s="401"/>
      <c r="L29" s="401"/>
      <c r="M29" s="401">
        <v>2</v>
      </c>
      <c r="N29" s="403">
        <v>2</v>
      </c>
      <c r="O29" s="1303"/>
      <c r="P29" s="406"/>
    </row>
    <row r="30" spans="1:16" s="393" customFormat="1" ht="30.75" customHeight="1" thickBot="1" x14ac:dyDescent="0.25">
      <c r="A30" s="461" t="s">
        <v>440</v>
      </c>
      <c r="B30" s="1295">
        <f t="shared" ref="B30:M30" si="1">SUM(B21:B29)</f>
        <v>86</v>
      </c>
      <c r="C30" s="462">
        <f t="shared" si="1"/>
        <v>26</v>
      </c>
      <c r="D30" s="462">
        <f t="shared" si="1"/>
        <v>0</v>
      </c>
      <c r="E30" s="462">
        <f t="shared" si="1"/>
        <v>12</v>
      </c>
      <c r="F30" s="462">
        <f t="shared" si="1"/>
        <v>11</v>
      </c>
      <c r="G30" s="462">
        <f t="shared" si="1"/>
        <v>5</v>
      </c>
      <c r="H30" s="462">
        <f t="shared" si="1"/>
        <v>8</v>
      </c>
      <c r="I30" s="462">
        <f>SUM(I22:I29)</f>
        <v>3</v>
      </c>
      <c r="J30" s="462">
        <f t="shared" si="1"/>
        <v>1</v>
      </c>
      <c r="K30" s="462">
        <f t="shared" si="1"/>
        <v>10</v>
      </c>
      <c r="L30" s="462">
        <f t="shared" si="1"/>
        <v>1</v>
      </c>
      <c r="M30" s="462">
        <f t="shared" si="1"/>
        <v>6</v>
      </c>
      <c r="N30" s="462">
        <f>SUM(N21:N29)</f>
        <v>2</v>
      </c>
      <c r="O30" s="1281">
        <f>SUM(O21:O29)</f>
        <v>1</v>
      </c>
      <c r="P30" s="405"/>
    </row>
    <row r="31" spans="1:16" s="393" customFormat="1" ht="15" customHeight="1" x14ac:dyDescent="0.2">
      <c r="A31" s="409"/>
      <c r="B31" s="409"/>
      <c r="C31" s="409"/>
      <c r="D31" s="410"/>
      <c r="E31" s="410"/>
      <c r="F31" s="411"/>
      <c r="G31" s="412"/>
      <c r="H31" s="412"/>
      <c r="I31" s="412"/>
      <c r="J31" s="412"/>
      <c r="K31" s="410"/>
      <c r="L31" s="410"/>
      <c r="M31" s="412"/>
      <c r="N31" s="412"/>
      <c r="O31" s="412"/>
      <c r="P31" s="412"/>
    </row>
    <row r="32" spans="1:16" s="393" customFormat="1" ht="15" customHeight="1" x14ac:dyDescent="0.2">
      <c r="A32" s="409"/>
      <c r="B32" s="409"/>
      <c r="C32" s="409"/>
      <c r="D32" s="410"/>
      <c r="E32" s="410"/>
      <c r="F32" s="411"/>
      <c r="G32" s="412"/>
      <c r="H32" s="412"/>
      <c r="I32" s="412"/>
      <c r="J32" s="412"/>
      <c r="K32" s="410"/>
      <c r="L32" s="410"/>
      <c r="M32" s="412"/>
      <c r="N32" s="412"/>
      <c r="O32" s="412"/>
      <c r="P32" s="412"/>
    </row>
    <row r="33" spans="1:16" s="393" customFormat="1" ht="1.5" customHeight="1" x14ac:dyDescent="0.2">
      <c r="A33" s="409"/>
      <c r="B33" s="409"/>
      <c r="C33" s="409"/>
      <c r="D33" s="410"/>
      <c r="E33" s="410"/>
      <c r="F33" s="411"/>
      <c r="G33" s="412"/>
      <c r="H33" s="412"/>
      <c r="I33" s="412"/>
      <c r="J33" s="412"/>
      <c r="K33" s="410"/>
      <c r="L33" s="410"/>
      <c r="M33" s="412"/>
      <c r="N33" s="412"/>
      <c r="O33" s="412"/>
      <c r="P33" s="412"/>
    </row>
    <row r="34" spans="1:16" ht="54" customHeight="1" x14ac:dyDescent="0.2">
      <c r="A34" s="383"/>
      <c r="B34" s="383"/>
      <c r="C34" s="383"/>
      <c r="D34" s="383"/>
      <c r="E34" s="383"/>
      <c r="F34" s="383"/>
      <c r="G34" s="407"/>
      <c r="H34" s="407"/>
      <c r="I34" s="407"/>
      <c r="J34" s="407"/>
      <c r="K34" s="407"/>
      <c r="L34" s="407"/>
      <c r="M34" s="407"/>
      <c r="N34" s="407"/>
      <c r="O34" s="407"/>
      <c r="P34" s="407"/>
    </row>
    <row r="35" spans="1:16" s="393" customFormat="1" ht="15" customHeight="1" x14ac:dyDescent="0.2">
      <c r="A35" s="413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</row>
    <row r="36" spans="1:16" s="393" customFormat="1" ht="15" customHeight="1" x14ac:dyDescent="0.2">
      <c r="A36" s="413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</row>
    <row r="37" spans="1:16" s="393" customFormat="1" ht="15" customHeight="1" x14ac:dyDescent="0.2">
      <c r="A37" s="413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</row>
    <row r="38" spans="1:16" s="393" customFormat="1" ht="15" customHeight="1" x14ac:dyDescent="0.2">
      <c r="A38" s="413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</row>
    <row r="39" spans="1:16" s="393" customFormat="1" ht="15" customHeight="1" x14ac:dyDescent="0.2">
      <c r="A39" s="413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</row>
    <row r="40" spans="1:16" s="393" customFormat="1" ht="15" customHeight="1" x14ac:dyDescent="0.2">
      <c r="A40" s="413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</row>
    <row r="41" spans="1:16" s="393" customFormat="1" ht="15" customHeight="1" x14ac:dyDescent="0.2">
      <c r="A41" s="413"/>
      <c r="B41" s="406"/>
      <c r="C41" s="406"/>
      <c r="D41" s="406"/>
      <c r="E41" s="414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</row>
    <row r="42" spans="1:16" s="393" customFormat="1" ht="15" customHeight="1" x14ac:dyDescent="0.2">
      <c r="A42" s="415"/>
      <c r="B42" s="414"/>
      <c r="C42" s="406"/>
      <c r="D42" s="406"/>
      <c r="E42" s="414"/>
      <c r="F42" s="406"/>
      <c r="G42" s="406"/>
      <c r="H42" s="406"/>
      <c r="I42" s="406"/>
      <c r="J42" s="406"/>
      <c r="K42" s="406"/>
      <c r="L42" s="414"/>
      <c r="M42" s="414"/>
      <c r="N42" s="414"/>
      <c r="O42" s="414"/>
      <c r="P42" s="406"/>
    </row>
    <row r="43" spans="1:16" s="393" customFormat="1" ht="15" customHeight="1" x14ac:dyDescent="0.2">
      <c r="A43" s="415"/>
      <c r="B43" s="414"/>
      <c r="C43" s="406"/>
      <c r="D43" s="406"/>
      <c r="E43" s="414"/>
      <c r="F43" s="406"/>
      <c r="G43" s="406"/>
      <c r="H43" s="406"/>
      <c r="I43" s="406"/>
      <c r="J43" s="406"/>
      <c r="K43" s="406"/>
      <c r="L43" s="406"/>
      <c r="M43" s="406"/>
      <c r="N43" s="414"/>
      <c r="O43" s="414"/>
      <c r="P43" s="406"/>
    </row>
    <row r="44" spans="1:16" s="393" customFormat="1" ht="15" customHeight="1" x14ac:dyDescent="0.2">
      <c r="A44" s="415"/>
      <c r="B44" s="414"/>
      <c r="C44" s="406"/>
      <c r="D44" s="406"/>
      <c r="E44" s="414"/>
      <c r="F44" s="406"/>
      <c r="G44" s="406"/>
      <c r="H44" s="406"/>
      <c r="I44" s="406"/>
      <c r="J44" s="406"/>
      <c r="K44" s="406"/>
      <c r="L44" s="414"/>
      <c r="M44" s="414"/>
      <c r="N44" s="414"/>
      <c r="O44" s="414"/>
      <c r="P44" s="406"/>
    </row>
    <row r="45" spans="1:16" s="393" customFormat="1" ht="15" customHeight="1" x14ac:dyDescent="0.2">
      <c r="A45" s="415"/>
      <c r="B45" s="406"/>
      <c r="C45" s="406"/>
      <c r="D45" s="406"/>
      <c r="E45" s="414"/>
      <c r="F45" s="406"/>
      <c r="G45" s="406"/>
      <c r="H45" s="406"/>
      <c r="I45" s="406"/>
      <c r="J45" s="406"/>
      <c r="K45" s="406"/>
      <c r="L45" s="406"/>
      <c r="M45" s="414"/>
      <c r="N45" s="406"/>
      <c r="O45" s="406"/>
      <c r="P45" s="406"/>
    </row>
    <row r="46" spans="1:16" s="393" customFormat="1" ht="15" customHeight="1" x14ac:dyDescent="0.2">
      <c r="A46" s="413"/>
      <c r="B46" s="414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</row>
    <row r="47" spans="1:16" s="393" customFormat="1" ht="15" customHeight="1" x14ac:dyDescent="0.2">
      <c r="A47" s="413"/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</row>
    <row r="48" spans="1:16" s="393" customFormat="1" ht="15" customHeight="1" x14ac:dyDescent="0.2">
      <c r="A48" s="415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</row>
    <row r="49" spans="1:16" s="393" customFormat="1" ht="15" customHeight="1" x14ac:dyDescent="0.2">
      <c r="A49" s="415"/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</row>
    <row r="50" spans="1:16" s="393" customFormat="1" ht="15" customHeight="1" x14ac:dyDescent="0.2">
      <c r="A50" s="415"/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</row>
    <row r="51" spans="1:16" s="393" customFormat="1" ht="15" customHeight="1" x14ac:dyDescent="0.2">
      <c r="A51" s="413"/>
      <c r="B51" s="406"/>
      <c r="C51" s="406"/>
      <c r="D51" s="406"/>
      <c r="E51" s="406"/>
      <c r="F51" s="406"/>
      <c r="G51" s="416"/>
      <c r="H51" s="416"/>
      <c r="I51" s="416"/>
      <c r="J51" s="416"/>
      <c r="K51" s="406"/>
      <c r="L51" s="406"/>
      <c r="M51" s="406"/>
      <c r="N51" s="406"/>
      <c r="O51" s="406"/>
      <c r="P51" s="406"/>
    </row>
    <row r="52" spans="1:16" s="393" customFormat="1" ht="15" customHeight="1" x14ac:dyDescent="0.2">
      <c r="A52" s="413"/>
      <c r="B52" s="406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</row>
    <row r="53" spans="1:16" s="393" customFormat="1" ht="15" customHeight="1" x14ac:dyDescent="0.2">
      <c r="A53" s="413"/>
      <c r="B53" s="406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</row>
    <row r="54" spans="1:16" s="393" customFormat="1" ht="15" customHeight="1" x14ac:dyDescent="0.2">
      <c r="A54" s="415"/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6"/>
    </row>
    <row r="55" spans="1:16" s="393" customFormat="1" ht="15" customHeight="1" x14ac:dyDescent="0.2">
      <c r="A55" s="413"/>
      <c r="B55" s="406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</row>
    <row r="56" spans="1:16" s="393" customFormat="1" ht="15" customHeight="1" x14ac:dyDescent="0.2">
      <c r="A56" s="415"/>
      <c r="B56" s="406"/>
      <c r="C56" s="406"/>
      <c r="D56" s="406"/>
      <c r="E56" s="406"/>
      <c r="F56" s="406"/>
      <c r="G56" s="406"/>
      <c r="H56" s="406"/>
      <c r="I56" s="406"/>
      <c r="J56" s="406"/>
      <c r="K56" s="406"/>
      <c r="L56" s="406"/>
      <c r="M56" s="406"/>
      <c r="N56" s="406"/>
      <c r="O56" s="406"/>
      <c r="P56" s="406"/>
    </row>
    <row r="57" spans="1:16" s="393" customFormat="1" ht="15" customHeight="1" x14ac:dyDescent="0.2">
      <c r="A57" s="415"/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</row>
    <row r="58" spans="1:16" s="393" customFormat="1" ht="15" customHeight="1" x14ac:dyDescent="0.2">
      <c r="A58" s="409"/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</row>
    <row r="59" spans="1:16" s="393" customFormat="1" ht="15" customHeight="1" x14ac:dyDescent="0.2">
      <c r="A59" s="409"/>
      <c r="B59" s="411"/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1"/>
      <c r="O59" s="411"/>
      <c r="P59" s="411"/>
    </row>
    <row r="60" spans="1:16" s="393" customFormat="1" ht="15" customHeight="1" x14ac:dyDescent="0.2">
      <c r="A60" s="409"/>
      <c r="B60" s="411"/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  <c r="N60" s="411"/>
      <c r="O60" s="411"/>
      <c r="P60" s="411"/>
    </row>
    <row r="61" spans="1:16" s="393" customFormat="1" ht="15" customHeight="1" x14ac:dyDescent="0.2">
      <c r="A61" s="413"/>
      <c r="B61" s="413"/>
      <c r="C61" s="413"/>
      <c r="D61" s="413"/>
      <c r="E61" s="413"/>
      <c r="F61" s="413"/>
      <c r="G61" s="417"/>
      <c r="H61" s="417"/>
      <c r="I61" s="417"/>
      <c r="J61" s="417"/>
      <c r="K61" s="417"/>
      <c r="L61" s="417"/>
      <c r="M61" s="417"/>
      <c r="N61" s="417"/>
      <c r="O61" s="417"/>
      <c r="P61" s="417"/>
    </row>
    <row r="62" spans="1:16" s="393" customFormat="1" ht="15" customHeight="1" x14ac:dyDescent="0.2">
      <c r="A62" s="413"/>
      <c r="B62" s="413"/>
      <c r="C62" s="413"/>
      <c r="D62" s="413"/>
      <c r="E62" s="413"/>
      <c r="F62" s="413"/>
      <c r="G62" s="417"/>
      <c r="H62" s="417"/>
      <c r="I62" s="417"/>
      <c r="J62" s="417"/>
      <c r="K62" s="417"/>
      <c r="L62" s="417"/>
      <c r="M62" s="417"/>
      <c r="N62" s="417"/>
      <c r="O62" s="417"/>
      <c r="P62" s="417"/>
    </row>
    <row r="63" spans="1:16" s="393" customFormat="1" ht="15" customHeight="1" x14ac:dyDescent="0.2">
      <c r="A63" s="413"/>
      <c r="B63" s="413"/>
      <c r="C63" s="413"/>
      <c r="D63" s="413"/>
      <c r="E63" s="413"/>
      <c r="F63" s="413"/>
      <c r="G63" s="417"/>
      <c r="H63" s="417"/>
      <c r="I63" s="417"/>
      <c r="J63" s="417"/>
      <c r="K63" s="417"/>
      <c r="L63" s="417"/>
      <c r="M63" s="417"/>
      <c r="N63" s="417"/>
      <c r="O63" s="417"/>
      <c r="P63" s="417"/>
    </row>
    <row r="64" spans="1:16" s="393" customFormat="1" ht="15" customHeight="1" x14ac:dyDescent="0.2">
      <c r="A64" s="413"/>
      <c r="B64" s="413"/>
      <c r="C64" s="413"/>
      <c r="D64" s="413"/>
      <c r="E64" s="413"/>
      <c r="F64" s="413"/>
      <c r="G64" s="417"/>
      <c r="H64" s="417"/>
      <c r="I64" s="417"/>
      <c r="J64" s="417"/>
      <c r="K64" s="417"/>
      <c r="L64" s="417"/>
      <c r="M64" s="417"/>
      <c r="N64" s="417"/>
      <c r="O64" s="417"/>
      <c r="P64" s="417"/>
    </row>
    <row r="65" spans="1:16" s="393" customFormat="1" ht="15" customHeight="1" x14ac:dyDescent="0.2">
      <c r="A65" s="413"/>
      <c r="B65" s="413"/>
      <c r="C65" s="413"/>
      <c r="D65" s="413"/>
      <c r="E65" s="413"/>
      <c r="F65" s="413"/>
      <c r="G65" s="417"/>
      <c r="H65" s="417"/>
      <c r="I65" s="417"/>
      <c r="J65" s="417"/>
      <c r="K65" s="417"/>
      <c r="L65" s="417"/>
      <c r="M65" s="417"/>
      <c r="N65" s="417"/>
      <c r="O65" s="417"/>
      <c r="P65" s="417"/>
    </row>
    <row r="66" spans="1:16" s="393" customFormat="1" ht="15" customHeight="1" x14ac:dyDescent="0.2">
      <c r="A66" s="413"/>
      <c r="B66" s="413"/>
      <c r="C66" s="413"/>
      <c r="D66" s="413"/>
      <c r="E66" s="413"/>
      <c r="F66" s="413"/>
      <c r="G66" s="417"/>
      <c r="H66" s="417"/>
      <c r="I66" s="417"/>
      <c r="J66" s="417"/>
      <c r="K66" s="417"/>
      <c r="L66" s="417"/>
      <c r="M66" s="417"/>
      <c r="N66" s="417"/>
      <c r="O66" s="417"/>
      <c r="P66" s="417"/>
    </row>
    <row r="67" spans="1:16" s="393" customFormat="1" ht="15" customHeight="1" x14ac:dyDescent="0.2">
      <c r="A67" s="413"/>
      <c r="B67" s="413"/>
      <c r="C67" s="413"/>
      <c r="D67" s="413"/>
      <c r="E67" s="413"/>
      <c r="F67" s="413"/>
      <c r="G67" s="417"/>
      <c r="H67" s="417"/>
      <c r="I67" s="417"/>
      <c r="J67" s="417"/>
      <c r="K67" s="417"/>
      <c r="L67" s="417"/>
      <c r="M67" s="417"/>
      <c r="N67" s="417"/>
      <c r="O67" s="417"/>
      <c r="P67" s="417"/>
    </row>
    <row r="68" spans="1:16" s="393" customFormat="1" ht="15" customHeight="1" x14ac:dyDescent="0.2">
      <c r="A68" s="413"/>
      <c r="B68" s="413"/>
      <c r="C68" s="413"/>
      <c r="D68" s="413"/>
      <c r="E68" s="413"/>
      <c r="F68" s="413"/>
      <c r="G68" s="417"/>
      <c r="H68" s="417"/>
      <c r="I68" s="417"/>
      <c r="J68" s="417"/>
      <c r="K68" s="417"/>
      <c r="L68" s="417"/>
      <c r="M68" s="417"/>
      <c r="N68" s="417"/>
      <c r="O68" s="417"/>
      <c r="P68" s="417"/>
    </row>
    <row r="69" spans="1:16" s="393" customFormat="1" ht="15" customHeight="1" x14ac:dyDescent="0.2">
      <c r="A69" s="413"/>
      <c r="B69" s="413"/>
      <c r="C69" s="413"/>
      <c r="D69" s="413"/>
      <c r="E69" s="413"/>
      <c r="F69" s="413"/>
      <c r="G69" s="417"/>
      <c r="H69" s="417"/>
      <c r="I69" s="417"/>
      <c r="J69" s="417"/>
      <c r="K69" s="417"/>
      <c r="L69" s="417"/>
      <c r="M69" s="417"/>
      <c r="N69" s="417"/>
      <c r="O69" s="417"/>
      <c r="P69" s="417"/>
    </row>
    <row r="70" spans="1:16" s="393" customFormat="1" ht="15" customHeight="1" x14ac:dyDescent="0.2">
      <c r="A70" s="413"/>
      <c r="B70" s="413"/>
      <c r="C70" s="413"/>
      <c r="D70" s="413"/>
      <c r="E70" s="413"/>
      <c r="F70" s="413"/>
      <c r="G70" s="417"/>
      <c r="H70" s="417"/>
      <c r="I70" s="417"/>
      <c r="J70" s="417"/>
      <c r="K70" s="417"/>
      <c r="L70" s="417"/>
      <c r="M70" s="417"/>
      <c r="N70" s="417"/>
      <c r="O70" s="417"/>
      <c r="P70" s="417"/>
    </row>
    <row r="71" spans="1:16" s="393" customFormat="1" ht="15" customHeight="1" x14ac:dyDescent="0.2">
      <c r="A71" s="413"/>
      <c r="B71" s="413"/>
      <c r="C71" s="413"/>
      <c r="D71" s="413"/>
      <c r="E71" s="413"/>
      <c r="F71" s="413"/>
      <c r="G71" s="417"/>
      <c r="H71" s="417"/>
      <c r="I71" s="417"/>
      <c r="J71" s="417"/>
      <c r="K71" s="417"/>
      <c r="L71" s="417"/>
      <c r="M71" s="417"/>
      <c r="N71" s="417"/>
      <c r="O71" s="417"/>
      <c r="P71" s="417"/>
    </row>
    <row r="72" spans="1:16" s="393" customFormat="1" ht="15" customHeight="1" x14ac:dyDescent="0.2">
      <c r="A72" s="413"/>
      <c r="B72" s="413"/>
      <c r="C72" s="413"/>
      <c r="D72" s="413"/>
      <c r="E72" s="413"/>
      <c r="F72" s="413"/>
      <c r="G72" s="417"/>
      <c r="H72" s="417"/>
      <c r="I72" s="417"/>
      <c r="J72" s="417"/>
      <c r="K72" s="417"/>
      <c r="L72" s="417"/>
      <c r="M72" s="417"/>
      <c r="N72" s="417"/>
      <c r="O72" s="417"/>
      <c r="P72" s="417"/>
    </row>
    <row r="73" spans="1:16" ht="15" customHeight="1" x14ac:dyDescent="0.2">
      <c r="A73" s="418"/>
      <c r="B73" s="418"/>
      <c r="C73" s="418"/>
      <c r="D73" s="418"/>
      <c r="E73" s="418"/>
      <c r="F73" s="418"/>
      <c r="G73" s="419"/>
      <c r="H73" s="419"/>
      <c r="I73" s="419"/>
      <c r="J73" s="419"/>
      <c r="K73" s="419"/>
      <c r="L73" s="419"/>
      <c r="M73" s="419"/>
      <c r="N73" s="419"/>
      <c r="O73" s="419"/>
      <c r="P73" s="419"/>
    </row>
    <row r="74" spans="1:16" ht="15" customHeight="1" x14ac:dyDescent="0.2"/>
    <row r="75" spans="1:16" ht="15" customHeight="1" x14ac:dyDescent="0.2"/>
    <row r="76" spans="1:16" ht="15" customHeight="1" x14ac:dyDescent="0.2"/>
    <row r="77" spans="1:16" ht="15" customHeight="1" x14ac:dyDescent="0.2"/>
    <row r="78" spans="1:16" ht="15" customHeight="1" x14ac:dyDescent="0.2"/>
    <row r="79" spans="1:16" ht="15" customHeight="1" x14ac:dyDescent="0.2"/>
    <row r="80" spans="1:16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sheetProtection selectLockedCells="1" selectUnlockedCells="1"/>
  <mergeCells count="3">
    <mergeCell ref="N3:P3"/>
    <mergeCell ref="N2:P2"/>
    <mergeCell ref="N1:P1"/>
  </mergeCells>
  <phoneticPr fontId="26" type="noConversion"/>
  <printOptions horizontalCentered="1" verticalCentered="1"/>
  <pageMargins left="0" right="0" top="0.78740157480314965" bottom="0" header="0.51181102362204722" footer="0.51181102362204722"/>
  <pageSetup paperSize="9" scale="89" firstPageNumber="0" orientation="landscape" r:id="rId1"/>
  <headerFooter alignWithMargins="0">
    <oddHeader xml:space="preserve">&amp;C&amp;"Times New Roman,Félkövér"LETENYE VÁROS ÖNKORMÁNYZATA ÉS AZ ÁLTALA IRÁNYÍTOTT KÖLTSÉGVETÉSI SZERVEK LÉTSZÁM ELŐIRÁNYZATA 2020. ÉVBEN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7"/>
  <sheetViews>
    <sheetView topLeftCell="A3" zoomScale="115" zoomScaleNormal="115" workbookViewId="0">
      <selection activeCell="M15" sqref="M15:M16"/>
    </sheetView>
  </sheetViews>
  <sheetFormatPr defaultColWidth="9.140625" defaultRowHeight="15" x14ac:dyDescent="0.25"/>
  <cols>
    <col min="1" max="1" width="4" style="430" customWidth="1"/>
    <col min="2" max="2" width="9.140625" style="430" hidden="1" customWidth="1"/>
    <col min="3" max="3" width="9.140625" style="430"/>
    <col min="4" max="4" width="56.85546875" style="430" customWidth="1"/>
    <col min="5" max="5" width="4.85546875" style="430" customWidth="1"/>
    <col min="6" max="6" width="10" style="442" customWidth="1"/>
    <col min="7" max="7" width="8.28515625" style="430" customWidth="1"/>
    <col min="8" max="8" width="9.85546875" style="430" customWidth="1"/>
    <col min="9" max="11" width="0" style="430" hidden="1" customWidth="1"/>
    <col min="12" max="12" width="9.85546875" style="430" bestFit="1" customWidth="1"/>
    <col min="13" max="15" width="9.140625" style="430"/>
    <col min="16" max="16" width="7.85546875" style="430" customWidth="1"/>
    <col min="17" max="17" width="9.140625" style="430"/>
    <col min="18" max="18" width="10.28515625" style="430" bestFit="1" customWidth="1"/>
    <col min="19" max="19" width="8.5703125" style="430" customWidth="1"/>
    <col min="20" max="20" width="11.28515625" style="430" customWidth="1"/>
    <col min="21" max="16384" width="9.140625" style="430"/>
  </cols>
  <sheetData>
    <row r="1" spans="1:20" x14ac:dyDescent="0.25">
      <c r="C1" s="1724"/>
      <c r="D1" s="1724"/>
      <c r="E1" s="1724"/>
      <c r="F1" s="1724"/>
      <c r="G1" s="1724"/>
      <c r="H1" s="1724"/>
      <c r="L1" s="1707"/>
      <c r="M1" s="1707"/>
      <c r="N1" s="1707"/>
      <c r="O1" s="1707"/>
      <c r="P1" s="1707"/>
      <c r="Q1" s="1707"/>
      <c r="R1" s="1707"/>
      <c r="S1" s="1707"/>
      <c r="T1" s="1707"/>
    </row>
    <row r="2" spans="1:20" x14ac:dyDescent="0.25">
      <c r="C2" s="429"/>
      <c r="D2" s="429"/>
      <c r="E2" s="429"/>
      <c r="F2" s="429"/>
      <c r="G2" s="429"/>
      <c r="J2" s="429"/>
      <c r="L2" s="1706" t="s">
        <v>1052</v>
      </c>
      <c r="M2" s="1706"/>
      <c r="N2" s="1706"/>
      <c r="O2" s="1706"/>
      <c r="P2" s="1706"/>
      <c r="Q2" s="1706"/>
      <c r="R2" s="1706"/>
      <c r="S2" s="1706"/>
      <c r="T2" s="1706"/>
    </row>
    <row r="3" spans="1:20" x14ac:dyDescent="0.25">
      <c r="C3" s="429"/>
      <c r="D3" s="429"/>
      <c r="E3" s="429"/>
      <c r="F3" s="429"/>
      <c r="G3" s="429"/>
      <c r="H3" s="429"/>
    </row>
    <row r="4" spans="1:20" ht="15.75" thickBot="1" x14ac:dyDescent="0.3">
      <c r="C4" s="431"/>
      <c r="D4" s="431"/>
      <c r="E4" s="431"/>
      <c r="F4" s="441"/>
      <c r="G4" s="431"/>
      <c r="H4" s="431"/>
      <c r="L4" s="1706" t="s">
        <v>529</v>
      </c>
      <c r="M4" s="1706"/>
      <c r="N4" s="1706"/>
      <c r="O4" s="1706"/>
      <c r="P4" s="1706"/>
      <c r="Q4" s="1706"/>
      <c r="R4" s="1706"/>
      <c r="S4" s="1706"/>
      <c r="T4" s="1706"/>
    </row>
    <row r="5" spans="1:20" x14ac:dyDescent="0.25">
      <c r="A5" s="1675" t="s">
        <v>734</v>
      </c>
      <c r="C5" s="1708" t="s">
        <v>331</v>
      </c>
      <c r="D5" s="1709"/>
      <c r="E5" s="1713" t="s">
        <v>102</v>
      </c>
      <c r="F5" s="1716" t="s">
        <v>1114</v>
      </c>
      <c r="G5" s="1717"/>
      <c r="H5" s="1718"/>
      <c r="I5" s="1719" t="s">
        <v>978</v>
      </c>
      <c r="J5" s="1720"/>
      <c r="K5" s="1721"/>
      <c r="L5"/>
      <c r="M5"/>
      <c r="N5"/>
      <c r="O5"/>
      <c r="P5"/>
      <c r="Q5"/>
      <c r="R5"/>
      <c r="S5"/>
      <c r="T5"/>
    </row>
    <row r="6" spans="1:20" ht="56.25" customHeight="1" x14ac:dyDescent="0.25">
      <c r="A6" s="1675"/>
      <c r="C6" s="1710"/>
      <c r="D6" s="1711"/>
      <c r="E6" s="1714"/>
      <c r="F6" s="1121" t="s">
        <v>103</v>
      </c>
      <c r="G6" s="437" t="s">
        <v>104</v>
      </c>
      <c r="H6" s="1122" t="s">
        <v>483</v>
      </c>
      <c r="I6" s="1111" t="s">
        <v>103</v>
      </c>
      <c r="J6" s="437" t="s">
        <v>104</v>
      </c>
      <c r="K6" s="1136" t="s">
        <v>483</v>
      </c>
      <c r="L6"/>
      <c r="M6"/>
      <c r="N6"/>
      <c r="O6"/>
      <c r="P6"/>
      <c r="Q6"/>
      <c r="R6"/>
      <c r="S6"/>
      <c r="T6"/>
    </row>
    <row r="7" spans="1:20" ht="15" customHeight="1" x14ac:dyDescent="0.25">
      <c r="A7" s="596"/>
      <c r="C7" s="438"/>
      <c r="D7" s="439"/>
      <c r="E7" s="1103"/>
      <c r="F7" s="1123"/>
      <c r="G7" s="435"/>
      <c r="H7" s="1124"/>
      <c r="I7" s="1112"/>
      <c r="J7" s="435"/>
      <c r="K7" s="1137"/>
      <c r="L7"/>
      <c r="M7"/>
      <c r="N7"/>
      <c r="O7"/>
      <c r="P7"/>
      <c r="Q7"/>
      <c r="R7"/>
      <c r="S7"/>
      <c r="T7"/>
    </row>
    <row r="8" spans="1:20" s="432" customFormat="1" ht="21" customHeight="1" x14ac:dyDescent="0.2">
      <c r="A8" s="440" t="s">
        <v>136</v>
      </c>
      <c r="C8" s="1679" t="s">
        <v>105</v>
      </c>
      <c r="D8" s="1679"/>
      <c r="E8" s="1104" t="s">
        <v>106</v>
      </c>
      <c r="F8" s="1125">
        <f>SUM(F9)</f>
        <v>0</v>
      </c>
      <c r="G8" s="443"/>
      <c r="H8" s="1126">
        <f>+G8+F8</f>
        <v>0</v>
      </c>
      <c r="I8" s="1113"/>
      <c r="J8" s="443"/>
      <c r="K8" s="1138"/>
      <c r="L8"/>
      <c r="M8"/>
      <c r="N8"/>
      <c r="O8"/>
      <c r="P8"/>
      <c r="Q8"/>
      <c r="R8"/>
      <c r="S8"/>
      <c r="T8"/>
    </row>
    <row r="9" spans="1:20" x14ac:dyDescent="0.25">
      <c r="A9" s="597"/>
      <c r="C9" s="1704">
        <v>104051</v>
      </c>
      <c r="D9" s="1715" t="s">
        <v>757</v>
      </c>
      <c r="E9" s="1725" t="s">
        <v>107</v>
      </c>
      <c r="F9" s="1680"/>
      <c r="G9" s="1681"/>
      <c r="H9" s="1712"/>
      <c r="I9" s="1722"/>
      <c r="J9" s="1681"/>
      <c r="K9" s="1723"/>
      <c r="L9"/>
      <c r="M9"/>
      <c r="N9"/>
      <c r="O9"/>
      <c r="P9"/>
      <c r="Q9"/>
      <c r="R9"/>
      <c r="S9"/>
      <c r="T9"/>
    </row>
    <row r="10" spans="1:20" x14ac:dyDescent="0.25">
      <c r="A10" s="597"/>
      <c r="C10" s="1704"/>
      <c r="D10" s="1715"/>
      <c r="E10" s="1725"/>
      <c r="F10" s="1680"/>
      <c r="G10" s="1681"/>
      <c r="H10" s="1712"/>
      <c r="I10" s="1722"/>
      <c r="J10" s="1681"/>
      <c r="K10" s="1723"/>
      <c r="L10"/>
      <c r="M10"/>
      <c r="N10"/>
      <c r="O10"/>
      <c r="P10"/>
      <c r="Q10"/>
      <c r="R10"/>
      <c r="S10"/>
      <c r="T10"/>
    </row>
    <row r="11" spans="1:20" s="432" customFormat="1" ht="21" customHeight="1" x14ac:dyDescent="0.2">
      <c r="A11" s="440" t="s">
        <v>154</v>
      </c>
      <c r="C11" s="1679" t="s">
        <v>110</v>
      </c>
      <c r="D11" s="1679"/>
      <c r="E11" s="1104" t="s">
        <v>109</v>
      </c>
      <c r="F11" s="1125">
        <f>SUM(F21,F20,F12)</f>
        <v>4420000</v>
      </c>
      <c r="G11" s="443"/>
      <c r="H11" s="1126">
        <f>+H12+H20+H21</f>
        <v>4320000</v>
      </c>
      <c r="I11" s="1113">
        <f>SUM(I21,I20,I12)</f>
        <v>1209040</v>
      </c>
      <c r="J11" s="443"/>
      <c r="K11" s="1138"/>
      <c r="L11"/>
      <c r="M11"/>
      <c r="N11"/>
      <c r="O11"/>
      <c r="P11"/>
      <c r="Q11"/>
      <c r="R11"/>
      <c r="S11"/>
      <c r="T11"/>
    </row>
    <row r="12" spans="1:20" s="432" customFormat="1" ht="21" customHeight="1" x14ac:dyDescent="0.2">
      <c r="A12" s="598"/>
      <c r="C12" s="588">
        <v>107060</v>
      </c>
      <c r="D12" s="591" t="s">
        <v>263</v>
      </c>
      <c r="E12" s="1105" t="s">
        <v>109</v>
      </c>
      <c r="F12" s="1127">
        <f>SUM(F13,F16,F17)</f>
        <v>3400000</v>
      </c>
      <c r="G12" s="592"/>
      <c r="H12" s="1128">
        <f>+H13+H16+H17</f>
        <v>3400000</v>
      </c>
      <c r="I12" s="1114">
        <f>SUM(I13,I16,I17)</f>
        <v>0</v>
      </c>
      <c r="J12" s="592"/>
      <c r="K12" s="1139"/>
      <c r="L12"/>
      <c r="M12"/>
      <c r="N12"/>
      <c r="O12"/>
      <c r="P12"/>
      <c r="Q12"/>
      <c r="R12"/>
      <c r="S12"/>
      <c r="T12"/>
    </row>
    <row r="13" spans="1:20" x14ac:dyDescent="0.25">
      <c r="A13" s="597"/>
      <c r="C13" s="1704"/>
      <c r="D13" s="1705" t="s">
        <v>108</v>
      </c>
      <c r="E13" s="1676"/>
      <c r="F13" s="1701">
        <v>1700000</v>
      </c>
      <c r="G13" s="1698"/>
      <c r="H13" s="1695">
        <f>+G13+F13</f>
        <v>1700000</v>
      </c>
      <c r="I13" s="1682"/>
      <c r="J13" s="1685"/>
      <c r="K13" s="1688"/>
      <c r="L13"/>
      <c r="M13"/>
      <c r="N13"/>
      <c r="O13"/>
      <c r="P13"/>
      <c r="Q13"/>
      <c r="R13"/>
      <c r="S13"/>
      <c r="T13"/>
    </row>
    <row r="14" spans="1:20" x14ac:dyDescent="0.25">
      <c r="A14" s="597"/>
      <c r="C14" s="1704"/>
      <c r="D14" s="1705"/>
      <c r="E14" s="1677"/>
      <c r="F14" s="1702"/>
      <c r="G14" s="1699"/>
      <c r="H14" s="1696"/>
      <c r="I14" s="1683"/>
      <c r="J14" s="1686"/>
      <c r="K14" s="1689"/>
      <c r="L14"/>
      <c r="M14"/>
      <c r="N14"/>
      <c r="O14"/>
      <c r="P14"/>
      <c r="Q14"/>
      <c r="R14"/>
      <c r="S14"/>
      <c r="T14"/>
    </row>
    <row r="15" spans="1:20" x14ac:dyDescent="0.25">
      <c r="A15" s="597"/>
      <c r="C15" s="1704"/>
      <c r="D15" s="1705"/>
      <c r="E15" s="1678"/>
      <c r="F15" s="1703"/>
      <c r="G15" s="1700"/>
      <c r="H15" s="1697"/>
      <c r="I15" s="1684"/>
      <c r="J15" s="1687"/>
      <c r="K15" s="1690"/>
      <c r="L15"/>
      <c r="M15"/>
      <c r="N15"/>
      <c r="O15"/>
      <c r="P15"/>
      <c r="Q15"/>
      <c r="R15"/>
      <c r="S15"/>
      <c r="T15"/>
    </row>
    <row r="16" spans="1:20" x14ac:dyDescent="0.25">
      <c r="A16" s="597"/>
      <c r="C16" s="433"/>
      <c r="D16" s="434" t="s">
        <v>111</v>
      </c>
      <c r="E16" s="1106"/>
      <c r="F16" s="1123">
        <v>1000000</v>
      </c>
      <c r="G16" s="435"/>
      <c r="H16" s="1124">
        <f>+G16+F16</f>
        <v>1000000</v>
      </c>
      <c r="I16" s="1112"/>
      <c r="J16" s="435"/>
      <c r="K16" s="1137"/>
      <c r="L16"/>
      <c r="M16"/>
      <c r="N16"/>
      <c r="O16"/>
      <c r="P16"/>
      <c r="Q16"/>
      <c r="R16"/>
      <c r="S16"/>
      <c r="T16"/>
    </row>
    <row r="17" spans="1:20" x14ac:dyDescent="0.25">
      <c r="A17" s="597"/>
      <c r="C17" s="433"/>
      <c r="D17" s="434" t="s">
        <v>260</v>
      </c>
      <c r="E17" s="1106"/>
      <c r="F17" s="1123">
        <f>SUM(F18:F19)</f>
        <v>700000</v>
      </c>
      <c r="G17" s="435"/>
      <c r="H17" s="1124">
        <f>+G17+F17</f>
        <v>700000</v>
      </c>
      <c r="I17" s="1112">
        <f>SUM(I18:I19)</f>
        <v>0</v>
      </c>
      <c r="J17" s="435"/>
      <c r="K17" s="1137"/>
      <c r="L17"/>
      <c r="M17"/>
      <c r="N17"/>
      <c r="O17"/>
      <c r="P17"/>
      <c r="Q17"/>
      <c r="R17"/>
      <c r="S17"/>
      <c r="T17"/>
    </row>
    <row r="18" spans="1:20" s="432" customFormat="1" ht="18" customHeight="1" x14ac:dyDescent="0.2">
      <c r="A18" s="598"/>
      <c r="C18" s="586"/>
      <c r="D18" s="587" t="s">
        <v>261</v>
      </c>
      <c r="E18" s="1107"/>
      <c r="F18" s="1129">
        <v>400000</v>
      </c>
      <c r="G18" s="445"/>
      <c r="H18" s="1152">
        <f>+G18+F18</f>
        <v>400000</v>
      </c>
      <c r="I18" s="1115"/>
      <c r="J18" s="445"/>
      <c r="K18" s="1140"/>
      <c r="L18"/>
      <c r="M18"/>
      <c r="N18"/>
      <c r="O18"/>
      <c r="P18"/>
      <c r="Q18"/>
      <c r="R18"/>
      <c r="S18"/>
      <c r="T18"/>
    </row>
    <row r="19" spans="1:20" s="432" customFormat="1" ht="18" customHeight="1" x14ac:dyDescent="0.2">
      <c r="A19" s="598"/>
      <c r="C19" s="586"/>
      <c r="D19" s="587" t="s">
        <v>758</v>
      </c>
      <c r="E19" s="1107"/>
      <c r="F19" s="1129">
        <v>300000</v>
      </c>
      <c r="G19" s="445"/>
      <c r="H19" s="1152">
        <f>+G19+F19</f>
        <v>300000</v>
      </c>
      <c r="I19" s="1115"/>
      <c r="J19" s="445"/>
      <c r="K19" s="1140"/>
      <c r="L19"/>
      <c r="M19"/>
      <c r="N19"/>
      <c r="O19"/>
      <c r="P19"/>
      <c r="Q19"/>
      <c r="R19"/>
      <c r="S19"/>
      <c r="T19"/>
    </row>
    <row r="20" spans="1:20" x14ac:dyDescent="0.25">
      <c r="A20" s="597"/>
      <c r="C20" s="588">
        <v>107060</v>
      </c>
      <c r="D20" s="589" t="s">
        <v>264</v>
      </c>
      <c r="E20" s="1108" t="s">
        <v>109</v>
      </c>
      <c r="F20" s="1130">
        <v>920000</v>
      </c>
      <c r="G20" s="590"/>
      <c r="H20" s="1131">
        <f>+G20+F20</f>
        <v>920000</v>
      </c>
      <c r="I20" s="1116"/>
      <c r="J20" s="590"/>
      <c r="K20" s="1141"/>
      <c r="L20"/>
      <c r="M20"/>
      <c r="N20"/>
      <c r="O20"/>
      <c r="P20"/>
      <c r="Q20"/>
      <c r="R20"/>
      <c r="S20"/>
      <c r="T20"/>
    </row>
    <row r="21" spans="1:20" s="432" customFormat="1" ht="21" customHeight="1" x14ac:dyDescent="0.2">
      <c r="A21" s="598"/>
      <c r="C21" s="588">
        <v>107060</v>
      </c>
      <c r="D21" s="593" t="s">
        <v>262</v>
      </c>
      <c r="E21" s="1109" t="s">
        <v>109</v>
      </c>
      <c r="F21" s="1132">
        <f>SUM(F22:F23)</f>
        <v>100000</v>
      </c>
      <c r="G21" s="443"/>
      <c r="H21" s="1153">
        <v>0</v>
      </c>
      <c r="I21" s="1117">
        <f>SUM(I22:I23)</f>
        <v>1209040</v>
      </c>
      <c r="J21" s="443"/>
      <c r="K21" s="1138"/>
      <c r="L21"/>
      <c r="M21"/>
      <c r="N21"/>
      <c r="O21"/>
      <c r="P21"/>
      <c r="Q21"/>
      <c r="R21"/>
      <c r="S21"/>
      <c r="T21"/>
    </row>
    <row r="22" spans="1:20" s="432" customFormat="1" ht="15" customHeight="1" x14ac:dyDescent="0.2">
      <c r="A22" s="598"/>
      <c r="C22" s="433"/>
      <c r="D22" s="446" t="s">
        <v>266</v>
      </c>
      <c r="E22" s="1107"/>
      <c r="F22" s="1133"/>
      <c r="G22" s="445"/>
      <c r="H22" s="1152">
        <f>+G22+F22</f>
        <v>0</v>
      </c>
      <c r="I22" s="1118">
        <v>1209040</v>
      </c>
      <c r="J22" s="445"/>
      <c r="K22" s="1140"/>
      <c r="L22"/>
      <c r="M22"/>
      <c r="N22"/>
      <c r="O22"/>
      <c r="P22"/>
      <c r="Q22"/>
      <c r="R22"/>
      <c r="S22"/>
      <c r="T22"/>
    </row>
    <row r="23" spans="1:20" x14ac:dyDescent="0.25">
      <c r="A23" s="597"/>
      <c r="C23" s="436">
        <v>106020</v>
      </c>
      <c r="D23" s="434" t="s">
        <v>265</v>
      </c>
      <c r="E23" s="1106"/>
      <c r="F23" s="1123">
        <v>100000</v>
      </c>
      <c r="G23" s="435"/>
      <c r="H23" s="1124">
        <f>+G23+F23</f>
        <v>100000</v>
      </c>
      <c r="I23" s="1112"/>
      <c r="J23" s="435"/>
      <c r="K23" s="1137"/>
      <c r="L23"/>
      <c r="M23"/>
      <c r="N23"/>
      <c r="O23"/>
      <c r="P23"/>
      <c r="Q23"/>
      <c r="R23"/>
      <c r="S23"/>
      <c r="T23"/>
    </row>
    <row r="24" spans="1:20" hidden="1" x14ac:dyDescent="0.25">
      <c r="A24" s="604"/>
      <c r="B24" s="605"/>
      <c r="C24" s="1693"/>
      <c r="D24" s="1694"/>
      <c r="E24" s="1110"/>
      <c r="F24" s="1134"/>
      <c r="G24" s="606"/>
      <c r="H24" s="1135"/>
      <c r="I24" s="1119"/>
      <c r="J24" s="606"/>
      <c r="K24" s="1142"/>
      <c r="L24"/>
      <c r="M24"/>
      <c r="N24"/>
      <c r="O24"/>
      <c r="P24"/>
      <c r="Q24"/>
      <c r="R24"/>
      <c r="S24"/>
      <c r="T24"/>
    </row>
    <row r="25" spans="1:20" hidden="1" x14ac:dyDescent="0.25">
      <c r="A25" s="597"/>
      <c r="C25" s="436"/>
      <c r="E25" s="1106"/>
      <c r="F25" s="1123"/>
      <c r="G25" s="435"/>
      <c r="H25" s="1124"/>
      <c r="I25" s="1112"/>
      <c r="J25" s="435"/>
      <c r="K25" s="1137"/>
      <c r="L25"/>
      <c r="M25"/>
      <c r="N25"/>
      <c r="O25"/>
      <c r="P25"/>
      <c r="Q25"/>
      <c r="R25"/>
      <c r="S25"/>
      <c r="T25"/>
    </row>
    <row r="26" spans="1:20" hidden="1" x14ac:dyDescent="0.25">
      <c r="A26" s="599"/>
      <c r="C26" s="594"/>
      <c r="D26" s="595"/>
      <c r="E26" s="1106"/>
      <c r="F26" s="1123"/>
      <c r="G26" s="435"/>
      <c r="H26" s="1124"/>
      <c r="I26" s="1112"/>
      <c r="J26" s="435"/>
      <c r="K26" s="1137"/>
      <c r="L26"/>
      <c r="M26"/>
      <c r="N26"/>
      <c r="O26"/>
      <c r="P26"/>
      <c r="Q26"/>
      <c r="R26"/>
      <c r="S26"/>
      <c r="T26"/>
    </row>
    <row r="27" spans="1:20" ht="20.25" customHeight="1" thickBot="1" x14ac:dyDescent="0.3">
      <c r="A27" s="1691" t="s">
        <v>112</v>
      </c>
      <c r="B27" s="1692"/>
      <c r="C27" s="1692"/>
      <c r="D27" s="1692"/>
      <c r="E27" s="645" t="s">
        <v>330</v>
      </c>
      <c r="F27" s="1304">
        <f>SUM(F8,F11,F24)</f>
        <v>4420000</v>
      </c>
      <c r="G27" s="1305"/>
      <c r="H27" s="1306">
        <f>+H11+H8</f>
        <v>4320000</v>
      </c>
      <c r="I27" s="1120">
        <f>SUM(I8,I11,I24)</f>
        <v>1209040</v>
      </c>
      <c r="J27" s="444"/>
      <c r="K27" s="1143"/>
      <c r="L27"/>
      <c r="M27"/>
      <c r="N27"/>
      <c r="O27"/>
      <c r="P27"/>
      <c r="Q27"/>
      <c r="R27"/>
      <c r="S27"/>
      <c r="T27"/>
    </row>
  </sheetData>
  <mergeCells count="31">
    <mergeCell ref="L4:T4"/>
    <mergeCell ref="L1:T1"/>
    <mergeCell ref="L2:T2"/>
    <mergeCell ref="C5:D6"/>
    <mergeCell ref="H9:H10"/>
    <mergeCell ref="E5:E6"/>
    <mergeCell ref="D9:D10"/>
    <mergeCell ref="F5:H5"/>
    <mergeCell ref="C8:D8"/>
    <mergeCell ref="I5:K5"/>
    <mergeCell ref="I9:I10"/>
    <mergeCell ref="J9:J10"/>
    <mergeCell ref="K9:K10"/>
    <mergeCell ref="C1:H1"/>
    <mergeCell ref="E9:E10"/>
    <mergeCell ref="C9:C10"/>
    <mergeCell ref="I13:I15"/>
    <mergeCell ref="J13:J15"/>
    <mergeCell ref="K13:K15"/>
    <mergeCell ref="A27:D27"/>
    <mergeCell ref="C24:D24"/>
    <mergeCell ref="H13:H15"/>
    <mergeCell ref="G13:G15"/>
    <mergeCell ref="F13:F15"/>
    <mergeCell ref="C13:C15"/>
    <mergeCell ref="D13:D15"/>
    <mergeCell ref="A5:A6"/>
    <mergeCell ref="E13:E15"/>
    <mergeCell ref="C11:D11"/>
    <mergeCell ref="F9:F10"/>
    <mergeCell ref="G9:G10"/>
  </mergeCells>
  <phoneticPr fontId="4" type="noConversion"/>
  <pageMargins left="0.70866141732283472" right="0" top="0.74803149606299213" bottom="0.74803149606299213" header="0.31496062992125984" footer="0.31496062992125984"/>
  <pageSetup paperSize="9" scale="74" orientation="landscape" r:id="rId1"/>
  <headerFooter alignWithMargins="0">
    <oddHeader>&amp;C&amp;"Times New Roman,Félkövér"&amp;9LETENYE VÁROS ÖNKORMÁNYZATA ÁLTAL FOLYÓSÍTOTT ELLÁTÁSOK KIADÁSI ELŐIRÁNYZATAI 2020.ÉV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4"/>
  <sheetViews>
    <sheetView topLeftCell="A25" zoomScale="90" zoomScaleNormal="90" workbookViewId="0">
      <selection activeCell="P49" sqref="P49"/>
    </sheetView>
  </sheetViews>
  <sheetFormatPr defaultColWidth="8" defaultRowHeight="12" x14ac:dyDescent="0.2"/>
  <cols>
    <col min="1" max="1" width="65" style="421" customWidth="1"/>
    <col min="2" max="2" width="9.42578125" style="421" customWidth="1"/>
    <col min="3" max="3" width="9.85546875" style="421" customWidth="1"/>
    <col min="4" max="4" width="13.28515625" style="421" customWidth="1"/>
    <col min="5" max="5" width="12.7109375" style="420" hidden="1" customWidth="1"/>
    <col min="6" max="6" width="13.5703125" style="420" hidden="1" customWidth="1"/>
    <col min="7" max="7" width="11.42578125" style="420" hidden="1" customWidth="1"/>
    <col min="8" max="8" width="10.7109375" style="420" hidden="1" customWidth="1"/>
    <col min="9" max="9" width="11.140625" style="420" customWidth="1"/>
    <col min="10" max="10" width="8" style="420"/>
    <col min="11" max="11" width="10.28515625" style="420" customWidth="1"/>
    <col min="12" max="12" width="8" style="420"/>
    <col min="13" max="16384" width="8" style="421"/>
  </cols>
  <sheetData>
    <row r="1" spans="1:12" ht="14.45" customHeight="1" x14ac:dyDescent="0.2">
      <c r="B1" s="1726"/>
      <c r="C1" s="1726"/>
      <c r="D1" s="1726"/>
      <c r="E1" s="1726"/>
      <c r="F1" s="1726"/>
      <c r="G1" s="1726"/>
      <c r="H1" s="1726"/>
    </row>
    <row r="2" spans="1:12" ht="15" customHeight="1" thickBot="1" x14ac:dyDescent="0.25">
      <c r="B2" s="1727" t="s">
        <v>1053</v>
      </c>
      <c r="C2" s="1727"/>
      <c r="D2" s="1727"/>
      <c r="E2" s="1727"/>
      <c r="F2" s="1727"/>
      <c r="G2" s="1727"/>
      <c r="H2" s="1727"/>
    </row>
    <row r="3" spans="1:12" ht="51" customHeight="1" thickBot="1" x14ac:dyDescent="0.25">
      <c r="A3" s="1070" t="s">
        <v>443</v>
      </c>
      <c r="B3" s="1084" t="s">
        <v>13</v>
      </c>
      <c r="C3" s="1174" t="s">
        <v>444</v>
      </c>
      <c r="D3" s="1176" t="s">
        <v>998</v>
      </c>
      <c r="E3" s="1175" t="s">
        <v>980</v>
      </c>
      <c r="F3" s="1085" t="s">
        <v>999</v>
      </c>
      <c r="G3" s="1085" t="s">
        <v>996</v>
      </c>
      <c r="H3" s="1085" t="s">
        <v>996</v>
      </c>
      <c r="L3" s="421"/>
    </row>
    <row r="4" spans="1:12" ht="28.5" customHeight="1" x14ac:dyDescent="0.2">
      <c r="A4" s="1071" t="s">
        <v>445</v>
      </c>
      <c r="B4" s="1086"/>
      <c r="C4" s="451"/>
      <c r="D4" s="1186">
        <f>SUM(D5:D7)</f>
        <v>123929443</v>
      </c>
      <c r="E4" s="1177"/>
      <c r="F4" s="883"/>
      <c r="G4" s="883"/>
      <c r="H4" s="883"/>
      <c r="K4" s="421"/>
      <c r="L4" s="421"/>
    </row>
    <row r="5" spans="1:12" ht="13.5" customHeight="1" x14ac:dyDescent="0.2">
      <c r="A5" s="1072" t="s">
        <v>446</v>
      </c>
      <c r="B5" s="1087"/>
      <c r="C5" s="423">
        <v>4580000</v>
      </c>
      <c r="D5" s="1187">
        <v>111033415</v>
      </c>
      <c r="E5" s="1178"/>
      <c r="F5" s="884"/>
      <c r="G5" s="884"/>
      <c r="H5" s="884"/>
      <c r="K5" s="421"/>
      <c r="L5" s="421"/>
    </row>
    <row r="6" spans="1:12" ht="13.5" customHeight="1" x14ac:dyDescent="0.2">
      <c r="A6" s="1072" t="s">
        <v>447</v>
      </c>
      <c r="B6" s="1088">
        <v>2</v>
      </c>
      <c r="C6" s="423">
        <v>6448014</v>
      </c>
      <c r="D6" s="1187">
        <v>12896028</v>
      </c>
      <c r="E6" s="1178"/>
      <c r="F6" s="884"/>
      <c r="G6" s="884"/>
      <c r="H6" s="884"/>
      <c r="K6" s="421"/>
      <c r="L6" s="421"/>
    </row>
    <row r="7" spans="1:12" ht="13.5" customHeight="1" x14ac:dyDescent="0.2">
      <c r="A7" s="1072" t="s">
        <v>1014</v>
      </c>
      <c r="B7" s="1088"/>
      <c r="C7" s="423"/>
      <c r="D7" s="1187"/>
      <c r="E7" s="1178">
        <v>217282</v>
      </c>
      <c r="F7" s="884"/>
      <c r="G7" s="884"/>
      <c r="H7" s="884"/>
      <c r="K7" s="421"/>
      <c r="L7" s="421"/>
    </row>
    <row r="8" spans="1:12" ht="25.5" customHeight="1" x14ac:dyDescent="0.2">
      <c r="A8" s="1073" t="s">
        <v>448</v>
      </c>
      <c r="B8" s="1089"/>
      <c r="C8" s="449"/>
      <c r="D8" s="1189">
        <f>SUM(D9:D19)</f>
        <v>81534620</v>
      </c>
      <c r="E8" s="1179">
        <f>+F8-D8</f>
        <v>-81534620</v>
      </c>
      <c r="F8" s="885"/>
      <c r="G8" s="885"/>
      <c r="H8" s="885"/>
      <c r="K8" s="421"/>
      <c r="L8" s="421"/>
    </row>
    <row r="9" spans="1:12" ht="24.95" customHeight="1" x14ac:dyDescent="0.2">
      <c r="A9" s="1074" t="s">
        <v>449</v>
      </c>
      <c r="B9" s="1088"/>
      <c r="C9" s="423"/>
      <c r="D9" s="1188"/>
      <c r="E9" s="1178"/>
      <c r="F9" s="1069"/>
      <c r="G9" s="1069"/>
      <c r="H9" s="1069"/>
      <c r="K9" s="421"/>
      <c r="L9" s="421"/>
    </row>
    <row r="10" spans="1:12" ht="15" customHeight="1" x14ac:dyDescent="0.2">
      <c r="A10" s="1075" t="s">
        <v>450</v>
      </c>
      <c r="B10" s="1090">
        <v>10.199999999999999</v>
      </c>
      <c r="C10" s="423">
        <v>4371500</v>
      </c>
      <c r="D10" s="1187">
        <v>29726200</v>
      </c>
      <c r="E10" s="1180"/>
      <c r="F10" s="1091"/>
      <c r="G10" s="1091"/>
      <c r="H10" s="1091"/>
      <c r="K10" s="421"/>
      <c r="L10" s="421"/>
    </row>
    <row r="11" spans="1:12" ht="15" customHeight="1" x14ac:dyDescent="0.2">
      <c r="A11" s="1075" t="s">
        <v>833</v>
      </c>
      <c r="B11" s="1088">
        <v>8</v>
      </c>
      <c r="C11" s="423">
        <v>2400000</v>
      </c>
      <c r="D11" s="1187">
        <v>12800000</v>
      </c>
      <c r="E11" s="1181"/>
      <c r="F11" s="1091"/>
      <c r="G11" s="1091"/>
      <c r="H11" s="1091"/>
      <c r="K11" s="421"/>
      <c r="L11" s="421"/>
    </row>
    <row r="12" spans="1:12" ht="15" customHeight="1" x14ac:dyDescent="0.2">
      <c r="A12" s="1075" t="s">
        <v>451</v>
      </c>
      <c r="B12" s="1088">
        <v>1</v>
      </c>
      <c r="C12" s="423">
        <v>4371500</v>
      </c>
      <c r="D12" s="1187">
        <v>2914333</v>
      </c>
      <c r="E12" s="1181"/>
      <c r="F12" s="1091"/>
      <c r="G12" s="1091"/>
      <c r="H12" s="1091"/>
      <c r="K12" s="421"/>
      <c r="L12" s="421"/>
    </row>
    <row r="13" spans="1:12" ht="15" customHeight="1" x14ac:dyDescent="0.2">
      <c r="A13" s="1075" t="s">
        <v>452</v>
      </c>
      <c r="B13" s="1090">
        <v>10.199999999999999</v>
      </c>
      <c r="C13" s="423">
        <v>4371500</v>
      </c>
      <c r="D13" s="1187">
        <v>14863100</v>
      </c>
      <c r="E13" s="1181"/>
      <c r="F13" s="1091"/>
      <c r="G13" s="1091"/>
      <c r="H13" s="1091"/>
      <c r="K13" s="421"/>
      <c r="L13" s="421"/>
    </row>
    <row r="14" spans="1:12" ht="19.5" customHeight="1" x14ac:dyDescent="0.2">
      <c r="A14" s="1075" t="s">
        <v>834</v>
      </c>
      <c r="B14" s="1088">
        <v>8</v>
      </c>
      <c r="C14" s="423">
        <v>2400000</v>
      </c>
      <c r="D14" s="1187">
        <v>6400000</v>
      </c>
      <c r="E14" s="1181"/>
      <c r="F14" s="1091"/>
      <c r="G14" s="1091"/>
      <c r="H14" s="1091"/>
      <c r="K14" s="421"/>
      <c r="L14" s="421"/>
    </row>
    <row r="15" spans="1:12" ht="13.5" customHeight="1" x14ac:dyDescent="0.2">
      <c r="A15" s="1075" t="s">
        <v>453</v>
      </c>
      <c r="B15" s="1088">
        <v>1</v>
      </c>
      <c r="C15" s="423">
        <v>4371500</v>
      </c>
      <c r="D15" s="1187">
        <v>1457167</v>
      </c>
      <c r="E15" s="1182"/>
      <c r="F15" s="1091"/>
      <c r="G15" s="1091"/>
      <c r="H15" s="1091"/>
      <c r="K15" s="421"/>
      <c r="L15" s="421"/>
    </row>
    <row r="16" spans="1:12" ht="21.75" customHeight="1" x14ac:dyDescent="0.2">
      <c r="A16" s="447" t="s">
        <v>454</v>
      </c>
      <c r="B16" s="1092"/>
      <c r="C16" s="424"/>
      <c r="D16" s="886"/>
      <c r="E16" s="1178"/>
      <c r="F16" s="886"/>
      <c r="G16" s="886"/>
      <c r="H16" s="886"/>
      <c r="K16" s="421"/>
      <c r="L16" s="421"/>
    </row>
    <row r="17" spans="1:12" ht="13.5" customHeight="1" x14ac:dyDescent="0.2">
      <c r="A17" s="1072" t="s">
        <v>455</v>
      </c>
      <c r="B17" s="1093">
        <v>111</v>
      </c>
      <c r="C17" s="425">
        <v>97400</v>
      </c>
      <c r="D17" s="1190">
        <v>7207600</v>
      </c>
      <c r="E17" s="1178"/>
      <c r="F17" s="887"/>
      <c r="G17" s="887"/>
      <c r="H17" s="887"/>
      <c r="K17" s="421"/>
      <c r="L17" s="421"/>
    </row>
    <row r="18" spans="1:12" ht="13.5" customHeight="1" x14ac:dyDescent="0.2">
      <c r="A18" s="1072" t="s">
        <v>456</v>
      </c>
      <c r="B18" s="1088">
        <v>111</v>
      </c>
      <c r="C18" s="423">
        <v>97400</v>
      </c>
      <c r="D18" s="1187">
        <v>3603800</v>
      </c>
      <c r="E18" s="1178"/>
      <c r="F18" s="884"/>
      <c r="G18" s="884"/>
      <c r="H18" s="884"/>
      <c r="K18" s="421"/>
      <c r="L18" s="421"/>
    </row>
    <row r="19" spans="1:12" ht="20.25" customHeight="1" x14ac:dyDescent="0.2">
      <c r="A19" s="447" t="s">
        <v>457</v>
      </c>
      <c r="B19" s="1088">
        <v>5.4</v>
      </c>
      <c r="C19" s="423"/>
      <c r="D19" s="1187">
        <v>2562420</v>
      </c>
      <c r="E19" s="1178"/>
      <c r="F19" s="884"/>
      <c r="G19" s="884"/>
      <c r="H19" s="884"/>
      <c r="K19" s="421"/>
      <c r="L19" s="421"/>
    </row>
    <row r="20" spans="1:12" ht="33" customHeight="1" x14ac:dyDescent="0.2">
      <c r="A20" s="1076" t="s">
        <v>458</v>
      </c>
      <c r="B20" s="1094"/>
      <c r="C20" s="450"/>
      <c r="D20" s="1189">
        <f>SUM(D21:D23)</f>
        <v>22870815</v>
      </c>
      <c r="E20" s="1179">
        <f>+F20-D20</f>
        <v>-22870815</v>
      </c>
      <c r="F20" s="885"/>
      <c r="G20" s="885"/>
      <c r="H20" s="885"/>
    </row>
    <row r="21" spans="1:12" ht="13.5" customHeight="1" x14ac:dyDescent="0.2">
      <c r="A21" s="1072" t="s">
        <v>459</v>
      </c>
      <c r="B21" s="1088"/>
      <c r="C21" s="423"/>
      <c r="D21" s="1187">
        <v>3400000</v>
      </c>
      <c r="E21" s="1178"/>
      <c r="F21" s="884"/>
      <c r="G21" s="884"/>
      <c r="H21" s="884"/>
    </row>
    <row r="22" spans="1:12" ht="13.5" customHeight="1" x14ac:dyDescent="0.2">
      <c r="A22" s="1072" t="s">
        <v>460</v>
      </c>
      <c r="B22" s="1088"/>
      <c r="C22" s="423"/>
      <c r="D22" s="1187">
        <v>14850000</v>
      </c>
      <c r="E22" s="1178"/>
      <c r="F22" s="884"/>
      <c r="G22" s="884"/>
      <c r="H22" s="884"/>
    </row>
    <row r="23" spans="1:12" ht="13.5" customHeight="1" x14ac:dyDescent="0.2">
      <c r="A23" s="1072" t="s">
        <v>1013</v>
      </c>
      <c r="B23" s="1088"/>
      <c r="C23" s="423"/>
      <c r="D23" s="1187">
        <v>4620815</v>
      </c>
      <c r="E23" s="1178"/>
      <c r="F23" s="884"/>
      <c r="G23" s="884"/>
      <c r="H23" s="884"/>
    </row>
    <row r="24" spans="1:12" ht="26.25" customHeight="1" x14ac:dyDescent="0.2">
      <c r="A24" s="1339" t="s">
        <v>1091</v>
      </c>
      <c r="B24" s="1095"/>
      <c r="C24" s="1340"/>
      <c r="D24" s="1341">
        <f>SUM(D25:D28)</f>
        <v>33101163</v>
      </c>
      <c r="E24" s="1178"/>
      <c r="F24" s="884"/>
      <c r="G24" s="884"/>
      <c r="H24" s="884"/>
    </row>
    <row r="25" spans="1:12" ht="13.5" customHeight="1" x14ac:dyDescent="0.2">
      <c r="A25" s="1072" t="s">
        <v>1094</v>
      </c>
      <c r="B25" s="1088"/>
      <c r="C25" s="423"/>
      <c r="D25" s="1187"/>
      <c r="E25" s="1178"/>
      <c r="F25" s="884"/>
      <c r="G25" s="884"/>
      <c r="H25" s="884"/>
    </row>
    <row r="26" spans="1:12" ht="13.5" customHeight="1" x14ac:dyDescent="0.2">
      <c r="A26" s="1072" t="s">
        <v>461</v>
      </c>
      <c r="B26" s="1087">
        <v>8.0500000000000007</v>
      </c>
      <c r="C26" s="423">
        <v>2200000</v>
      </c>
      <c r="D26" s="1187">
        <v>17710000</v>
      </c>
      <c r="E26" s="1178"/>
      <c r="F26" s="884"/>
      <c r="G26" s="884"/>
      <c r="H26" s="884"/>
    </row>
    <row r="27" spans="1:12" ht="15" customHeight="1" x14ac:dyDescent="0.2">
      <c r="A27" s="1072" t="s">
        <v>462</v>
      </c>
      <c r="B27" s="1088"/>
      <c r="C27" s="423"/>
      <c r="D27" s="1187">
        <v>15361751</v>
      </c>
      <c r="E27" s="1178"/>
      <c r="F27" s="884"/>
      <c r="G27" s="884"/>
      <c r="H27" s="884"/>
    </row>
    <row r="28" spans="1:12" ht="13.5" customHeight="1" x14ac:dyDescent="0.2">
      <c r="A28" s="1072" t="s">
        <v>463</v>
      </c>
      <c r="B28" s="1088">
        <v>86</v>
      </c>
      <c r="C28" s="423">
        <v>342</v>
      </c>
      <c r="D28" s="1187">
        <v>29412</v>
      </c>
      <c r="E28" s="1178"/>
      <c r="F28" s="884"/>
      <c r="G28" s="884"/>
      <c r="H28" s="884"/>
    </row>
    <row r="29" spans="1:12" ht="27" customHeight="1" x14ac:dyDescent="0.2">
      <c r="A29" s="1077" t="s">
        <v>1092</v>
      </c>
      <c r="B29" s="1095"/>
      <c r="C29" s="723"/>
      <c r="D29" s="1191">
        <f>SUM(D30:D31)</f>
        <v>5060295</v>
      </c>
      <c r="E29" s="1183">
        <f>+F29-D29</f>
        <v>-5060295</v>
      </c>
      <c r="F29" s="888"/>
      <c r="G29" s="888"/>
      <c r="H29" s="888"/>
    </row>
    <row r="30" spans="1:12" ht="17.25" customHeight="1" x14ac:dyDescent="0.2">
      <c r="A30" s="1078" t="s">
        <v>464</v>
      </c>
      <c r="B30" s="1096">
        <v>4045</v>
      </c>
      <c r="C30" s="890">
        <v>1251</v>
      </c>
      <c r="D30" s="1091">
        <v>5060295</v>
      </c>
      <c r="E30" s="1184"/>
      <c r="F30" s="892"/>
      <c r="G30" s="892"/>
      <c r="H30" s="892"/>
    </row>
    <row r="31" spans="1:12" ht="12" customHeight="1" x14ac:dyDescent="0.2">
      <c r="A31" s="1078" t="s">
        <v>981</v>
      </c>
      <c r="B31" s="1097"/>
      <c r="C31" s="891"/>
      <c r="D31" s="1091"/>
      <c r="E31" s="1184">
        <v>852807</v>
      </c>
      <c r="F31" s="892"/>
      <c r="G31" s="892"/>
      <c r="H31" s="892"/>
    </row>
    <row r="32" spans="1:12" ht="22.5" customHeight="1" x14ac:dyDescent="0.2">
      <c r="A32" s="1080" t="s">
        <v>1093</v>
      </c>
      <c r="B32" s="1098"/>
      <c r="C32" s="893"/>
      <c r="D32" s="1192">
        <f>SUM(D33:D37)</f>
        <v>0</v>
      </c>
      <c r="E32" s="1183">
        <f>+F32-D32</f>
        <v>0</v>
      </c>
      <c r="F32" s="894"/>
      <c r="G32" s="894"/>
      <c r="H32" s="894"/>
    </row>
    <row r="33" spans="1:8" ht="14.25" customHeight="1" x14ac:dyDescent="0.2">
      <c r="A33" s="1081" t="s">
        <v>1095</v>
      </c>
      <c r="B33" s="1099"/>
      <c r="C33" s="891"/>
      <c r="D33" s="1193"/>
      <c r="E33" s="1184">
        <v>1735535</v>
      </c>
      <c r="F33" s="892"/>
      <c r="G33" s="892"/>
      <c r="H33" s="892"/>
    </row>
    <row r="34" spans="1:8" ht="14.25" customHeight="1" x14ac:dyDescent="0.2">
      <c r="A34" s="1079" t="s">
        <v>1096</v>
      </c>
      <c r="B34" s="1097"/>
      <c r="C34" s="1060"/>
      <c r="D34" s="1194"/>
      <c r="E34" s="1184"/>
      <c r="F34" s="892"/>
      <c r="G34" s="892"/>
      <c r="H34" s="892"/>
    </row>
    <row r="35" spans="1:8" ht="14.25" customHeight="1" x14ac:dyDescent="0.2">
      <c r="A35" s="1079" t="s">
        <v>1097</v>
      </c>
      <c r="B35" s="1097"/>
      <c r="C35" s="1060"/>
      <c r="D35" s="1194"/>
      <c r="E35" s="1184"/>
      <c r="F35" s="892"/>
      <c r="G35" s="892"/>
      <c r="H35" s="892"/>
    </row>
    <row r="36" spans="1:8" ht="14.25" customHeight="1" x14ac:dyDescent="0.2">
      <c r="A36" s="1079"/>
      <c r="B36" s="1097"/>
      <c r="C36" s="1060"/>
      <c r="D36" s="1194"/>
      <c r="E36" s="1184">
        <v>997200</v>
      </c>
      <c r="F36" s="892"/>
      <c r="G36" s="892"/>
      <c r="H36" s="892"/>
    </row>
    <row r="37" spans="1:8" ht="15" customHeight="1" thickBot="1" x14ac:dyDescent="0.25">
      <c r="A37" s="1082"/>
      <c r="B37" s="1100"/>
      <c r="C37" s="1059"/>
      <c r="D37" s="1195"/>
      <c r="E37" s="1178">
        <v>1209040</v>
      </c>
      <c r="F37" s="889"/>
      <c r="G37" s="889"/>
      <c r="H37" s="889"/>
    </row>
    <row r="38" spans="1:8" ht="29.25" customHeight="1" thickBot="1" x14ac:dyDescent="0.25">
      <c r="A38" s="1083" t="s">
        <v>465</v>
      </c>
      <c r="B38" s="1101"/>
      <c r="C38" s="448"/>
      <c r="D38" s="1196">
        <f>D4+D8+D20+D24+D29</f>
        <v>266496336</v>
      </c>
      <c r="E38" s="1185"/>
      <c r="F38" s="1102"/>
      <c r="G38" s="1102"/>
      <c r="H38" s="1102"/>
    </row>
    <row r="39" spans="1:8" ht="15" customHeight="1" x14ac:dyDescent="0.2">
      <c r="A39" s="426"/>
      <c r="B39" s="426"/>
      <c r="C39" s="426"/>
      <c r="D39" s="427"/>
    </row>
    <row r="40" spans="1:8" ht="13.5" customHeight="1" x14ac:dyDescent="0.2">
      <c r="A40" s="428"/>
      <c r="B40" s="428"/>
      <c r="C40" s="428"/>
      <c r="D40" s="422"/>
    </row>
    <row r="41" spans="1:8" ht="12.75" customHeight="1" x14ac:dyDescent="0.2"/>
    <row r="42" spans="1:8" ht="18" customHeight="1" x14ac:dyDescent="0.2"/>
    <row r="43" spans="1:8" ht="12" hidden="1" customHeight="1" x14ac:dyDescent="0.2"/>
    <row r="44" spans="1:8" ht="12" hidden="1" customHeight="1" x14ac:dyDescent="0.2"/>
  </sheetData>
  <sheetProtection selectLockedCells="1" selectUnlockedCells="1"/>
  <mergeCells count="2">
    <mergeCell ref="B1:H1"/>
    <mergeCell ref="B2:H2"/>
  </mergeCells>
  <phoneticPr fontId="26" type="noConversion"/>
  <printOptions horizontalCentered="1" verticalCentered="1"/>
  <pageMargins left="7.874015748031496E-2" right="7.874015748031496E-2" top="0.70866141732283472" bottom="0.82677165354330717" header="0.39370078740157483" footer="0.39370078740157483"/>
  <pageSetup paperSize="9" scale="91" firstPageNumber="0" orientation="portrait" r:id="rId1"/>
  <headerFooter alignWithMargins="0">
    <oddHeader>&amp;C&amp;"Times New Roman,Félkövér"LETENYE VÁROS ÖNKORMÁNYZATÁT MEGILLETŐ ÁLLAMI HOZZÁJÁRULÁSOK ÖSSZEGE 2020. ÉVBEN</oddHeader>
    <oddFooter>&amp;C&amp;P</oddFooter>
  </headerFooter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6"/>
  <sheetViews>
    <sheetView workbookViewId="0">
      <selection activeCell="P21" sqref="P21"/>
    </sheetView>
  </sheetViews>
  <sheetFormatPr defaultRowHeight="15" x14ac:dyDescent="0.25"/>
  <cols>
    <col min="1" max="2" width="11.7109375" style="1309" customWidth="1"/>
    <col min="3" max="4" width="15.28515625" style="1309" customWidth="1"/>
    <col min="5" max="5" width="14" style="1309" customWidth="1"/>
    <col min="6" max="6" width="13.28515625" style="1309" customWidth="1"/>
    <col min="7" max="7" width="13.42578125" style="1309" customWidth="1"/>
    <col min="8" max="8" width="9.85546875" style="1309" bestFit="1" customWidth="1"/>
    <col min="9" max="9" width="10" style="1309" customWidth="1"/>
    <col min="10" max="10" width="11.140625" style="1309" customWidth="1"/>
    <col min="11" max="11" width="13" style="1309" customWidth="1"/>
    <col min="12" max="13" width="9.140625" style="1309"/>
    <col min="14" max="14" width="12.140625" style="1309" customWidth="1"/>
    <col min="15" max="255" width="9.140625" style="1309"/>
    <col min="256" max="257" width="11.7109375" style="1309" customWidth="1"/>
    <col min="258" max="258" width="15.28515625" style="1309" customWidth="1"/>
    <col min="259" max="259" width="11.28515625" style="1309" customWidth="1"/>
    <col min="260" max="260" width="10.85546875" style="1309" customWidth="1"/>
    <col min="261" max="261" width="12.28515625" style="1309" customWidth="1"/>
    <col min="262" max="262" width="13.42578125" style="1309" customWidth="1"/>
    <col min="263" max="263" width="9.140625" style="1309"/>
    <col min="264" max="264" width="9.85546875" style="1309" bestFit="1" customWidth="1"/>
    <col min="265" max="265" width="10" style="1309" customWidth="1"/>
    <col min="266" max="266" width="11.140625" style="1309" customWidth="1"/>
    <col min="267" max="267" width="13" style="1309" customWidth="1"/>
    <col min="268" max="269" width="9.140625" style="1309"/>
    <col min="270" max="270" width="12.140625" style="1309" customWidth="1"/>
    <col min="271" max="511" width="9.140625" style="1309"/>
    <col min="512" max="513" width="11.7109375" style="1309" customWidth="1"/>
    <col min="514" max="514" width="15.28515625" style="1309" customWidth="1"/>
    <col min="515" max="515" width="11.28515625" style="1309" customWidth="1"/>
    <col min="516" max="516" width="10.85546875" style="1309" customWidth="1"/>
    <col min="517" max="517" width="12.28515625" style="1309" customWidth="1"/>
    <col min="518" max="518" width="13.42578125" style="1309" customWidth="1"/>
    <col min="519" max="519" width="9.140625" style="1309"/>
    <col min="520" max="520" width="9.85546875" style="1309" bestFit="1" customWidth="1"/>
    <col min="521" max="521" width="10" style="1309" customWidth="1"/>
    <col min="522" max="522" width="11.140625" style="1309" customWidth="1"/>
    <col min="523" max="523" width="13" style="1309" customWidth="1"/>
    <col min="524" max="525" width="9.140625" style="1309"/>
    <col min="526" max="526" width="12.140625" style="1309" customWidth="1"/>
    <col min="527" max="767" width="9.140625" style="1309"/>
    <col min="768" max="769" width="11.7109375" style="1309" customWidth="1"/>
    <col min="770" max="770" width="15.28515625" style="1309" customWidth="1"/>
    <col min="771" max="771" width="11.28515625" style="1309" customWidth="1"/>
    <col min="772" max="772" width="10.85546875" style="1309" customWidth="1"/>
    <col min="773" max="773" width="12.28515625" style="1309" customWidth="1"/>
    <col min="774" max="774" width="13.42578125" style="1309" customWidth="1"/>
    <col min="775" max="775" width="9.140625" style="1309"/>
    <col min="776" max="776" width="9.85546875" style="1309" bestFit="1" customWidth="1"/>
    <col min="777" max="777" width="10" style="1309" customWidth="1"/>
    <col min="778" max="778" width="11.140625" style="1309" customWidth="1"/>
    <col min="779" max="779" width="13" style="1309" customWidth="1"/>
    <col min="780" max="781" width="9.140625" style="1309"/>
    <col min="782" max="782" width="12.140625" style="1309" customWidth="1"/>
    <col min="783" max="1023" width="9.140625" style="1309"/>
    <col min="1024" max="1025" width="11.7109375" style="1309" customWidth="1"/>
    <col min="1026" max="1026" width="15.28515625" style="1309" customWidth="1"/>
    <col min="1027" max="1027" width="11.28515625" style="1309" customWidth="1"/>
    <col min="1028" max="1028" width="10.85546875" style="1309" customWidth="1"/>
    <col min="1029" max="1029" width="12.28515625" style="1309" customWidth="1"/>
    <col min="1030" max="1030" width="13.42578125" style="1309" customWidth="1"/>
    <col min="1031" max="1031" width="9.140625" style="1309"/>
    <col min="1032" max="1032" width="9.85546875" style="1309" bestFit="1" customWidth="1"/>
    <col min="1033" max="1033" width="10" style="1309" customWidth="1"/>
    <col min="1034" max="1034" width="11.140625" style="1309" customWidth="1"/>
    <col min="1035" max="1035" width="13" style="1309" customWidth="1"/>
    <col min="1036" max="1037" width="9.140625" style="1309"/>
    <col min="1038" max="1038" width="12.140625" style="1309" customWidth="1"/>
    <col min="1039" max="1279" width="9.140625" style="1309"/>
    <col min="1280" max="1281" width="11.7109375" style="1309" customWidth="1"/>
    <col min="1282" max="1282" width="15.28515625" style="1309" customWidth="1"/>
    <col min="1283" max="1283" width="11.28515625" style="1309" customWidth="1"/>
    <col min="1284" max="1284" width="10.85546875" style="1309" customWidth="1"/>
    <col min="1285" max="1285" width="12.28515625" style="1309" customWidth="1"/>
    <col min="1286" max="1286" width="13.42578125" style="1309" customWidth="1"/>
    <col min="1287" max="1287" width="9.140625" style="1309"/>
    <col min="1288" max="1288" width="9.85546875" style="1309" bestFit="1" customWidth="1"/>
    <col min="1289" max="1289" width="10" style="1309" customWidth="1"/>
    <col min="1290" max="1290" width="11.140625" style="1309" customWidth="1"/>
    <col min="1291" max="1291" width="13" style="1309" customWidth="1"/>
    <col min="1292" max="1293" width="9.140625" style="1309"/>
    <col min="1294" max="1294" width="12.140625" style="1309" customWidth="1"/>
    <col min="1295" max="1535" width="9.140625" style="1309"/>
    <col min="1536" max="1537" width="11.7109375" style="1309" customWidth="1"/>
    <col min="1538" max="1538" width="15.28515625" style="1309" customWidth="1"/>
    <col min="1539" max="1539" width="11.28515625" style="1309" customWidth="1"/>
    <col min="1540" max="1540" width="10.85546875" style="1309" customWidth="1"/>
    <col min="1541" max="1541" width="12.28515625" style="1309" customWidth="1"/>
    <col min="1542" max="1542" width="13.42578125" style="1309" customWidth="1"/>
    <col min="1543" max="1543" width="9.140625" style="1309"/>
    <col min="1544" max="1544" width="9.85546875" style="1309" bestFit="1" customWidth="1"/>
    <col min="1545" max="1545" width="10" style="1309" customWidth="1"/>
    <col min="1546" max="1546" width="11.140625" style="1309" customWidth="1"/>
    <col min="1547" max="1547" width="13" style="1309" customWidth="1"/>
    <col min="1548" max="1549" width="9.140625" style="1309"/>
    <col min="1550" max="1550" width="12.140625" style="1309" customWidth="1"/>
    <col min="1551" max="1791" width="9.140625" style="1309"/>
    <col min="1792" max="1793" width="11.7109375" style="1309" customWidth="1"/>
    <col min="1794" max="1794" width="15.28515625" style="1309" customWidth="1"/>
    <col min="1795" max="1795" width="11.28515625" style="1309" customWidth="1"/>
    <col min="1796" max="1796" width="10.85546875" style="1309" customWidth="1"/>
    <col min="1797" max="1797" width="12.28515625" style="1309" customWidth="1"/>
    <col min="1798" max="1798" width="13.42578125" style="1309" customWidth="1"/>
    <col min="1799" max="1799" width="9.140625" style="1309"/>
    <col min="1800" max="1800" width="9.85546875" style="1309" bestFit="1" customWidth="1"/>
    <col min="1801" max="1801" width="10" style="1309" customWidth="1"/>
    <col min="1802" max="1802" width="11.140625" style="1309" customWidth="1"/>
    <col min="1803" max="1803" width="13" style="1309" customWidth="1"/>
    <col min="1804" max="1805" width="9.140625" style="1309"/>
    <col min="1806" max="1806" width="12.140625" style="1309" customWidth="1"/>
    <col min="1807" max="2047" width="9.140625" style="1309"/>
    <col min="2048" max="2049" width="11.7109375" style="1309" customWidth="1"/>
    <col min="2050" max="2050" width="15.28515625" style="1309" customWidth="1"/>
    <col min="2051" max="2051" width="11.28515625" style="1309" customWidth="1"/>
    <col min="2052" max="2052" width="10.85546875" style="1309" customWidth="1"/>
    <col min="2053" max="2053" width="12.28515625" style="1309" customWidth="1"/>
    <col min="2054" max="2054" width="13.42578125" style="1309" customWidth="1"/>
    <col min="2055" max="2055" width="9.140625" style="1309"/>
    <col min="2056" max="2056" width="9.85546875" style="1309" bestFit="1" customWidth="1"/>
    <col min="2057" max="2057" width="10" style="1309" customWidth="1"/>
    <col min="2058" max="2058" width="11.140625" style="1309" customWidth="1"/>
    <col min="2059" max="2059" width="13" style="1309" customWidth="1"/>
    <col min="2060" max="2061" width="9.140625" style="1309"/>
    <col min="2062" max="2062" width="12.140625" style="1309" customWidth="1"/>
    <col min="2063" max="2303" width="9.140625" style="1309"/>
    <col min="2304" max="2305" width="11.7109375" style="1309" customWidth="1"/>
    <col min="2306" max="2306" width="15.28515625" style="1309" customWidth="1"/>
    <col min="2307" max="2307" width="11.28515625" style="1309" customWidth="1"/>
    <col min="2308" max="2308" width="10.85546875" style="1309" customWidth="1"/>
    <col min="2309" max="2309" width="12.28515625" style="1309" customWidth="1"/>
    <col min="2310" max="2310" width="13.42578125" style="1309" customWidth="1"/>
    <col min="2311" max="2311" width="9.140625" style="1309"/>
    <col min="2312" max="2312" width="9.85546875" style="1309" bestFit="1" customWidth="1"/>
    <col min="2313" max="2313" width="10" style="1309" customWidth="1"/>
    <col min="2314" max="2314" width="11.140625" style="1309" customWidth="1"/>
    <col min="2315" max="2315" width="13" style="1309" customWidth="1"/>
    <col min="2316" max="2317" width="9.140625" style="1309"/>
    <col min="2318" max="2318" width="12.140625" style="1309" customWidth="1"/>
    <col min="2319" max="2559" width="9.140625" style="1309"/>
    <col min="2560" max="2561" width="11.7109375" style="1309" customWidth="1"/>
    <col min="2562" max="2562" width="15.28515625" style="1309" customWidth="1"/>
    <col min="2563" max="2563" width="11.28515625" style="1309" customWidth="1"/>
    <col min="2564" max="2564" width="10.85546875" style="1309" customWidth="1"/>
    <col min="2565" max="2565" width="12.28515625" style="1309" customWidth="1"/>
    <col min="2566" max="2566" width="13.42578125" style="1309" customWidth="1"/>
    <col min="2567" max="2567" width="9.140625" style="1309"/>
    <col min="2568" max="2568" width="9.85546875" style="1309" bestFit="1" customWidth="1"/>
    <col min="2569" max="2569" width="10" style="1309" customWidth="1"/>
    <col min="2570" max="2570" width="11.140625" style="1309" customWidth="1"/>
    <col min="2571" max="2571" width="13" style="1309" customWidth="1"/>
    <col min="2572" max="2573" width="9.140625" style="1309"/>
    <col min="2574" max="2574" width="12.140625" style="1309" customWidth="1"/>
    <col min="2575" max="2815" width="9.140625" style="1309"/>
    <col min="2816" max="2817" width="11.7109375" style="1309" customWidth="1"/>
    <col min="2818" max="2818" width="15.28515625" style="1309" customWidth="1"/>
    <col min="2819" max="2819" width="11.28515625" style="1309" customWidth="1"/>
    <col min="2820" max="2820" width="10.85546875" style="1309" customWidth="1"/>
    <col min="2821" max="2821" width="12.28515625" style="1309" customWidth="1"/>
    <col min="2822" max="2822" width="13.42578125" style="1309" customWidth="1"/>
    <col min="2823" max="2823" width="9.140625" style="1309"/>
    <col min="2824" max="2824" width="9.85546875" style="1309" bestFit="1" customWidth="1"/>
    <col min="2825" max="2825" width="10" style="1309" customWidth="1"/>
    <col min="2826" max="2826" width="11.140625" style="1309" customWidth="1"/>
    <col min="2827" max="2827" width="13" style="1309" customWidth="1"/>
    <col min="2828" max="2829" width="9.140625" style="1309"/>
    <col min="2830" max="2830" width="12.140625" style="1309" customWidth="1"/>
    <col min="2831" max="3071" width="9.140625" style="1309"/>
    <col min="3072" max="3073" width="11.7109375" style="1309" customWidth="1"/>
    <col min="3074" max="3074" width="15.28515625" style="1309" customWidth="1"/>
    <col min="3075" max="3075" width="11.28515625" style="1309" customWidth="1"/>
    <col min="3076" max="3076" width="10.85546875" style="1309" customWidth="1"/>
    <col min="3077" max="3077" width="12.28515625" style="1309" customWidth="1"/>
    <col min="3078" max="3078" width="13.42578125" style="1309" customWidth="1"/>
    <col min="3079" max="3079" width="9.140625" style="1309"/>
    <col min="3080" max="3080" width="9.85546875" style="1309" bestFit="1" customWidth="1"/>
    <col min="3081" max="3081" width="10" style="1309" customWidth="1"/>
    <col min="3082" max="3082" width="11.140625" style="1309" customWidth="1"/>
    <col min="3083" max="3083" width="13" style="1309" customWidth="1"/>
    <col min="3084" max="3085" width="9.140625" style="1309"/>
    <col min="3086" max="3086" width="12.140625" style="1309" customWidth="1"/>
    <col min="3087" max="3327" width="9.140625" style="1309"/>
    <col min="3328" max="3329" width="11.7109375" style="1309" customWidth="1"/>
    <col min="3330" max="3330" width="15.28515625" style="1309" customWidth="1"/>
    <col min="3331" max="3331" width="11.28515625" style="1309" customWidth="1"/>
    <col min="3332" max="3332" width="10.85546875" style="1309" customWidth="1"/>
    <col min="3333" max="3333" width="12.28515625" style="1309" customWidth="1"/>
    <col min="3334" max="3334" width="13.42578125" style="1309" customWidth="1"/>
    <col min="3335" max="3335" width="9.140625" style="1309"/>
    <col min="3336" max="3336" width="9.85546875" style="1309" bestFit="1" customWidth="1"/>
    <col min="3337" max="3337" width="10" style="1309" customWidth="1"/>
    <col min="3338" max="3338" width="11.140625" style="1309" customWidth="1"/>
    <col min="3339" max="3339" width="13" style="1309" customWidth="1"/>
    <col min="3340" max="3341" width="9.140625" style="1309"/>
    <col min="3342" max="3342" width="12.140625" style="1309" customWidth="1"/>
    <col min="3343" max="3583" width="9.140625" style="1309"/>
    <col min="3584" max="3585" width="11.7109375" style="1309" customWidth="1"/>
    <col min="3586" max="3586" width="15.28515625" style="1309" customWidth="1"/>
    <col min="3587" max="3587" width="11.28515625" style="1309" customWidth="1"/>
    <col min="3588" max="3588" width="10.85546875" style="1309" customWidth="1"/>
    <col min="3589" max="3589" width="12.28515625" style="1309" customWidth="1"/>
    <col min="3590" max="3590" width="13.42578125" style="1309" customWidth="1"/>
    <col min="3591" max="3591" width="9.140625" style="1309"/>
    <col min="3592" max="3592" width="9.85546875" style="1309" bestFit="1" customWidth="1"/>
    <col min="3593" max="3593" width="10" style="1309" customWidth="1"/>
    <col min="3594" max="3594" width="11.140625" style="1309" customWidth="1"/>
    <col min="3595" max="3595" width="13" style="1309" customWidth="1"/>
    <col min="3596" max="3597" width="9.140625" style="1309"/>
    <col min="3598" max="3598" width="12.140625" style="1309" customWidth="1"/>
    <col min="3599" max="3839" width="9.140625" style="1309"/>
    <col min="3840" max="3841" width="11.7109375" style="1309" customWidth="1"/>
    <col min="3842" max="3842" width="15.28515625" style="1309" customWidth="1"/>
    <col min="3843" max="3843" width="11.28515625" style="1309" customWidth="1"/>
    <col min="3844" max="3844" width="10.85546875" style="1309" customWidth="1"/>
    <col min="3845" max="3845" width="12.28515625" style="1309" customWidth="1"/>
    <col min="3846" max="3846" width="13.42578125" style="1309" customWidth="1"/>
    <col min="3847" max="3847" width="9.140625" style="1309"/>
    <col min="3848" max="3848" width="9.85546875" style="1309" bestFit="1" customWidth="1"/>
    <col min="3849" max="3849" width="10" style="1309" customWidth="1"/>
    <col min="3850" max="3850" width="11.140625" style="1309" customWidth="1"/>
    <col min="3851" max="3851" width="13" style="1309" customWidth="1"/>
    <col min="3852" max="3853" width="9.140625" style="1309"/>
    <col min="3854" max="3854" width="12.140625" style="1309" customWidth="1"/>
    <col min="3855" max="4095" width="9.140625" style="1309"/>
    <col min="4096" max="4097" width="11.7109375" style="1309" customWidth="1"/>
    <col min="4098" max="4098" width="15.28515625" style="1309" customWidth="1"/>
    <col min="4099" max="4099" width="11.28515625" style="1309" customWidth="1"/>
    <col min="4100" max="4100" width="10.85546875" style="1309" customWidth="1"/>
    <col min="4101" max="4101" width="12.28515625" style="1309" customWidth="1"/>
    <col min="4102" max="4102" width="13.42578125" style="1309" customWidth="1"/>
    <col min="4103" max="4103" width="9.140625" style="1309"/>
    <col min="4104" max="4104" width="9.85546875" style="1309" bestFit="1" customWidth="1"/>
    <col min="4105" max="4105" width="10" style="1309" customWidth="1"/>
    <col min="4106" max="4106" width="11.140625" style="1309" customWidth="1"/>
    <col min="4107" max="4107" width="13" style="1309" customWidth="1"/>
    <col min="4108" max="4109" width="9.140625" style="1309"/>
    <col min="4110" max="4110" width="12.140625" style="1309" customWidth="1"/>
    <col min="4111" max="4351" width="9.140625" style="1309"/>
    <col min="4352" max="4353" width="11.7109375" style="1309" customWidth="1"/>
    <col min="4354" max="4354" width="15.28515625" style="1309" customWidth="1"/>
    <col min="4355" max="4355" width="11.28515625" style="1309" customWidth="1"/>
    <col min="4356" max="4356" width="10.85546875" style="1309" customWidth="1"/>
    <col min="4357" max="4357" width="12.28515625" style="1309" customWidth="1"/>
    <col min="4358" max="4358" width="13.42578125" style="1309" customWidth="1"/>
    <col min="4359" max="4359" width="9.140625" style="1309"/>
    <col min="4360" max="4360" width="9.85546875" style="1309" bestFit="1" customWidth="1"/>
    <col min="4361" max="4361" width="10" style="1309" customWidth="1"/>
    <col min="4362" max="4362" width="11.140625" style="1309" customWidth="1"/>
    <col min="4363" max="4363" width="13" style="1309" customWidth="1"/>
    <col min="4364" max="4365" width="9.140625" style="1309"/>
    <col min="4366" max="4366" width="12.140625" style="1309" customWidth="1"/>
    <col min="4367" max="4607" width="9.140625" style="1309"/>
    <col min="4608" max="4609" width="11.7109375" style="1309" customWidth="1"/>
    <col min="4610" max="4610" width="15.28515625" style="1309" customWidth="1"/>
    <col min="4611" max="4611" width="11.28515625" style="1309" customWidth="1"/>
    <col min="4612" max="4612" width="10.85546875" style="1309" customWidth="1"/>
    <col min="4613" max="4613" width="12.28515625" style="1309" customWidth="1"/>
    <col min="4614" max="4614" width="13.42578125" style="1309" customWidth="1"/>
    <col min="4615" max="4615" width="9.140625" style="1309"/>
    <col min="4616" max="4616" width="9.85546875" style="1309" bestFit="1" customWidth="1"/>
    <col min="4617" max="4617" width="10" style="1309" customWidth="1"/>
    <col min="4618" max="4618" width="11.140625" style="1309" customWidth="1"/>
    <col min="4619" max="4619" width="13" style="1309" customWidth="1"/>
    <col min="4620" max="4621" width="9.140625" style="1309"/>
    <col min="4622" max="4622" width="12.140625" style="1309" customWidth="1"/>
    <col min="4623" max="4863" width="9.140625" style="1309"/>
    <col min="4864" max="4865" width="11.7109375" style="1309" customWidth="1"/>
    <col min="4866" max="4866" width="15.28515625" style="1309" customWidth="1"/>
    <col min="4867" max="4867" width="11.28515625" style="1309" customWidth="1"/>
    <col min="4868" max="4868" width="10.85546875" style="1309" customWidth="1"/>
    <col min="4869" max="4869" width="12.28515625" style="1309" customWidth="1"/>
    <col min="4870" max="4870" width="13.42578125" style="1309" customWidth="1"/>
    <col min="4871" max="4871" width="9.140625" style="1309"/>
    <col min="4872" max="4872" width="9.85546875" style="1309" bestFit="1" customWidth="1"/>
    <col min="4873" max="4873" width="10" style="1309" customWidth="1"/>
    <col min="4874" max="4874" width="11.140625" style="1309" customWidth="1"/>
    <col min="4875" max="4875" width="13" style="1309" customWidth="1"/>
    <col min="4876" max="4877" width="9.140625" style="1309"/>
    <col min="4878" max="4878" width="12.140625" style="1309" customWidth="1"/>
    <col min="4879" max="5119" width="9.140625" style="1309"/>
    <col min="5120" max="5121" width="11.7109375" style="1309" customWidth="1"/>
    <col min="5122" max="5122" width="15.28515625" style="1309" customWidth="1"/>
    <col min="5123" max="5123" width="11.28515625" style="1309" customWidth="1"/>
    <col min="5124" max="5124" width="10.85546875" style="1309" customWidth="1"/>
    <col min="5125" max="5125" width="12.28515625" style="1309" customWidth="1"/>
    <col min="5126" max="5126" width="13.42578125" style="1309" customWidth="1"/>
    <col min="5127" max="5127" width="9.140625" style="1309"/>
    <col min="5128" max="5128" width="9.85546875" style="1309" bestFit="1" customWidth="1"/>
    <col min="5129" max="5129" width="10" style="1309" customWidth="1"/>
    <col min="5130" max="5130" width="11.140625" style="1309" customWidth="1"/>
    <col min="5131" max="5131" width="13" style="1309" customWidth="1"/>
    <col min="5132" max="5133" width="9.140625" style="1309"/>
    <col min="5134" max="5134" width="12.140625" style="1309" customWidth="1"/>
    <col min="5135" max="5375" width="9.140625" style="1309"/>
    <col min="5376" max="5377" width="11.7109375" style="1309" customWidth="1"/>
    <col min="5378" max="5378" width="15.28515625" style="1309" customWidth="1"/>
    <col min="5379" max="5379" width="11.28515625" style="1309" customWidth="1"/>
    <col min="5380" max="5380" width="10.85546875" style="1309" customWidth="1"/>
    <col min="5381" max="5381" width="12.28515625" style="1309" customWidth="1"/>
    <col min="5382" max="5382" width="13.42578125" style="1309" customWidth="1"/>
    <col min="5383" max="5383" width="9.140625" style="1309"/>
    <col min="5384" max="5384" width="9.85546875" style="1309" bestFit="1" customWidth="1"/>
    <col min="5385" max="5385" width="10" style="1309" customWidth="1"/>
    <col min="5386" max="5386" width="11.140625" style="1309" customWidth="1"/>
    <col min="5387" max="5387" width="13" style="1309" customWidth="1"/>
    <col min="5388" max="5389" width="9.140625" style="1309"/>
    <col min="5390" max="5390" width="12.140625" style="1309" customWidth="1"/>
    <col min="5391" max="5631" width="9.140625" style="1309"/>
    <col min="5632" max="5633" width="11.7109375" style="1309" customWidth="1"/>
    <col min="5634" max="5634" width="15.28515625" style="1309" customWidth="1"/>
    <col min="5635" max="5635" width="11.28515625" style="1309" customWidth="1"/>
    <col min="5636" max="5636" width="10.85546875" style="1309" customWidth="1"/>
    <col min="5637" max="5637" width="12.28515625" style="1309" customWidth="1"/>
    <col min="5638" max="5638" width="13.42578125" style="1309" customWidth="1"/>
    <col min="5639" max="5639" width="9.140625" style="1309"/>
    <col min="5640" max="5640" width="9.85546875" style="1309" bestFit="1" customWidth="1"/>
    <col min="5641" max="5641" width="10" style="1309" customWidth="1"/>
    <col min="5642" max="5642" width="11.140625" style="1309" customWidth="1"/>
    <col min="5643" max="5643" width="13" style="1309" customWidth="1"/>
    <col min="5644" max="5645" width="9.140625" style="1309"/>
    <col min="5646" max="5646" width="12.140625" style="1309" customWidth="1"/>
    <col min="5647" max="5887" width="9.140625" style="1309"/>
    <col min="5888" max="5889" width="11.7109375" style="1309" customWidth="1"/>
    <col min="5890" max="5890" width="15.28515625" style="1309" customWidth="1"/>
    <col min="5891" max="5891" width="11.28515625" style="1309" customWidth="1"/>
    <col min="5892" max="5892" width="10.85546875" style="1309" customWidth="1"/>
    <col min="5893" max="5893" width="12.28515625" style="1309" customWidth="1"/>
    <col min="5894" max="5894" width="13.42578125" style="1309" customWidth="1"/>
    <col min="5895" max="5895" width="9.140625" style="1309"/>
    <col min="5896" max="5896" width="9.85546875" style="1309" bestFit="1" customWidth="1"/>
    <col min="5897" max="5897" width="10" style="1309" customWidth="1"/>
    <col min="5898" max="5898" width="11.140625" style="1309" customWidth="1"/>
    <col min="5899" max="5899" width="13" style="1309" customWidth="1"/>
    <col min="5900" max="5901" width="9.140625" style="1309"/>
    <col min="5902" max="5902" width="12.140625" style="1309" customWidth="1"/>
    <col min="5903" max="6143" width="9.140625" style="1309"/>
    <col min="6144" max="6145" width="11.7109375" style="1309" customWidth="1"/>
    <col min="6146" max="6146" width="15.28515625" style="1309" customWidth="1"/>
    <col min="6147" max="6147" width="11.28515625" style="1309" customWidth="1"/>
    <col min="6148" max="6148" width="10.85546875" style="1309" customWidth="1"/>
    <col min="6149" max="6149" width="12.28515625" style="1309" customWidth="1"/>
    <col min="6150" max="6150" width="13.42578125" style="1309" customWidth="1"/>
    <col min="6151" max="6151" width="9.140625" style="1309"/>
    <col min="6152" max="6152" width="9.85546875" style="1309" bestFit="1" customWidth="1"/>
    <col min="6153" max="6153" width="10" style="1309" customWidth="1"/>
    <col min="6154" max="6154" width="11.140625" style="1309" customWidth="1"/>
    <col min="6155" max="6155" width="13" style="1309" customWidth="1"/>
    <col min="6156" max="6157" width="9.140625" style="1309"/>
    <col min="6158" max="6158" width="12.140625" style="1309" customWidth="1"/>
    <col min="6159" max="6399" width="9.140625" style="1309"/>
    <col min="6400" max="6401" width="11.7109375" style="1309" customWidth="1"/>
    <col min="6402" max="6402" width="15.28515625" style="1309" customWidth="1"/>
    <col min="6403" max="6403" width="11.28515625" style="1309" customWidth="1"/>
    <col min="6404" max="6404" width="10.85546875" style="1309" customWidth="1"/>
    <col min="6405" max="6405" width="12.28515625" style="1309" customWidth="1"/>
    <col min="6406" max="6406" width="13.42578125" style="1309" customWidth="1"/>
    <col min="6407" max="6407" width="9.140625" style="1309"/>
    <col min="6408" max="6408" width="9.85546875" style="1309" bestFit="1" customWidth="1"/>
    <col min="6409" max="6409" width="10" style="1309" customWidth="1"/>
    <col min="6410" max="6410" width="11.140625" style="1309" customWidth="1"/>
    <col min="6411" max="6411" width="13" style="1309" customWidth="1"/>
    <col min="6412" max="6413" width="9.140625" style="1309"/>
    <col min="6414" max="6414" width="12.140625" style="1309" customWidth="1"/>
    <col min="6415" max="6655" width="9.140625" style="1309"/>
    <col min="6656" max="6657" width="11.7109375" style="1309" customWidth="1"/>
    <col min="6658" max="6658" width="15.28515625" style="1309" customWidth="1"/>
    <col min="6659" max="6659" width="11.28515625" style="1309" customWidth="1"/>
    <col min="6660" max="6660" width="10.85546875" style="1309" customWidth="1"/>
    <col min="6661" max="6661" width="12.28515625" style="1309" customWidth="1"/>
    <col min="6662" max="6662" width="13.42578125" style="1309" customWidth="1"/>
    <col min="6663" max="6663" width="9.140625" style="1309"/>
    <col min="6664" max="6664" width="9.85546875" style="1309" bestFit="1" customWidth="1"/>
    <col min="6665" max="6665" width="10" style="1309" customWidth="1"/>
    <col min="6666" max="6666" width="11.140625" style="1309" customWidth="1"/>
    <col min="6667" max="6667" width="13" style="1309" customWidth="1"/>
    <col min="6668" max="6669" width="9.140625" style="1309"/>
    <col min="6670" max="6670" width="12.140625" style="1309" customWidth="1"/>
    <col min="6671" max="6911" width="9.140625" style="1309"/>
    <col min="6912" max="6913" width="11.7109375" style="1309" customWidth="1"/>
    <col min="6914" max="6914" width="15.28515625" style="1309" customWidth="1"/>
    <col min="6915" max="6915" width="11.28515625" style="1309" customWidth="1"/>
    <col min="6916" max="6916" width="10.85546875" style="1309" customWidth="1"/>
    <col min="6917" max="6917" width="12.28515625" style="1309" customWidth="1"/>
    <col min="6918" max="6918" width="13.42578125" style="1309" customWidth="1"/>
    <col min="6919" max="6919" width="9.140625" style="1309"/>
    <col min="6920" max="6920" width="9.85546875" style="1309" bestFit="1" customWidth="1"/>
    <col min="6921" max="6921" width="10" style="1309" customWidth="1"/>
    <col min="6922" max="6922" width="11.140625" style="1309" customWidth="1"/>
    <col min="6923" max="6923" width="13" style="1309" customWidth="1"/>
    <col min="6924" max="6925" width="9.140625" style="1309"/>
    <col min="6926" max="6926" width="12.140625" style="1309" customWidth="1"/>
    <col min="6927" max="7167" width="9.140625" style="1309"/>
    <col min="7168" max="7169" width="11.7109375" style="1309" customWidth="1"/>
    <col min="7170" max="7170" width="15.28515625" style="1309" customWidth="1"/>
    <col min="7171" max="7171" width="11.28515625" style="1309" customWidth="1"/>
    <col min="7172" max="7172" width="10.85546875" style="1309" customWidth="1"/>
    <col min="7173" max="7173" width="12.28515625" style="1309" customWidth="1"/>
    <col min="7174" max="7174" width="13.42578125" style="1309" customWidth="1"/>
    <col min="7175" max="7175" width="9.140625" style="1309"/>
    <col min="7176" max="7176" width="9.85546875" style="1309" bestFit="1" customWidth="1"/>
    <col min="7177" max="7177" width="10" style="1309" customWidth="1"/>
    <col min="7178" max="7178" width="11.140625" style="1309" customWidth="1"/>
    <col min="7179" max="7179" width="13" style="1309" customWidth="1"/>
    <col min="7180" max="7181" width="9.140625" style="1309"/>
    <col min="7182" max="7182" width="12.140625" style="1309" customWidth="1"/>
    <col min="7183" max="7423" width="9.140625" style="1309"/>
    <col min="7424" max="7425" width="11.7109375" style="1309" customWidth="1"/>
    <col min="7426" max="7426" width="15.28515625" style="1309" customWidth="1"/>
    <col min="7427" max="7427" width="11.28515625" style="1309" customWidth="1"/>
    <col min="7428" max="7428" width="10.85546875" style="1309" customWidth="1"/>
    <col min="7429" max="7429" width="12.28515625" style="1309" customWidth="1"/>
    <col min="7430" max="7430" width="13.42578125" style="1309" customWidth="1"/>
    <col min="7431" max="7431" width="9.140625" style="1309"/>
    <col min="7432" max="7432" width="9.85546875" style="1309" bestFit="1" customWidth="1"/>
    <col min="7433" max="7433" width="10" style="1309" customWidth="1"/>
    <col min="7434" max="7434" width="11.140625" style="1309" customWidth="1"/>
    <col min="7435" max="7435" width="13" style="1309" customWidth="1"/>
    <col min="7436" max="7437" width="9.140625" style="1309"/>
    <col min="7438" max="7438" width="12.140625" style="1309" customWidth="1"/>
    <col min="7439" max="7679" width="9.140625" style="1309"/>
    <col min="7680" max="7681" width="11.7109375" style="1309" customWidth="1"/>
    <col min="7682" max="7682" width="15.28515625" style="1309" customWidth="1"/>
    <col min="7683" max="7683" width="11.28515625" style="1309" customWidth="1"/>
    <col min="7684" max="7684" width="10.85546875" style="1309" customWidth="1"/>
    <col min="7685" max="7685" width="12.28515625" style="1309" customWidth="1"/>
    <col min="7686" max="7686" width="13.42578125" style="1309" customWidth="1"/>
    <col min="7687" max="7687" width="9.140625" style="1309"/>
    <col min="7688" max="7688" width="9.85546875" style="1309" bestFit="1" customWidth="1"/>
    <col min="7689" max="7689" width="10" style="1309" customWidth="1"/>
    <col min="7690" max="7690" width="11.140625" style="1309" customWidth="1"/>
    <col min="7691" max="7691" width="13" style="1309" customWidth="1"/>
    <col min="7692" max="7693" width="9.140625" style="1309"/>
    <col min="7694" max="7694" width="12.140625" style="1309" customWidth="1"/>
    <col min="7695" max="7935" width="9.140625" style="1309"/>
    <col min="7936" max="7937" width="11.7109375" style="1309" customWidth="1"/>
    <col min="7938" max="7938" width="15.28515625" style="1309" customWidth="1"/>
    <col min="7939" max="7939" width="11.28515625" style="1309" customWidth="1"/>
    <col min="7940" max="7940" width="10.85546875" style="1309" customWidth="1"/>
    <col min="7941" max="7941" width="12.28515625" style="1309" customWidth="1"/>
    <col min="7942" max="7942" width="13.42578125" style="1309" customWidth="1"/>
    <col min="7943" max="7943" width="9.140625" style="1309"/>
    <col min="7944" max="7944" width="9.85546875" style="1309" bestFit="1" customWidth="1"/>
    <col min="7945" max="7945" width="10" style="1309" customWidth="1"/>
    <col min="7946" max="7946" width="11.140625" style="1309" customWidth="1"/>
    <col min="7947" max="7947" width="13" style="1309" customWidth="1"/>
    <col min="7948" max="7949" width="9.140625" style="1309"/>
    <col min="7950" max="7950" width="12.140625" style="1309" customWidth="1"/>
    <col min="7951" max="8191" width="9.140625" style="1309"/>
    <col min="8192" max="8193" width="11.7109375" style="1309" customWidth="1"/>
    <col min="8194" max="8194" width="15.28515625" style="1309" customWidth="1"/>
    <col min="8195" max="8195" width="11.28515625" style="1309" customWidth="1"/>
    <col min="8196" max="8196" width="10.85546875" style="1309" customWidth="1"/>
    <col min="8197" max="8197" width="12.28515625" style="1309" customWidth="1"/>
    <col min="8198" max="8198" width="13.42578125" style="1309" customWidth="1"/>
    <col min="8199" max="8199" width="9.140625" style="1309"/>
    <col min="8200" max="8200" width="9.85546875" style="1309" bestFit="1" customWidth="1"/>
    <col min="8201" max="8201" width="10" style="1309" customWidth="1"/>
    <col min="8202" max="8202" width="11.140625" style="1309" customWidth="1"/>
    <col min="8203" max="8203" width="13" style="1309" customWidth="1"/>
    <col min="8204" max="8205" width="9.140625" style="1309"/>
    <col min="8206" max="8206" width="12.140625" style="1309" customWidth="1"/>
    <col min="8207" max="8447" width="9.140625" style="1309"/>
    <col min="8448" max="8449" width="11.7109375" style="1309" customWidth="1"/>
    <col min="8450" max="8450" width="15.28515625" style="1309" customWidth="1"/>
    <col min="8451" max="8451" width="11.28515625" style="1309" customWidth="1"/>
    <col min="8452" max="8452" width="10.85546875" style="1309" customWidth="1"/>
    <col min="8453" max="8453" width="12.28515625" style="1309" customWidth="1"/>
    <col min="8454" max="8454" width="13.42578125" style="1309" customWidth="1"/>
    <col min="8455" max="8455" width="9.140625" style="1309"/>
    <col min="8456" max="8456" width="9.85546875" style="1309" bestFit="1" customWidth="1"/>
    <col min="8457" max="8457" width="10" style="1309" customWidth="1"/>
    <col min="8458" max="8458" width="11.140625" style="1309" customWidth="1"/>
    <col min="8459" max="8459" width="13" style="1309" customWidth="1"/>
    <col min="8460" max="8461" width="9.140625" style="1309"/>
    <col min="8462" max="8462" width="12.140625" style="1309" customWidth="1"/>
    <col min="8463" max="8703" width="9.140625" style="1309"/>
    <col min="8704" max="8705" width="11.7109375" style="1309" customWidth="1"/>
    <col min="8706" max="8706" width="15.28515625" style="1309" customWidth="1"/>
    <col min="8707" max="8707" width="11.28515625" style="1309" customWidth="1"/>
    <col min="8708" max="8708" width="10.85546875" style="1309" customWidth="1"/>
    <col min="8709" max="8709" width="12.28515625" style="1309" customWidth="1"/>
    <col min="8710" max="8710" width="13.42578125" style="1309" customWidth="1"/>
    <col min="8711" max="8711" width="9.140625" style="1309"/>
    <col min="8712" max="8712" width="9.85546875" style="1309" bestFit="1" customWidth="1"/>
    <col min="8713" max="8713" width="10" style="1309" customWidth="1"/>
    <col min="8714" max="8714" width="11.140625" style="1309" customWidth="1"/>
    <col min="8715" max="8715" width="13" style="1309" customWidth="1"/>
    <col min="8716" max="8717" width="9.140625" style="1309"/>
    <col min="8718" max="8718" width="12.140625" style="1309" customWidth="1"/>
    <col min="8719" max="8959" width="9.140625" style="1309"/>
    <col min="8960" max="8961" width="11.7109375" style="1309" customWidth="1"/>
    <col min="8962" max="8962" width="15.28515625" style="1309" customWidth="1"/>
    <col min="8963" max="8963" width="11.28515625" style="1309" customWidth="1"/>
    <col min="8964" max="8964" width="10.85546875" style="1309" customWidth="1"/>
    <col min="8965" max="8965" width="12.28515625" style="1309" customWidth="1"/>
    <col min="8966" max="8966" width="13.42578125" style="1309" customWidth="1"/>
    <col min="8967" max="8967" width="9.140625" style="1309"/>
    <col min="8968" max="8968" width="9.85546875" style="1309" bestFit="1" customWidth="1"/>
    <col min="8969" max="8969" width="10" style="1309" customWidth="1"/>
    <col min="8970" max="8970" width="11.140625" style="1309" customWidth="1"/>
    <col min="8971" max="8971" width="13" style="1309" customWidth="1"/>
    <col min="8972" max="8973" width="9.140625" style="1309"/>
    <col min="8974" max="8974" width="12.140625" style="1309" customWidth="1"/>
    <col min="8975" max="9215" width="9.140625" style="1309"/>
    <col min="9216" max="9217" width="11.7109375" style="1309" customWidth="1"/>
    <col min="9218" max="9218" width="15.28515625" style="1309" customWidth="1"/>
    <col min="9219" max="9219" width="11.28515625" style="1309" customWidth="1"/>
    <col min="9220" max="9220" width="10.85546875" style="1309" customWidth="1"/>
    <col min="9221" max="9221" width="12.28515625" style="1309" customWidth="1"/>
    <col min="9222" max="9222" width="13.42578125" style="1309" customWidth="1"/>
    <col min="9223" max="9223" width="9.140625" style="1309"/>
    <col min="9224" max="9224" width="9.85546875" style="1309" bestFit="1" customWidth="1"/>
    <col min="9225" max="9225" width="10" style="1309" customWidth="1"/>
    <col min="9226" max="9226" width="11.140625" style="1309" customWidth="1"/>
    <col min="9227" max="9227" width="13" style="1309" customWidth="1"/>
    <col min="9228" max="9229" width="9.140625" style="1309"/>
    <col min="9230" max="9230" width="12.140625" style="1309" customWidth="1"/>
    <col min="9231" max="9471" width="9.140625" style="1309"/>
    <col min="9472" max="9473" width="11.7109375" style="1309" customWidth="1"/>
    <col min="9474" max="9474" width="15.28515625" style="1309" customWidth="1"/>
    <col min="9475" max="9475" width="11.28515625" style="1309" customWidth="1"/>
    <col min="9476" max="9476" width="10.85546875" style="1309" customWidth="1"/>
    <col min="9477" max="9477" width="12.28515625" style="1309" customWidth="1"/>
    <col min="9478" max="9478" width="13.42578125" style="1309" customWidth="1"/>
    <col min="9479" max="9479" width="9.140625" style="1309"/>
    <col min="9480" max="9480" width="9.85546875" style="1309" bestFit="1" customWidth="1"/>
    <col min="9481" max="9481" width="10" style="1309" customWidth="1"/>
    <col min="9482" max="9482" width="11.140625" style="1309" customWidth="1"/>
    <col min="9483" max="9483" width="13" style="1309" customWidth="1"/>
    <col min="9484" max="9485" width="9.140625" style="1309"/>
    <col min="9486" max="9486" width="12.140625" style="1309" customWidth="1"/>
    <col min="9487" max="9727" width="9.140625" style="1309"/>
    <col min="9728" max="9729" width="11.7109375" style="1309" customWidth="1"/>
    <col min="9730" max="9730" width="15.28515625" style="1309" customWidth="1"/>
    <col min="9731" max="9731" width="11.28515625" style="1309" customWidth="1"/>
    <col min="9732" max="9732" width="10.85546875" style="1309" customWidth="1"/>
    <col min="9733" max="9733" width="12.28515625" style="1309" customWidth="1"/>
    <col min="9734" max="9734" width="13.42578125" style="1309" customWidth="1"/>
    <col min="9735" max="9735" width="9.140625" style="1309"/>
    <col min="9736" max="9736" width="9.85546875" style="1309" bestFit="1" customWidth="1"/>
    <col min="9737" max="9737" width="10" style="1309" customWidth="1"/>
    <col min="9738" max="9738" width="11.140625" style="1309" customWidth="1"/>
    <col min="9739" max="9739" width="13" style="1309" customWidth="1"/>
    <col min="9740" max="9741" width="9.140625" style="1309"/>
    <col min="9742" max="9742" width="12.140625" style="1309" customWidth="1"/>
    <col min="9743" max="9983" width="9.140625" style="1309"/>
    <col min="9984" max="9985" width="11.7109375" style="1309" customWidth="1"/>
    <col min="9986" max="9986" width="15.28515625" style="1309" customWidth="1"/>
    <col min="9987" max="9987" width="11.28515625" style="1309" customWidth="1"/>
    <col min="9988" max="9988" width="10.85546875" style="1309" customWidth="1"/>
    <col min="9989" max="9989" width="12.28515625" style="1309" customWidth="1"/>
    <col min="9990" max="9990" width="13.42578125" style="1309" customWidth="1"/>
    <col min="9991" max="9991" width="9.140625" style="1309"/>
    <col min="9992" max="9992" width="9.85546875" style="1309" bestFit="1" customWidth="1"/>
    <col min="9993" max="9993" width="10" style="1309" customWidth="1"/>
    <col min="9994" max="9994" width="11.140625" style="1309" customWidth="1"/>
    <col min="9995" max="9995" width="13" style="1309" customWidth="1"/>
    <col min="9996" max="9997" width="9.140625" style="1309"/>
    <col min="9998" max="9998" width="12.140625" style="1309" customWidth="1"/>
    <col min="9999" max="10239" width="9.140625" style="1309"/>
    <col min="10240" max="10241" width="11.7109375" style="1309" customWidth="1"/>
    <col min="10242" max="10242" width="15.28515625" style="1309" customWidth="1"/>
    <col min="10243" max="10243" width="11.28515625" style="1309" customWidth="1"/>
    <col min="10244" max="10244" width="10.85546875" style="1309" customWidth="1"/>
    <col min="10245" max="10245" width="12.28515625" style="1309" customWidth="1"/>
    <col min="10246" max="10246" width="13.42578125" style="1309" customWidth="1"/>
    <col min="10247" max="10247" width="9.140625" style="1309"/>
    <col min="10248" max="10248" width="9.85546875" style="1309" bestFit="1" customWidth="1"/>
    <col min="10249" max="10249" width="10" style="1309" customWidth="1"/>
    <col min="10250" max="10250" width="11.140625" style="1309" customWidth="1"/>
    <col min="10251" max="10251" width="13" style="1309" customWidth="1"/>
    <col min="10252" max="10253" width="9.140625" style="1309"/>
    <col min="10254" max="10254" width="12.140625" style="1309" customWidth="1"/>
    <col min="10255" max="10495" width="9.140625" style="1309"/>
    <col min="10496" max="10497" width="11.7109375" style="1309" customWidth="1"/>
    <col min="10498" max="10498" width="15.28515625" style="1309" customWidth="1"/>
    <col min="10499" max="10499" width="11.28515625" style="1309" customWidth="1"/>
    <col min="10500" max="10500" width="10.85546875" style="1309" customWidth="1"/>
    <col min="10501" max="10501" width="12.28515625" style="1309" customWidth="1"/>
    <col min="10502" max="10502" width="13.42578125" style="1309" customWidth="1"/>
    <col min="10503" max="10503" width="9.140625" style="1309"/>
    <col min="10504" max="10504" width="9.85546875" style="1309" bestFit="1" customWidth="1"/>
    <col min="10505" max="10505" width="10" style="1309" customWidth="1"/>
    <col min="10506" max="10506" width="11.140625" style="1309" customWidth="1"/>
    <col min="10507" max="10507" width="13" style="1309" customWidth="1"/>
    <col min="10508" max="10509" width="9.140625" style="1309"/>
    <col min="10510" max="10510" width="12.140625" style="1309" customWidth="1"/>
    <col min="10511" max="10751" width="9.140625" style="1309"/>
    <col min="10752" max="10753" width="11.7109375" style="1309" customWidth="1"/>
    <col min="10754" max="10754" width="15.28515625" style="1309" customWidth="1"/>
    <col min="10755" max="10755" width="11.28515625" style="1309" customWidth="1"/>
    <col min="10756" max="10756" width="10.85546875" style="1309" customWidth="1"/>
    <col min="10757" max="10757" width="12.28515625" style="1309" customWidth="1"/>
    <col min="10758" max="10758" width="13.42578125" style="1309" customWidth="1"/>
    <col min="10759" max="10759" width="9.140625" style="1309"/>
    <col min="10760" max="10760" width="9.85546875" style="1309" bestFit="1" customWidth="1"/>
    <col min="10761" max="10761" width="10" style="1309" customWidth="1"/>
    <col min="10762" max="10762" width="11.140625" style="1309" customWidth="1"/>
    <col min="10763" max="10763" width="13" style="1309" customWidth="1"/>
    <col min="10764" max="10765" width="9.140625" style="1309"/>
    <col min="10766" max="10766" width="12.140625" style="1309" customWidth="1"/>
    <col min="10767" max="11007" width="9.140625" style="1309"/>
    <col min="11008" max="11009" width="11.7109375" style="1309" customWidth="1"/>
    <col min="11010" max="11010" width="15.28515625" style="1309" customWidth="1"/>
    <col min="11011" max="11011" width="11.28515625" style="1309" customWidth="1"/>
    <col min="11012" max="11012" width="10.85546875" style="1309" customWidth="1"/>
    <col min="11013" max="11013" width="12.28515625" style="1309" customWidth="1"/>
    <col min="11014" max="11014" width="13.42578125" style="1309" customWidth="1"/>
    <col min="11015" max="11015" width="9.140625" style="1309"/>
    <col min="11016" max="11016" width="9.85546875" style="1309" bestFit="1" customWidth="1"/>
    <col min="11017" max="11017" width="10" style="1309" customWidth="1"/>
    <col min="11018" max="11018" width="11.140625" style="1309" customWidth="1"/>
    <col min="11019" max="11019" width="13" style="1309" customWidth="1"/>
    <col min="11020" max="11021" width="9.140625" style="1309"/>
    <col min="11022" max="11022" width="12.140625" style="1309" customWidth="1"/>
    <col min="11023" max="11263" width="9.140625" style="1309"/>
    <col min="11264" max="11265" width="11.7109375" style="1309" customWidth="1"/>
    <col min="11266" max="11266" width="15.28515625" style="1309" customWidth="1"/>
    <col min="11267" max="11267" width="11.28515625" style="1309" customWidth="1"/>
    <col min="11268" max="11268" width="10.85546875" style="1309" customWidth="1"/>
    <col min="11269" max="11269" width="12.28515625" style="1309" customWidth="1"/>
    <col min="11270" max="11270" width="13.42578125" style="1309" customWidth="1"/>
    <col min="11271" max="11271" width="9.140625" style="1309"/>
    <col min="11272" max="11272" width="9.85546875" style="1309" bestFit="1" customWidth="1"/>
    <col min="11273" max="11273" width="10" style="1309" customWidth="1"/>
    <col min="11274" max="11274" width="11.140625" style="1309" customWidth="1"/>
    <col min="11275" max="11275" width="13" style="1309" customWidth="1"/>
    <col min="11276" max="11277" width="9.140625" style="1309"/>
    <col min="11278" max="11278" width="12.140625" style="1309" customWidth="1"/>
    <col min="11279" max="11519" width="9.140625" style="1309"/>
    <col min="11520" max="11521" width="11.7109375" style="1309" customWidth="1"/>
    <col min="11522" max="11522" width="15.28515625" style="1309" customWidth="1"/>
    <col min="11523" max="11523" width="11.28515625" style="1309" customWidth="1"/>
    <col min="11524" max="11524" width="10.85546875" style="1309" customWidth="1"/>
    <col min="11525" max="11525" width="12.28515625" style="1309" customWidth="1"/>
    <col min="11526" max="11526" width="13.42578125" style="1309" customWidth="1"/>
    <col min="11527" max="11527" width="9.140625" style="1309"/>
    <col min="11528" max="11528" width="9.85546875" style="1309" bestFit="1" customWidth="1"/>
    <col min="11529" max="11529" width="10" style="1309" customWidth="1"/>
    <col min="11530" max="11530" width="11.140625" style="1309" customWidth="1"/>
    <col min="11531" max="11531" width="13" style="1309" customWidth="1"/>
    <col min="11532" max="11533" width="9.140625" style="1309"/>
    <col min="11534" max="11534" width="12.140625" style="1309" customWidth="1"/>
    <col min="11535" max="11775" width="9.140625" style="1309"/>
    <col min="11776" max="11777" width="11.7109375" style="1309" customWidth="1"/>
    <col min="11778" max="11778" width="15.28515625" style="1309" customWidth="1"/>
    <col min="11779" max="11779" width="11.28515625" style="1309" customWidth="1"/>
    <col min="11780" max="11780" width="10.85546875" style="1309" customWidth="1"/>
    <col min="11781" max="11781" width="12.28515625" style="1309" customWidth="1"/>
    <col min="11782" max="11782" width="13.42578125" style="1309" customWidth="1"/>
    <col min="11783" max="11783" width="9.140625" style="1309"/>
    <col min="11784" max="11784" width="9.85546875" style="1309" bestFit="1" customWidth="1"/>
    <col min="11785" max="11785" width="10" style="1309" customWidth="1"/>
    <col min="11786" max="11786" width="11.140625" style="1309" customWidth="1"/>
    <col min="11787" max="11787" width="13" style="1309" customWidth="1"/>
    <col min="11788" max="11789" width="9.140625" style="1309"/>
    <col min="11790" max="11790" width="12.140625" style="1309" customWidth="1"/>
    <col min="11791" max="12031" width="9.140625" style="1309"/>
    <col min="12032" max="12033" width="11.7109375" style="1309" customWidth="1"/>
    <col min="12034" max="12034" width="15.28515625" style="1309" customWidth="1"/>
    <col min="12035" max="12035" width="11.28515625" style="1309" customWidth="1"/>
    <col min="12036" max="12036" width="10.85546875" style="1309" customWidth="1"/>
    <col min="12037" max="12037" width="12.28515625" style="1309" customWidth="1"/>
    <col min="12038" max="12038" width="13.42578125" style="1309" customWidth="1"/>
    <col min="12039" max="12039" width="9.140625" style="1309"/>
    <col min="12040" max="12040" width="9.85546875" style="1309" bestFit="1" customWidth="1"/>
    <col min="12041" max="12041" width="10" style="1309" customWidth="1"/>
    <col min="12042" max="12042" width="11.140625" style="1309" customWidth="1"/>
    <col min="12043" max="12043" width="13" style="1309" customWidth="1"/>
    <col min="12044" max="12045" width="9.140625" style="1309"/>
    <col min="12046" max="12046" width="12.140625" style="1309" customWidth="1"/>
    <col min="12047" max="12287" width="9.140625" style="1309"/>
    <col min="12288" max="12289" width="11.7109375" style="1309" customWidth="1"/>
    <col min="12290" max="12290" width="15.28515625" style="1309" customWidth="1"/>
    <col min="12291" max="12291" width="11.28515625" style="1309" customWidth="1"/>
    <col min="12292" max="12292" width="10.85546875" style="1309" customWidth="1"/>
    <col min="12293" max="12293" width="12.28515625" style="1309" customWidth="1"/>
    <col min="12294" max="12294" width="13.42578125" style="1309" customWidth="1"/>
    <col min="12295" max="12295" width="9.140625" style="1309"/>
    <col min="12296" max="12296" width="9.85546875" style="1309" bestFit="1" customWidth="1"/>
    <col min="12297" max="12297" width="10" style="1309" customWidth="1"/>
    <col min="12298" max="12298" width="11.140625" style="1309" customWidth="1"/>
    <col min="12299" max="12299" width="13" style="1309" customWidth="1"/>
    <col min="12300" max="12301" width="9.140625" style="1309"/>
    <col min="12302" max="12302" width="12.140625" style="1309" customWidth="1"/>
    <col min="12303" max="12543" width="9.140625" style="1309"/>
    <col min="12544" max="12545" width="11.7109375" style="1309" customWidth="1"/>
    <col min="12546" max="12546" width="15.28515625" style="1309" customWidth="1"/>
    <col min="12547" max="12547" width="11.28515625" style="1309" customWidth="1"/>
    <col min="12548" max="12548" width="10.85546875" style="1309" customWidth="1"/>
    <col min="12549" max="12549" width="12.28515625" style="1309" customWidth="1"/>
    <col min="12550" max="12550" width="13.42578125" style="1309" customWidth="1"/>
    <col min="12551" max="12551" width="9.140625" style="1309"/>
    <col min="12552" max="12552" width="9.85546875" style="1309" bestFit="1" customWidth="1"/>
    <col min="12553" max="12553" width="10" style="1309" customWidth="1"/>
    <col min="12554" max="12554" width="11.140625" style="1309" customWidth="1"/>
    <col min="12555" max="12555" width="13" style="1309" customWidth="1"/>
    <col min="12556" max="12557" width="9.140625" style="1309"/>
    <col min="12558" max="12558" width="12.140625" style="1309" customWidth="1"/>
    <col min="12559" max="12799" width="9.140625" style="1309"/>
    <col min="12800" max="12801" width="11.7109375" style="1309" customWidth="1"/>
    <col min="12802" max="12802" width="15.28515625" style="1309" customWidth="1"/>
    <col min="12803" max="12803" width="11.28515625" style="1309" customWidth="1"/>
    <col min="12804" max="12804" width="10.85546875" style="1309" customWidth="1"/>
    <col min="12805" max="12805" width="12.28515625" style="1309" customWidth="1"/>
    <col min="12806" max="12806" width="13.42578125" style="1309" customWidth="1"/>
    <col min="12807" max="12807" width="9.140625" style="1309"/>
    <col min="12808" max="12808" width="9.85546875" style="1309" bestFit="1" customWidth="1"/>
    <col min="12809" max="12809" width="10" style="1309" customWidth="1"/>
    <col min="12810" max="12810" width="11.140625" style="1309" customWidth="1"/>
    <col min="12811" max="12811" width="13" style="1309" customWidth="1"/>
    <col min="12812" max="12813" width="9.140625" style="1309"/>
    <col min="12814" max="12814" width="12.140625" style="1309" customWidth="1"/>
    <col min="12815" max="13055" width="9.140625" style="1309"/>
    <col min="13056" max="13057" width="11.7109375" style="1309" customWidth="1"/>
    <col min="13058" max="13058" width="15.28515625" style="1309" customWidth="1"/>
    <col min="13059" max="13059" width="11.28515625" style="1309" customWidth="1"/>
    <col min="13060" max="13060" width="10.85546875" style="1309" customWidth="1"/>
    <col min="13061" max="13061" width="12.28515625" style="1309" customWidth="1"/>
    <col min="13062" max="13062" width="13.42578125" style="1309" customWidth="1"/>
    <col min="13063" max="13063" width="9.140625" style="1309"/>
    <col min="13064" max="13064" width="9.85546875" style="1309" bestFit="1" customWidth="1"/>
    <col min="13065" max="13065" width="10" style="1309" customWidth="1"/>
    <col min="13066" max="13066" width="11.140625" style="1309" customWidth="1"/>
    <col min="13067" max="13067" width="13" style="1309" customWidth="1"/>
    <col min="13068" max="13069" width="9.140625" style="1309"/>
    <col min="13070" max="13070" width="12.140625" style="1309" customWidth="1"/>
    <col min="13071" max="13311" width="9.140625" style="1309"/>
    <col min="13312" max="13313" width="11.7109375" style="1309" customWidth="1"/>
    <col min="13314" max="13314" width="15.28515625" style="1309" customWidth="1"/>
    <col min="13315" max="13315" width="11.28515625" style="1309" customWidth="1"/>
    <col min="13316" max="13316" width="10.85546875" style="1309" customWidth="1"/>
    <col min="13317" max="13317" width="12.28515625" style="1309" customWidth="1"/>
    <col min="13318" max="13318" width="13.42578125" style="1309" customWidth="1"/>
    <col min="13319" max="13319" width="9.140625" style="1309"/>
    <col min="13320" max="13320" width="9.85546875" style="1309" bestFit="1" customWidth="1"/>
    <col min="13321" max="13321" width="10" style="1309" customWidth="1"/>
    <col min="13322" max="13322" width="11.140625" style="1309" customWidth="1"/>
    <col min="13323" max="13323" width="13" style="1309" customWidth="1"/>
    <col min="13324" max="13325" width="9.140625" style="1309"/>
    <col min="13326" max="13326" width="12.140625" style="1309" customWidth="1"/>
    <col min="13327" max="13567" width="9.140625" style="1309"/>
    <col min="13568" max="13569" width="11.7109375" style="1309" customWidth="1"/>
    <col min="13570" max="13570" width="15.28515625" style="1309" customWidth="1"/>
    <col min="13571" max="13571" width="11.28515625" style="1309" customWidth="1"/>
    <col min="13572" max="13572" width="10.85546875" style="1309" customWidth="1"/>
    <col min="13573" max="13573" width="12.28515625" style="1309" customWidth="1"/>
    <col min="13574" max="13574" width="13.42578125" style="1309" customWidth="1"/>
    <col min="13575" max="13575" width="9.140625" style="1309"/>
    <col min="13576" max="13576" width="9.85546875" style="1309" bestFit="1" customWidth="1"/>
    <col min="13577" max="13577" width="10" style="1309" customWidth="1"/>
    <col min="13578" max="13578" width="11.140625" style="1309" customWidth="1"/>
    <col min="13579" max="13579" width="13" style="1309" customWidth="1"/>
    <col min="13580" max="13581" width="9.140625" style="1309"/>
    <col min="13582" max="13582" width="12.140625" style="1309" customWidth="1"/>
    <col min="13583" max="13823" width="9.140625" style="1309"/>
    <col min="13824" max="13825" width="11.7109375" style="1309" customWidth="1"/>
    <col min="13826" max="13826" width="15.28515625" style="1309" customWidth="1"/>
    <col min="13827" max="13827" width="11.28515625" style="1309" customWidth="1"/>
    <col min="13828" max="13828" width="10.85546875" style="1309" customWidth="1"/>
    <col min="13829" max="13829" width="12.28515625" style="1309" customWidth="1"/>
    <col min="13830" max="13830" width="13.42578125" style="1309" customWidth="1"/>
    <col min="13831" max="13831" width="9.140625" style="1309"/>
    <col min="13832" max="13832" width="9.85546875" style="1309" bestFit="1" customWidth="1"/>
    <col min="13833" max="13833" width="10" style="1309" customWidth="1"/>
    <col min="13834" max="13834" width="11.140625" style="1309" customWidth="1"/>
    <col min="13835" max="13835" width="13" style="1309" customWidth="1"/>
    <col min="13836" max="13837" width="9.140625" style="1309"/>
    <col min="13838" max="13838" width="12.140625" style="1309" customWidth="1"/>
    <col min="13839" max="14079" width="9.140625" style="1309"/>
    <col min="14080" max="14081" width="11.7109375" style="1309" customWidth="1"/>
    <col min="14082" max="14082" width="15.28515625" style="1309" customWidth="1"/>
    <col min="14083" max="14083" width="11.28515625" style="1309" customWidth="1"/>
    <col min="14084" max="14084" width="10.85546875" style="1309" customWidth="1"/>
    <col min="14085" max="14085" width="12.28515625" style="1309" customWidth="1"/>
    <col min="14086" max="14086" width="13.42578125" style="1309" customWidth="1"/>
    <col min="14087" max="14087" width="9.140625" style="1309"/>
    <col min="14088" max="14088" width="9.85546875" style="1309" bestFit="1" customWidth="1"/>
    <col min="14089" max="14089" width="10" style="1309" customWidth="1"/>
    <col min="14090" max="14090" width="11.140625" style="1309" customWidth="1"/>
    <col min="14091" max="14091" width="13" style="1309" customWidth="1"/>
    <col min="14092" max="14093" width="9.140625" style="1309"/>
    <col min="14094" max="14094" width="12.140625" style="1309" customWidth="1"/>
    <col min="14095" max="14335" width="9.140625" style="1309"/>
    <col min="14336" max="14337" width="11.7109375" style="1309" customWidth="1"/>
    <col min="14338" max="14338" width="15.28515625" style="1309" customWidth="1"/>
    <col min="14339" max="14339" width="11.28515625" style="1309" customWidth="1"/>
    <col min="14340" max="14340" width="10.85546875" style="1309" customWidth="1"/>
    <col min="14341" max="14341" width="12.28515625" style="1309" customWidth="1"/>
    <col min="14342" max="14342" width="13.42578125" style="1309" customWidth="1"/>
    <col min="14343" max="14343" width="9.140625" style="1309"/>
    <col min="14344" max="14344" width="9.85546875" style="1309" bestFit="1" customWidth="1"/>
    <col min="14345" max="14345" width="10" style="1309" customWidth="1"/>
    <col min="14346" max="14346" width="11.140625" style="1309" customWidth="1"/>
    <col min="14347" max="14347" width="13" style="1309" customWidth="1"/>
    <col min="14348" max="14349" width="9.140625" style="1309"/>
    <col min="14350" max="14350" width="12.140625" style="1309" customWidth="1"/>
    <col min="14351" max="14591" width="9.140625" style="1309"/>
    <col min="14592" max="14593" width="11.7109375" style="1309" customWidth="1"/>
    <col min="14594" max="14594" width="15.28515625" style="1309" customWidth="1"/>
    <col min="14595" max="14595" width="11.28515625" style="1309" customWidth="1"/>
    <col min="14596" max="14596" width="10.85546875" style="1309" customWidth="1"/>
    <col min="14597" max="14597" width="12.28515625" style="1309" customWidth="1"/>
    <col min="14598" max="14598" width="13.42578125" style="1309" customWidth="1"/>
    <col min="14599" max="14599" width="9.140625" style="1309"/>
    <col min="14600" max="14600" width="9.85546875" style="1309" bestFit="1" customWidth="1"/>
    <col min="14601" max="14601" width="10" style="1309" customWidth="1"/>
    <col min="14602" max="14602" width="11.140625" style="1309" customWidth="1"/>
    <col min="14603" max="14603" width="13" style="1309" customWidth="1"/>
    <col min="14604" max="14605" width="9.140625" style="1309"/>
    <col min="14606" max="14606" width="12.140625" style="1309" customWidth="1"/>
    <col min="14607" max="14847" width="9.140625" style="1309"/>
    <col min="14848" max="14849" width="11.7109375" style="1309" customWidth="1"/>
    <col min="14850" max="14850" width="15.28515625" style="1309" customWidth="1"/>
    <col min="14851" max="14851" width="11.28515625" style="1309" customWidth="1"/>
    <col min="14852" max="14852" width="10.85546875" style="1309" customWidth="1"/>
    <col min="14853" max="14853" width="12.28515625" style="1309" customWidth="1"/>
    <col min="14854" max="14854" width="13.42578125" style="1309" customWidth="1"/>
    <col min="14855" max="14855" width="9.140625" style="1309"/>
    <col min="14856" max="14856" width="9.85546875" style="1309" bestFit="1" customWidth="1"/>
    <col min="14857" max="14857" width="10" style="1309" customWidth="1"/>
    <col min="14858" max="14858" width="11.140625" style="1309" customWidth="1"/>
    <col min="14859" max="14859" width="13" style="1309" customWidth="1"/>
    <col min="14860" max="14861" width="9.140625" style="1309"/>
    <col min="14862" max="14862" width="12.140625" style="1309" customWidth="1"/>
    <col min="14863" max="15103" width="9.140625" style="1309"/>
    <col min="15104" max="15105" width="11.7109375" style="1309" customWidth="1"/>
    <col min="15106" max="15106" width="15.28515625" style="1309" customWidth="1"/>
    <col min="15107" max="15107" width="11.28515625" style="1309" customWidth="1"/>
    <col min="15108" max="15108" width="10.85546875" style="1309" customWidth="1"/>
    <col min="15109" max="15109" width="12.28515625" style="1309" customWidth="1"/>
    <col min="15110" max="15110" width="13.42578125" style="1309" customWidth="1"/>
    <col min="15111" max="15111" width="9.140625" style="1309"/>
    <col min="15112" max="15112" width="9.85546875" style="1309" bestFit="1" customWidth="1"/>
    <col min="15113" max="15113" width="10" style="1309" customWidth="1"/>
    <col min="15114" max="15114" width="11.140625" style="1309" customWidth="1"/>
    <col min="15115" max="15115" width="13" style="1309" customWidth="1"/>
    <col min="15116" max="15117" width="9.140625" style="1309"/>
    <col min="15118" max="15118" width="12.140625" style="1309" customWidth="1"/>
    <col min="15119" max="15359" width="9.140625" style="1309"/>
    <col min="15360" max="15361" width="11.7109375" style="1309" customWidth="1"/>
    <col min="15362" max="15362" width="15.28515625" style="1309" customWidth="1"/>
    <col min="15363" max="15363" width="11.28515625" style="1309" customWidth="1"/>
    <col min="15364" max="15364" width="10.85546875" style="1309" customWidth="1"/>
    <col min="15365" max="15365" width="12.28515625" style="1309" customWidth="1"/>
    <col min="15366" max="15366" width="13.42578125" style="1309" customWidth="1"/>
    <col min="15367" max="15367" width="9.140625" style="1309"/>
    <col min="15368" max="15368" width="9.85546875" style="1309" bestFit="1" customWidth="1"/>
    <col min="15369" max="15369" width="10" style="1309" customWidth="1"/>
    <col min="15370" max="15370" width="11.140625" style="1309" customWidth="1"/>
    <col min="15371" max="15371" width="13" style="1309" customWidth="1"/>
    <col min="15372" max="15373" width="9.140625" style="1309"/>
    <col min="15374" max="15374" width="12.140625" style="1309" customWidth="1"/>
    <col min="15375" max="15615" width="9.140625" style="1309"/>
    <col min="15616" max="15617" width="11.7109375" style="1309" customWidth="1"/>
    <col min="15618" max="15618" width="15.28515625" style="1309" customWidth="1"/>
    <col min="15619" max="15619" width="11.28515625" style="1309" customWidth="1"/>
    <col min="15620" max="15620" width="10.85546875" style="1309" customWidth="1"/>
    <col min="15621" max="15621" width="12.28515625" style="1309" customWidth="1"/>
    <col min="15622" max="15622" width="13.42578125" style="1309" customWidth="1"/>
    <col min="15623" max="15623" width="9.140625" style="1309"/>
    <col min="15624" max="15624" width="9.85546875" style="1309" bestFit="1" customWidth="1"/>
    <col min="15625" max="15625" width="10" style="1309" customWidth="1"/>
    <col min="15626" max="15626" width="11.140625" style="1309" customWidth="1"/>
    <col min="15627" max="15627" width="13" style="1309" customWidth="1"/>
    <col min="15628" max="15629" width="9.140625" style="1309"/>
    <col min="15630" max="15630" width="12.140625" style="1309" customWidth="1"/>
    <col min="15631" max="15871" width="9.140625" style="1309"/>
    <col min="15872" max="15873" width="11.7109375" style="1309" customWidth="1"/>
    <col min="15874" max="15874" width="15.28515625" style="1309" customWidth="1"/>
    <col min="15875" max="15875" width="11.28515625" style="1309" customWidth="1"/>
    <col min="15876" max="15876" width="10.85546875" style="1309" customWidth="1"/>
    <col min="15877" max="15877" width="12.28515625" style="1309" customWidth="1"/>
    <col min="15878" max="15878" width="13.42578125" style="1309" customWidth="1"/>
    <col min="15879" max="15879" width="9.140625" style="1309"/>
    <col min="15880" max="15880" width="9.85546875" style="1309" bestFit="1" customWidth="1"/>
    <col min="15881" max="15881" width="10" style="1309" customWidth="1"/>
    <col min="15882" max="15882" width="11.140625" style="1309" customWidth="1"/>
    <col min="15883" max="15883" width="13" style="1309" customWidth="1"/>
    <col min="15884" max="15885" width="9.140625" style="1309"/>
    <col min="15886" max="15886" width="12.140625" style="1309" customWidth="1"/>
    <col min="15887" max="16127" width="9.140625" style="1309"/>
    <col min="16128" max="16129" width="11.7109375" style="1309" customWidth="1"/>
    <col min="16130" max="16130" width="15.28515625" style="1309" customWidth="1"/>
    <col min="16131" max="16131" width="11.28515625" style="1309" customWidth="1"/>
    <col min="16132" max="16132" width="10.85546875" style="1309" customWidth="1"/>
    <col min="16133" max="16133" width="12.28515625" style="1309" customWidth="1"/>
    <col min="16134" max="16134" width="13.42578125" style="1309" customWidth="1"/>
    <col min="16135" max="16135" width="9.140625" style="1309"/>
    <col min="16136" max="16136" width="9.85546875" style="1309" bestFit="1" customWidth="1"/>
    <col min="16137" max="16137" width="10" style="1309" customWidth="1"/>
    <col min="16138" max="16138" width="11.140625" style="1309" customWidth="1"/>
    <col min="16139" max="16139" width="13" style="1309" customWidth="1"/>
    <col min="16140" max="16141" width="9.140625" style="1309"/>
    <col min="16142" max="16142" width="12.140625" style="1309" customWidth="1"/>
    <col min="16143" max="16384" width="9.140625" style="1309"/>
  </cols>
  <sheetData>
    <row r="1" spans="1:14" x14ac:dyDescent="0.25">
      <c r="I1"/>
      <c r="J1" s="1728"/>
      <c r="K1" s="1728"/>
    </row>
    <row r="2" spans="1:14" x14ac:dyDescent="0.25">
      <c r="G2" s="1447"/>
      <c r="H2" s="1447"/>
      <c r="I2" s="1447"/>
      <c r="J2" s="1447"/>
      <c r="K2" s="1447"/>
    </row>
    <row r="3" spans="1:14" x14ac:dyDescent="0.25">
      <c r="A3" s="1729" t="s">
        <v>1162</v>
      </c>
      <c r="B3" s="1729"/>
      <c r="C3" s="1729"/>
      <c r="D3" s="1729"/>
      <c r="E3" s="1729"/>
      <c r="F3" s="1729"/>
      <c r="G3" s="1729"/>
      <c r="H3" s="1729"/>
      <c r="I3" s="1729"/>
      <c r="J3" s="1729"/>
      <c r="K3" s="1729"/>
      <c r="L3" s="1310"/>
    </row>
    <row r="4" spans="1:14" x14ac:dyDescent="0.25">
      <c r="A4" s="1374"/>
      <c r="B4" s="1374"/>
      <c r="C4" s="1374"/>
      <c r="D4" s="1374"/>
      <c r="E4" s="1374"/>
      <c r="F4" s="1374"/>
      <c r="G4" s="1374"/>
      <c r="H4" s="1374"/>
      <c r="I4" s="1374"/>
      <c r="J4" s="1374"/>
      <c r="K4" s="1374"/>
      <c r="L4" s="1310"/>
    </row>
    <row r="5" spans="1:14" x14ac:dyDescent="0.25">
      <c r="A5" s="1374"/>
      <c r="B5" s="1374"/>
      <c r="C5" s="1374"/>
      <c r="D5" s="1374"/>
      <c r="E5" s="1374"/>
      <c r="F5" s="1374"/>
      <c r="G5" s="1374"/>
      <c r="H5" s="1374"/>
      <c r="I5" s="1374"/>
      <c r="J5" s="1374"/>
      <c r="K5" s="1374"/>
      <c r="L5" s="1310"/>
    </row>
    <row r="6" spans="1:14" ht="19.5" thickBot="1" x14ac:dyDescent="0.3">
      <c r="A6" s="1311"/>
      <c r="B6" s="1311"/>
      <c r="C6" s="1311"/>
      <c r="D6" s="1311"/>
      <c r="E6" s="1311"/>
      <c r="F6" s="1311"/>
      <c r="G6" s="1311"/>
      <c r="H6" s="1311"/>
      <c r="I6" s="1311"/>
      <c r="J6" s="1311"/>
      <c r="K6" s="1312" t="s">
        <v>1056</v>
      </c>
    </row>
    <row r="7" spans="1:14" ht="15.75" thickBot="1" x14ac:dyDescent="0.3">
      <c r="A7" s="1730" t="s">
        <v>1057</v>
      </c>
      <c r="B7" s="1731" t="s">
        <v>1058</v>
      </c>
      <c r="C7" s="1732" t="s">
        <v>1059</v>
      </c>
      <c r="D7" s="1733" t="s">
        <v>1060</v>
      </c>
      <c r="E7" s="1733"/>
      <c r="F7" s="1733"/>
      <c r="G7" s="1732" t="s">
        <v>1061</v>
      </c>
      <c r="H7" s="1733" t="s">
        <v>1062</v>
      </c>
      <c r="I7" s="1733"/>
      <c r="J7" s="1733"/>
      <c r="K7" s="1734" t="s">
        <v>1063</v>
      </c>
    </row>
    <row r="8" spans="1:14" ht="15.75" thickBot="1" x14ac:dyDescent="0.3">
      <c r="A8" s="1730"/>
      <c r="B8" s="1731"/>
      <c r="C8" s="1732"/>
      <c r="D8" s="1313" t="s">
        <v>1064</v>
      </c>
      <c r="E8" s="1313" t="s">
        <v>1065</v>
      </c>
      <c r="F8" s="1313" t="s">
        <v>1066</v>
      </c>
      <c r="G8" s="1732"/>
      <c r="H8" s="1313" t="s">
        <v>1067</v>
      </c>
      <c r="I8" s="1313" t="s">
        <v>1068</v>
      </c>
      <c r="J8" s="1313" t="s">
        <v>1066</v>
      </c>
      <c r="K8" s="1734"/>
    </row>
    <row r="9" spans="1:14" ht="15.75" thickBot="1" x14ac:dyDescent="0.3">
      <c r="A9" s="1736" t="s">
        <v>1069</v>
      </c>
      <c r="B9" s="1314" t="s">
        <v>1070</v>
      </c>
      <c r="C9" s="1315">
        <v>709384753</v>
      </c>
      <c r="D9" s="1315">
        <v>733165382</v>
      </c>
      <c r="E9" s="1315">
        <v>136202518</v>
      </c>
      <c r="F9" s="1315">
        <f>+D9-E9</f>
        <v>596962864</v>
      </c>
      <c r="G9" s="1315">
        <f>+C9+F9</f>
        <v>1306347617</v>
      </c>
      <c r="H9" s="1315">
        <v>0</v>
      </c>
      <c r="I9" s="1315">
        <v>0</v>
      </c>
      <c r="J9" s="1315">
        <f>H9-I9</f>
        <v>0</v>
      </c>
      <c r="K9" s="1315">
        <f t="shared" ref="K9:K32" si="0">+G9+J9</f>
        <v>1306347617</v>
      </c>
    </row>
    <row r="10" spans="1:14" ht="16.5" thickTop="1" thickBot="1" x14ac:dyDescent="0.3">
      <c r="A10" s="1736"/>
      <c r="B10" s="1316" t="s">
        <v>1071</v>
      </c>
      <c r="C10" s="1317"/>
      <c r="D10" s="1317">
        <f>+D9</f>
        <v>733165382</v>
      </c>
      <c r="E10" s="1317">
        <f>+E9</f>
        <v>136202518</v>
      </c>
      <c r="F10" s="1317">
        <f>+F9</f>
        <v>596962864</v>
      </c>
      <c r="G10" s="1317"/>
      <c r="H10" s="1317">
        <f>H9</f>
        <v>0</v>
      </c>
      <c r="I10" s="1317">
        <f>I9</f>
        <v>0</v>
      </c>
      <c r="J10" s="1317">
        <f t="shared" ref="J10:J32" si="1">H10-I10</f>
        <v>0</v>
      </c>
      <c r="K10" s="1317">
        <f t="shared" si="0"/>
        <v>0</v>
      </c>
      <c r="N10" s="1318"/>
    </row>
    <row r="11" spans="1:14" ht="16.5" thickTop="1" thickBot="1" x14ac:dyDescent="0.3">
      <c r="A11" s="1737" t="s">
        <v>1072</v>
      </c>
      <c r="B11" s="1319" t="s">
        <v>1070</v>
      </c>
      <c r="C11" s="1320">
        <f>+G9</f>
        <v>1306347617</v>
      </c>
      <c r="D11" s="1320">
        <v>55004272</v>
      </c>
      <c r="E11" s="1320">
        <v>124255965</v>
      </c>
      <c r="F11" s="1320">
        <f>+D11-E11</f>
        <v>-69251693</v>
      </c>
      <c r="G11" s="1320">
        <f>+C11+F11</f>
        <v>1237095924</v>
      </c>
      <c r="H11" s="1320">
        <v>0</v>
      </c>
      <c r="I11" s="1320">
        <v>0</v>
      </c>
      <c r="J11" s="1320">
        <f t="shared" si="1"/>
        <v>0</v>
      </c>
      <c r="K11" s="1320">
        <f t="shared" si="0"/>
        <v>1237095924</v>
      </c>
      <c r="N11" s="1318"/>
    </row>
    <row r="12" spans="1:14" ht="16.5" thickTop="1" thickBot="1" x14ac:dyDescent="0.3">
      <c r="A12" s="1737"/>
      <c r="B12" s="1316" t="s">
        <v>1071</v>
      </c>
      <c r="C12" s="1317"/>
      <c r="D12" s="1317">
        <f>+D11+D9</f>
        <v>788169654</v>
      </c>
      <c r="E12" s="1317">
        <f>+E11+E9</f>
        <v>260458483</v>
      </c>
      <c r="F12" s="1317">
        <f>+F11+F9</f>
        <v>527711171</v>
      </c>
      <c r="G12" s="1317"/>
      <c r="H12" s="1317">
        <f>H10+H11</f>
        <v>0</v>
      </c>
      <c r="I12" s="1317">
        <v>0</v>
      </c>
      <c r="J12" s="1317">
        <f t="shared" si="1"/>
        <v>0</v>
      </c>
      <c r="K12" s="1317">
        <f t="shared" si="0"/>
        <v>0</v>
      </c>
      <c r="N12" s="1318"/>
    </row>
    <row r="13" spans="1:14" ht="16.5" thickTop="1" thickBot="1" x14ac:dyDescent="0.3">
      <c r="A13" s="1737" t="s">
        <v>1073</v>
      </c>
      <c r="B13" s="1319" t="s">
        <v>1070</v>
      </c>
      <c r="C13" s="1320">
        <f>+G11</f>
        <v>1237095924</v>
      </c>
      <c r="D13" s="1320">
        <v>121754272</v>
      </c>
      <c r="E13" s="1320">
        <v>134455965</v>
      </c>
      <c r="F13" s="1320">
        <f>+D13-E13</f>
        <v>-12701693</v>
      </c>
      <c r="G13" s="1320">
        <f>+C13+F13</f>
        <v>1224394231</v>
      </c>
      <c r="H13" s="1320">
        <v>0</v>
      </c>
      <c r="I13" s="1320">
        <v>0</v>
      </c>
      <c r="J13" s="1320">
        <f t="shared" si="1"/>
        <v>0</v>
      </c>
      <c r="K13" s="1320">
        <f t="shared" si="0"/>
        <v>1224394231</v>
      </c>
      <c r="N13" s="1318"/>
    </row>
    <row r="14" spans="1:14" ht="16.5" thickTop="1" thickBot="1" x14ac:dyDescent="0.3">
      <c r="A14" s="1737"/>
      <c r="B14" s="1316" t="s">
        <v>1071</v>
      </c>
      <c r="C14" s="1317"/>
      <c r="D14" s="1317">
        <f>+D13+D11+D9</f>
        <v>909923926</v>
      </c>
      <c r="E14" s="1317">
        <f t="shared" ref="E14:F14" si="2">+E13+E11+E9</f>
        <v>394914448</v>
      </c>
      <c r="F14" s="1317">
        <f t="shared" si="2"/>
        <v>515009478</v>
      </c>
      <c r="G14" s="1317"/>
      <c r="H14" s="1317">
        <f>H12+H13</f>
        <v>0</v>
      </c>
      <c r="I14" s="1317">
        <f>I12+I13</f>
        <v>0</v>
      </c>
      <c r="J14" s="1317">
        <f t="shared" si="1"/>
        <v>0</v>
      </c>
      <c r="K14" s="1317">
        <f t="shared" si="0"/>
        <v>0</v>
      </c>
      <c r="N14" s="1318"/>
    </row>
    <row r="15" spans="1:14" ht="16.5" thickTop="1" thickBot="1" x14ac:dyDescent="0.3">
      <c r="A15" s="1737" t="s">
        <v>1074</v>
      </c>
      <c r="B15" s="1319" t="s">
        <v>1070</v>
      </c>
      <c r="C15" s="1320">
        <f>+G13</f>
        <v>1224394231</v>
      </c>
      <c r="D15" s="1320">
        <v>153754272</v>
      </c>
      <c r="E15" s="1320">
        <v>124755965</v>
      </c>
      <c r="F15" s="1320">
        <f>+D15-E15</f>
        <v>28998307</v>
      </c>
      <c r="G15" s="1320">
        <f>+C15+F15</f>
        <v>1253392538</v>
      </c>
      <c r="H15" s="1320">
        <v>0</v>
      </c>
      <c r="I15" s="1320">
        <v>0</v>
      </c>
      <c r="J15" s="1320">
        <f t="shared" si="1"/>
        <v>0</v>
      </c>
      <c r="K15" s="1320">
        <f t="shared" si="0"/>
        <v>1253392538</v>
      </c>
      <c r="N15" s="1318"/>
    </row>
    <row r="16" spans="1:14" ht="16.5" thickTop="1" thickBot="1" x14ac:dyDescent="0.3">
      <c r="A16" s="1737"/>
      <c r="B16" s="1316" t="s">
        <v>1071</v>
      </c>
      <c r="C16" s="1317"/>
      <c r="D16" s="1317">
        <f>+D15+D13+D11+D9</f>
        <v>1063678198</v>
      </c>
      <c r="E16" s="1317">
        <f t="shared" ref="E16:F16" si="3">+E15+E13+E11+E9</f>
        <v>519670413</v>
      </c>
      <c r="F16" s="1317">
        <f t="shared" si="3"/>
        <v>544007785</v>
      </c>
      <c r="G16" s="1317"/>
      <c r="H16" s="1317">
        <f>H14+H15</f>
        <v>0</v>
      </c>
      <c r="I16" s="1317">
        <f>I14+I15</f>
        <v>0</v>
      </c>
      <c r="J16" s="1317">
        <f t="shared" si="1"/>
        <v>0</v>
      </c>
      <c r="K16" s="1317">
        <f t="shared" si="0"/>
        <v>0</v>
      </c>
      <c r="N16" s="1318"/>
    </row>
    <row r="17" spans="1:14" ht="16.5" thickTop="1" thickBot="1" x14ac:dyDescent="0.3">
      <c r="A17" s="1737" t="s">
        <v>1075</v>
      </c>
      <c r="B17" s="1319" t="s">
        <v>1070</v>
      </c>
      <c r="C17" s="1320">
        <f>+G15</f>
        <v>1253392538</v>
      </c>
      <c r="D17" s="1320">
        <v>64004272</v>
      </c>
      <c r="E17" s="1320">
        <v>142755965</v>
      </c>
      <c r="F17" s="1320">
        <f>+D17-E17</f>
        <v>-78751693</v>
      </c>
      <c r="G17" s="1320">
        <f>+C17+F17</f>
        <v>1174640845</v>
      </c>
      <c r="H17" s="1320">
        <v>0</v>
      </c>
      <c r="I17" s="1320">
        <v>0</v>
      </c>
      <c r="J17" s="1320">
        <f t="shared" si="1"/>
        <v>0</v>
      </c>
      <c r="K17" s="1320">
        <f t="shared" si="0"/>
        <v>1174640845</v>
      </c>
      <c r="N17" s="1318"/>
    </row>
    <row r="18" spans="1:14" ht="16.5" thickTop="1" thickBot="1" x14ac:dyDescent="0.3">
      <c r="A18" s="1737"/>
      <c r="B18" s="1316" t="s">
        <v>1071</v>
      </c>
      <c r="C18" s="1317"/>
      <c r="D18" s="1317">
        <f>+D15+D13+D11+D9+D17</f>
        <v>1127682470</v>
      </c>
      <c r="E18" s="1317">
        <f t="shared" ref="E18:F18" si="4">+E15+E13+E11+E9+E17</f>
        <v>662426378</v>
      </c>
      <c r="F18" s="1317">
        <f t="shared" si="4"/>
        <v>465256092</v>
      </c>
      <c r="G18" s="1317"/>
      <c r="H18" s="1317">
        <f>H16+H17</f>
        <v>0</v>
      </c>
      <c r="I18" s="1317">
        <f>I16+I17</f>
        <v>0</v>
      </c>
      <c r="J18" s="1317">
        <f t="shared" si="1"/>
        <v>0</v>
      </c>
      <c r="K18" s="1317">
        <f t="shared" si="0"/>
        <v>0</v>
      </c>
      <c r="N18" s="1318"/>
    </row>
    <row r="19" spans="1:14" ht="16.5" thickTop="1" thickBot="1" x14ac:dyDescent="0.3">
      <c r="A19" s="1737" t="s">
        <v>1076</v>
      </c>
      <c r="B19" s="1319" t="s">
        <v>1070</v>
      </c>
      <c r="C19" s="1320">
        <f>+G17</f>
        <v>1174640845</v>
      </c>
      <c r="D19" s="1320">
        <v>62497772</v>
      </c>
      <c r="E19" s="1320">
        <v>124655967</v>
      </c>
      <c r="F19" s="1320">
        <f>+D19-E19</f>
        <v>-62158195</v>
      </c>
      <c r="G19" s="1320">
        <f>+C19+F19</f>
        <v>1112482650</v>
      </c>
      <c r="H19" s="1320">
        <v>0</v>
      </c>
      <c r="I19" s="1320">
        <v>0</v>
      </c>
      <c r="J19" s="1320">
        <f t="shared" si="1"/>
        <v>0</v>
      </c>
      <c r="K19" s="1320">
        <f t="shared" si="0"/>
        <v>1112482650</v>
      </c>
      <c r="N19" s="1318"/>
    </row>
    <row r="20" spans="1:14" ht="16.5" thickTop="1" thickBot="1" x14ac:dyDescent="0.3">
      <c r="A20" s="1737"/>
      <c r="B20" s="1316" t="s">
        <v>1071</v>
      </c>
      <c r="C20" s="1317"/>
      <c r="D20" s="1317">
        <f>+D19+D17+D15+D13+D11+D9</f>
        <v>1190180242</v>
      </c>
      <c r="E20" s="1317">
        <f t="shared" ref="E20:F20" si="5">+E19+E17+E15+E13+E11+E9</f>
        <v>787082345</v>
      </c>
      <c r="F20" s="1317">
        <f t="shared" si="5"/>
        <v>403097897</v>
      </c>
      <c r="G20" s="1317"/>
      <c r="H20" s="1317">
        <f>H18+H19</f>
        <v>0</v>
      </c>
      <c r="I20" s="1317">
        <v>0</v>
      </c>
      <c r="J20" s="1317">
        <f t="shared" si="1"/>
        <v>0</v>
      </c>
      <c r="K20" s="1317">
        <f t="shared" si="0"/>
        <v>0</v>
      </c>
      <c r="N20" s="1318"/>
    </row>
    <row r="21" spans="1:14" ht="16.5" thickTop="1" thickBot="1" x14ac:dyDescent="0.3">
      <c r="A21" s="1737" t="s">
        <v>1077</v>
      </c>
      <c r="B21" s="1319" t="s">
        <v>1070</v>
      </c>
      <c r="C21" s="1320">
        <f>+G19</f>
        <v>1112482650</v>
      </c>
      <c r="D21" s="1320">
        <v>87608496</v>
      </c>
      <c r="E21" s="1320">
        <v>124755965</v>
      </c>
      <c r="F21" s="1320">
        <f>+D21-E21</f>
        <v>-37147469</v>
      </c>
      <c r="G21" s="1320">
        <f>+C21+F21</f>
        <v>1075335181</v>
      </c>
      <c r="H21" s="1320">
        <v>0</v>
      </c>
      <c r="I21" s="1320">
        <v>0</v>
      </c>
      <c r="J21" s="1320">
        <f t="shared" si="1"/>
        <v>0</v>
      </c>
      <c r="K21" s="1320">
        <f t="shared" si="0"/>
        <v>1075335181</v>
      </c>
      <c r="N21" s="1318"/>
    </row>
    <row r="22" spans="1:14" ht="16.5" thickTop="1" thickBot="1" x14ac:dyDescent="0.3">
      <c r="A22" s="1737"/>
      <c r="B22" s="1316" t="s">
        <v>1071</v>
      </c>
      <c r="C22" s="1317"/>
      <c r="D22" s="1317">
        <f>+D21+D19+D17+D15+D13+D11+D9</f>
        <v>1277788738</v>
      </c>
      <c r="E22" s="1317">
        <f t="shared" ref="E22:F22" si="6">+E21+E19+E17+E15+E13+E11+E9</f>
        <v>911838310</v>
      </c>
      <c r="F22" s="1317">
        <f t="shared" si="6"/>
        <v>365950428</v>
      </c>
      <c r="G22" s="1317"/>
      <c r="H22" s="1317">
        <f>H20+H21</f>
        <v>0</v>
      </c>
      <c r="I22" s="1317">
        <f>I20+I21</f>
        <v>0</v>
      </c>
      <c r="J22" s="1317">
        <f t="shared" si="1"/>
        <v>0</v>
      </c>
      <c r="K22" s="1317">
        <f t="shared" si="0"/>
        <v>0</v>
      </c>
      <c r="N22" s="1318"/>
    </row>
    <row r="23" spans="1:14" ht="16.5" thickTop="1" thickBot="1" x14ac:dyDescent="0.3">
      <c r="A23" s="1737" t="s">
        <v>1078</v>
      </c>
      <c r="B23" s="1319" t="s">
        <v>1070</v>
      </c>
      <c r="C23" s="1320">
        <f>+G21</f>
        <v>1075335181</v>
      </c>
      <c r="D23" s="1320">
        <v>54344272</v>
      </c>
      <c r="E23" s="1320">
        <v>148255967</v>
      </c>
      <c r="F23" s="1320">
        <f>+D23-E23</f>
        <v>-93911695</v>
      </c>
      <c r="G23" s="1320">
        <f>+C23+F23</f>
        <v>981423486</v>
      </c>
      <c r="H23" s="1320">
        <v>0</v>
      </c>
      <c r="I23" s="1320">
        <v>0</v>
      </c>
      <c r="J23" s="1320">
        <f t="shared" si="1"/>
        <v>0</v>
      </c>
      <c r="K23" s="1320">
        <f t="shared" si="0"/>
        <v>981423486</v>
      </c>
      <c r="N23" s="1318"/>
    </row>
    <row r="24" spans="1:14" ht="16.5" thickTop="1" thickBot="1" x14ac:dyDescent="0.3">
      <c r="A24" s="1737"/>
      <c r="B24" s="1316" t="s">
        <v>1071</v>
      </c>
      <c r="C24" s="1317"/>
      <c r="D24" s="1317">
        <f>+D23+D21+D19+D17+D15+D13+D11+D9</f>
        <v>1332133010</v>
      </c>
      <c r="E24" s="1317">
        <f t="shared" ref="E24:F24" si="7">+E23+E21+E19+E17+E15+E13+E11+E9</f>
        <v>1060094277</v>
      </c>
      <c r="F24" s="1317">
        <f t="shared" si="7"/>
        <v>272038733</v>
      </c>
      <c r="G24" s="1317"/>
      <c r="H24" s="1317">
        <f>H22+H23</f>
        <v>0</v>
      </c>
      <c r="I24" s="1317">
        <f>I22+I23</f>
        <v>0</v>
      </c>
      <c r="J24" s="1317">
        <f t="shared" si="1"/>
        <v>0</v>
      </c>
      <c r="K24" s="1317">
        <f t="shared" si="0"/>
        <v>0</v>
      </c>
      <c r="N24" s="1318"/>
    </row>
    <row r="25" spans="1:14" ht="16.5" thickTop="1" thickBot="1" x14ac:dyDescent="0.3">
      <c r="A25" s="1737" t="s">
        <v>1079</v>
      </c>
      <c r="B25" s="1319" t="s">
        <v>1070</v>
      </c>
      <c r="C25" s="1320">
        <f>+G23</f>
        <v>981423486</v>
      </c>
      <c r="D25" s="1320">
        <v>65014272</v>
      </c>
      <c r="E25" s="1320">
        <v>133918703</v>
      </c>
      <c r="F25" s="1320">
        <f>+D25-E25</f>
        <v>-68904431</v>
      </c>
      <c r="G25" s="1320">
        <f>+C25+F25</f>
        <v>912519055</v>
      </c>
      <c r="H25" s="1320">
        <v>0</v>
      </c>
      <c r="I25" s="1320">
        <v>0</v>
      </c>
      <c r="J25" s="1320">
        <f t="shared" si="1"/>
        <v>0</v>
      </c>
      <c r="K25" s="1320">
        <f t="shared" si="0"/>
        <v>912519055</v>
      </c>
      <c r="N25" s="1318"/>
    </row>
    <row r="26" spans="1:14" ht="16.5" thickTop="1" thickBot="1" x14ac:dyDescent="0.3">
      <c r="A26" s="1737"/>
      <c r="B26" s="1316" t="s">
        <v>1071</v>
      </c>
      <c r="C26" s="1317"/>
      <c r="D26" s="1317">
        <f>+D25+D23+D21+D19+D17+D15+D13+D11+D9</f>
        <v>1397147282</v>
      </c>
      <c r="E26" s="1317">
        <f t="shared" ref="E26:F26" si="8">+E25+E23+E21+E19+E17+E15+E13+E11+E9</f>
        <v>1194012980</v>
      </c>
      <c r="F26" s="1317">
        <f t="shared" si="8"/>
        <v>203134302</v>
      </c>
      <c r="G26" s="1317"/>
      <c r="H26" s="1317">
        <f>H24+H25</f>
        <v>0</v>
      </c>
      <c r="I26" s="1317">
        <v>0</v>
      </c>
      <c r="J26" s="1317">
        <f t="shared" si="1"/>
        <v>0</v>
      </c>
      <c r="K26" s="1317">
        <f t="shared" si="0"/>
        <v>0</v>
      </c>
      <c r="N26" s="1318"/>
    </row>
    <row r="27" spans="1:14" ht="16.5" thickTop="1" thickBot="1" x14ac:dyDescent="0.3">
      <c r="A27" s="1737" t="s">
        <v>1080</v>
      </c>
      <c r="B27" s="1319" t="s">
        <v>1070</v>
      </c>
      <c r="C27" s="1320">
        <f>+G25</f>
        <v>912519055</v>
      </c>
      <c r="D27" s="1320">
        <v>76356548</v>
      </c>
      <c r="E27" s="1320">
        <v>145255967</v>
      </c>
      <c r="F27" s="1320">
        <f>+D27-E27</f>
        <v>-68899419</v>
      </c>
      <c r="G27" s="1320">
        <f>+C27+F27</f>
        <v>843619636</v>
      </c>
      <c r="H27" s="1320">
        <v>0</v>
      </c>
      <c r="I27" s="1320">
        <v>0</v>
      </c>
      <c r="J27" s="1320">
        <f t="shared" si="1"/>
        <v>0</v>
      </c>
      <c r="K27" s="1320">
        <f t="shared" si="0"/>
        <v>843619636</v>
      </c>
      <c r="N27" s="1318"/>
    </row>
    <row r="28" spans="1:14" ht="16.5" thickTop="1" thickBot="1" x14ac:dyDescent="0.3">
      <c r="A28" s="1737"/>
      <c r="B28" s="1316" t="s">
        <v>1071</v>
      </c>
      <c r="C28" s="1317"/>
      <c r="D28" s="1317">
        <f>+D27+D25+D23+D21+D19+D17+D15+D13+D11+D9</f>
        <v>1473503830</v>
      </c>
      <c r="E28" s="1317">
        <f t="shared" ref="E28:F28" si="9">+E27+E25+E23+E21+E19+E17+E15+E13+E11+E9</f>
        <v>1339268947</v>
      </c>
      <c r="F28" s="1317">
        <f t="shared" si="9"/>
        <v>134234883</v>
      </c>
      <c r="G28" s="1317"/>
      <c r="H28" s="1317">
        <f>H26+H27</f>
        <v>0</v>
      </c>
      <c r="I28" s="1317">
        <f>I26+I27</f>
        <v>0</v>
      </c>
      <c r="J28" s="1317">
        <f t="shared" si="1"/>
        <v>0</v>
      </c>
      <c r="K28" s="1317">
        <f t="shared" si="0"/>
        <v>0</v>
      </c>
      <c r="N28" s="1318"/>
    </row>
    <row r="29" spans="1:14" ht="16.5" thickTop="1" thickBot="1" x14ac:dyDescent="0.3">
      <c r="A29" s="1737" t="s">
        <v>1081</v>
      </c>
      <c r="B29" s="1319" t="s">
        <v>1070</v>
      </c>
      <c r="C29" s="1320">
        <f>+G27</f>
        <v>843619636</v>
      </c>
      <c r="D29" s="1320">
        <v>57554274</v>
      </c>
      <c r="E29" s="1320">
        <v>124667465</v>
      </c>
      <c r="F29" s="1320">
        <f>+D29-E29</f>
        <v>-67113191</v>
      </c>
      <c r="G29" s="1320">
        <f>+C29+F29</f>
        <v>776506445</v>
      </c>
      <c r="H29" s="1320">
        <v>0</v>
      </c>
      <c r="I29" s="1320">
        <v>0</v>
      </c>
      <c r="J29" s="1320">
        <f t="shared" si="1"/>
        <v>0</v>
      </c>
      <c r="K29" s="1320">
        <f t="shared" si="0"/>
        <v>776506445</v>
      </c>
      <c r="N29" s="1318"/>
    </row>
    <row r="30" spans="1:14" ht="16.5" thickTop="1" thickBot="1" x14ac:dyDescent="0.3">
      <c r="A30" s="1737"/>
      <c r="B30" s="1316" t="s">
        <v>1071</v>
      </c>
      <c r="C30" s="1317"/>
      <c r="D30" s="1317">
        <f>+D29+D27+D25+D23+D21+D19+D17+D15+D13+D11+D9</f>
        <v>1531058104</v>
      </c>
      <c r="E30" s="1317">
        <f t="shared" ref="E30:F30" si="10">+E29+E27+E25+E23+E21+E19+E17+E15+E13+E11+E9</f>
        <v>1463936412</v>
      </c>
      <c r="F30" s="1317">
        <f t="shared" si="10"/>
        <v>67121692</v>
      </c>
      <c r="G30" s="1317"/>
      <c r="H30" s="1317">
        <f>H28+H29</f>
        <v>0</v>
      </c>
      <c r="I30" s="1317">
        <f>I28+I29</f>
        <v>0</v>
      </c>
      <c r="J30" s="1317">
        <f t="shared" si="1"/>
        <v>0</v>
      </c>
      <c r="K30" s="1317">
        <f t="shared" si="0"/>
        <v>0</v>
      </c>
      <c r="N30" s="1318"/>
    </row>
    <row r="31" spans="1:14" ht="16.5" thickTop="1" thickBot="1" x14ac:dyDescent="0.3">
      <c r="A31" s="1735" t="s">
        <v>1082</v>
      </c>
      <c r="B31" s="1321" t="s">
        <v>1070</v>
      </c>
      <c r="C31" s="1322">
        <f>+G29</f>
        <v>776506445</v>
      </c>
      <c r="D31" s="1322">
        <v>57554276</v>
      </c>
      <c r="E31" s="1322">
        <v>124675968</v>
      </c>
      <c r="F31" s="1322">
        <f>+D31-E31</f>
        <v>-67121692</v>
      </c>
      <c r="G31" s="1322">
        <f>+C31+F31</f>
        <v>709384753</v>
      </c>
      <c r="H31" s="1322">
        <v>0</v>
      </c>
      <c r="I31" s="1322">
        <v>0</v>
      </c>
      <c r="J31" s="1322">
        <f t="shared" si="1"/>
        <v>0</v>
      </c>
      <c r="K31" s="1322">
        <f t="shared" si="0"/>
        <v>709384753</v>
      </c>
      <c r="N31" s="1318"/>
    </row>
    <row r="32" spans="1:14" ht="15.75" thickBot="1" x14ac:dyDescent="0.3">
      <c r="A32" s="1735"/>
      <c r="B32" s="1323" t="s">
        <v>1071</v>
      </c>
      <c r="C32" s="1324"/>
      <c r="D32" s="1324">
        <f>+D31+D29+D27+D25+D23+D21+D19+D17+D15+D13+D11+D9</f>
        <v>1588612380</v>
      </c>
      <c r="E32" s="1324">
        <f t="shared" ref="E32:F32" si="11">+E31+E29+E27+E25+E23+E21+E19+E17+E15+E13+E11+E9</f>
        <v>1588612380</v>
      </c>
      <c r="F32" s="1324">
        <f t="shared" si="11"/>
        <v>0</v>
      </c>
      <c r="G32" s="1324"/>
      <c r="H32" s="1324">
        <f>H30+H31</f>
        <v>0</v>
      </c>
      <c r="I32" s="1324">
        <v>0</v>
      </c>
      <c r="J32" s="1324">
        <f t="shared" si="1"/>
        <v>0</v>
      </c>
      <c r="K32" s="1324">
        <f t="shared" si="0"/>
        <v>0</v>
      </c>
      <c r="N32" s="1318"/>
    </row>
    <row r="33" spans="4:14" x14ac:dyDescent="0.25">
      <c r="D33" s="1318"/>
      <c r="E33" s="1318"/>
    </row>
    <row r="34" spans="4:14" x14ac:dyDescent="0.25">
      <c r="D34" s="1318"/>
      <c r="F34" s="1318"/>
      <c r="N34" s="1318"/>
    </row>
    <row r="36" spans="4:14" x14ac:dyDescent="0.25">
      <c r="D36" s="1318"/>
    </row>
  </sheetData>
  <mergeCells count="22">
    <mergeCell ref="A31:A32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J1:K1"/>
    <mergeCell ref="G2:K2"/>
    <mergeCell ref="A3:K3"/>
    <mergeCell ref="A7:A8"/>
    <mergeCell ref="B7:B8"/>
    <mergeCell ref="C7:C8"/>
    <mergeCell ref="D7:F7"/>
    <mergeCell ref="G7:G8"/>
    <mergeCell ref="H7:J7"/>
    <mergeCell ref="K7:K8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6"/>
  <sheetViews>
    <sheetView topLeftCell="A7" zoomScale="130" zoomScaleNormal="130" workbookViewId="0">
      <selection activeCell="Q33" sqref="Q33"/>
    </sheetView>
  </sheetViews>
  <sheetFormatPr defaultColWidth="8" defaultRowHeight="12.75" x14ac:dyDescent="0.2"/>
  <cols>
    <col min="1" max="2" width="2.85546875" style="44" customWidth="1"/>
    <col min="3" max="3" width="7.5703125" style="94" customWidth="1"/>
    <col min="4" max="4" width="26.28515625" style="44" customWidth="1"/>
    <col min="5" max="5" width="3.42578125" style="250" customWidth="1"/>
    <col min="6" max="6" width="9.5703125" style="250" customWidth="1"/>
    <col min="7" max="7" width="10.140625" style="44" customWidth="1"/>
    <col min="8" max="8" width="10.42578125" style="44" customWidth="1"/>
    <col min="9" max="9" width="10.140625" style="44" customWidth="1"/>
    <col min="10" max="10" width="8.5703125" style="44" customWidth="1"/>
    <col min="11" max="11" width="9.28515625" style="44" customWidth="1"/>
    <col min="12" max="12" width="9.140625" style="44" customWidth="1"/>
    <col min="13" max="13" width="10.42578125" style="44" customWidth="1"/>
    <col min="14" max="14" width="9.42578125" style="44" customWidth="1"/>
    <col min="15" max="15" width="10.5703125" style="44" customWidth="1"/>
    <col min="16" max="16" width="12.85546875" style="44" customWidth="1"/>
    <col min="17" max="17" width="11.28515625" style="44" customWidth="1"/>
    <col min="18" max="18" width="12.28515625" style="44" bestFit="1" customWidth="1"/>
    <col min="19" max="16384" width="8" style="44"/>
  </cols>
  <sheetData>
    <row r="1" spans="1:19" x14ac:dyDescent="0.2">
      <c r="O1" s="1439"/>
      <c r="P1" s="1439"/>
      <c r="Q1" s="1439"/>
      <c r="R1" s="1440"/>
      <c r="S1" s="1440"/>
    </row>
    <row r="2" spans="1:19" x14ac:dyDescent="0.2">
      <c r="O2" s="1448" t="s">
        <v>1083</v>
      </c>
      <c r="P2" s="1448"/>
      <c r="Q2" s="1448"/>
    </row>
    <row r="4" spans="1:19" x14ac:dyDescent="0.2">
      <c r="Q4" s="1331" t="s">
        <v>835</v>
      </c>
    </row>
    <row r="5" spans="1:19" x14ac:dyDescent="0.2">
      <c r="A5" s="1452" t="s">
        <v>720</v>
      </c>
      <c r="B5" s="1452" t="s">
        <v>721</v>
      </c>
      <c r="C5" s="91"/>
      <c r="D5" s="1449" t="s">
        <v>480</v>
      </c>
      <c r="E5" s="721"/>
      <c r="F5" s="1453" t="s">
        <v>50</v>
      </c>
      <c r="G5" s="1454"/>
      <c r="H5" s="1454"/>
      <c r="I5" s="1454"/>
      <c r="J5" s="1454"/>
      <c r="K5" s="1454"/>
      <c r="L5" s="1454"/>
      <c r="M5" s="1455"/>
      <c r="N5" s="1450" t="s">
        <v>120</v>
      </c>
      <c r="O5" s="1450"/>
      <c r="P5" s="1451"/>
      <c r="Q5" s="1449" t="s">
        <v>483</v>
      </c>
    </row>
    <row r="6" spans="1:19" s="45" customFormat="1" ht="60" customHeight="1" x14ac:dyDescent="0.2">
      <c r="A6" s="1452"/>
      <c r="B6" s="1452"/>
      <c r="C6" s="91" t="s">
        <v>59</v>
      </c>
      <c r="D6" s="1449"/>
      <c r="E6" s="721"/>
      <c r="F6" s="722" t="s">
        <v>853</v>
      </c>
      <c r="G6" s="86" t="s">
        <v>51</v>
      </c>
      <c r="H6" s="86" t="s">
        <v>52</v>
      </c>
      <c r="I6" s="722" t="s">
        <v>488</v>
      </c>
      <c r="J6" s="86" t="s">
        <v>116</v>
      </c>
      <c r="K6" s="722" t="s">
        <v>713</v>
      </c>
      <c r="L6" s="722" t="s">
        <v>117</v>
      </c>
      <c r="M6" s="722" t="s">
        <v>489</v>
      </c>
      <c r="N6" s="722" t="s">
        <v>53</v>
      </c>
      <c r="O6" s="722" t="s">
        <v>54</v>
      </c>
      <c r="P6" s="87" t="s">
        <v>55</v>
      </c>
      <c r="Q6" s="1449"/>
    </row>
    <row r="7" spans="1:19" ht="12" customHeight="1" x14ac:dyDescent="0.2">
      <c r="A7" s="75">
        <v>1</v>
      </c>
      <c r="B7" s="75"/>
      <c r="C7" s="92"/>
      <c r="D7" s="107" t="s">
        <v>729</v>
      </c>
      <c r="E7" s="241"/>
      <c r="F7" s="241"/>
      <c r="G7" s="75"/>
      <c r="H7" s="75"/>
      <c r="I7" s="75"/>
      <c r="J7" s="75"/>
      <c r="K7" s="75"/>
      <c r="L7" s="75"/>
      <c r="M7" s="75"/>
      <c r="N7" s="75"/>
      <c r="O7" s="75"/>
      <c r="P7" s="75"/>
      <c r="Q7" s="1329"/>
    </row>
    <row r="8" spans="1:19" ht="12" customHeight="1" x14ac:dyDescent="0.2">
      <c r="A8" s="96"/>
      <c r="B8" s="97">
        <v>1</v>
      </c>
      <c r="C8" s="98" t="s">
        <v>60</v>
      </c>
      <c r="D8" s="88" t="s">
        <v>736</v>
      </c>
      <c r="E8" s="242" t="s">
        <v>477</v>
      </c>
      <c r="F8" s="242"/>
      <c r="G8" s="99">
        <v>31043285</v>
      </c>
      <c r="H8" s="100"/>
      <c r="I8" s="100"/>
      <c r="J8" s="100">
        <v>5919854</v>
      </c>
      <c r="K8" s="100"/>
      <c r="L8" s="100"/>
      <c r="M8" s="100"/>
      <c r="N8" s="100"/>
      <c r="O8" s="100"/>
      <c r="P8" s="100"/>
      <c r="Q8" s="1330">
        <f>SUM(F8:P8)</f>
        <v>36963139</v>
      </c>
    </row>
    <row r="9" spans="1:19" ht="12" hidden="1" customHeight="1" x14ac:dyDescent="0.2">
      <c r="A9" s="96"/>
      <c r="B9" s="97">
        <v>2</v>
      </c>
      <c r="C9" s="98" t="s">
        <v>61</v>
      </c>
      <c r="D9" s="89" t="s">
        <v>723</v>
      </c>
      <c r="E9" s="242" t="s">
        <v>477</v>
      </c>
      <c r="F9" s="242"/>
      <c r="G9" s="99"/>
      <c r="H9" s="100"/>
      <c r="I9" s="100"/>
      <c r="J9" s="100"/>
      <c r="K9" s="100"/>
      <c r="L9" s="100"/>
      <c r="M9" s="100"/>
      <c r="N9" s="100"/>
      <c r="O9" s="100"/>
      <c r="P9" s="100"/>
      <c r="Q9" s="1330">
        <f t="shared" ref="Q9:Q30" si="0">SUM(F9:P9)</f>
        <v>0</v>
      </c>
    </row>
    <row r="10" spans="1:19" ht="12" customHeight="1" x14ac:dyDescent="0.2">
      <c r="A10" s="101"/>
      <c r="B10" s="102">
        <v>2</v>
      </c>
      <c r="C10" s="98" t="s">
        <v>62</v>
      </c>
      <c r="D10" s="89" t="s">
        <v>724</v>
      </c>
      <c r="E10" s="242" t="s">
        <v>477</v>
      </c>
      <c r="F10" s="242"/>
      <c r="G10" s="99"/>
      <c r="H10" s="100">
        <v>1704369</v>
      </c>
      <c r="I10" s="100"/>
      <c r="J10" s="100">
        <v>23350000</v>
      </c>
      <c r="K10" s="100">
        <v>913120</v>
      </c>
      <c r="L10" s="100"/>
      <c r="M10" s="100"/>
      <c r="N10" s="100"/>
      <c r="O10" s="100"/>
      <c r="P10" s="100"/>
      <c r="Q10" s="1330">
        <f t="shared" si="0"/>
        <v>25967489</v>
      </c>
    </row>
    <row r="11" spans="1:19" ht="12" customHeight="1" x14ac:dyDescent="0.2">
      <c r="A11" s="96"/>
      <c r="B11" s="97">
        <v>3</v>
      </c>
      <c r="C11" s="98" t="s">
        <v>63</v>
      </c>
      <c r="D11" s="88" t="s">
        <v>737</v>
      </c>
      <c r="E11" s="242" t="s">
        <v>477</v>
      </c>
      <c r="F11" s="242"/>
      <c r="G11" s="99"/>
      <c r="H11" s="100"/>
      <c r="I11" s="100"/>
      <c r="J11" s="100"/>
      <c r="K11" s="100"/>
      <c r="L11" s="100"/>
      <c r="M11" s="100"/>
      <c r="N11" s="100"/>
      <c r="O11" s="100"/>
      <c r="P11" s="100"/>
      <c r="Q11" s="1330">
        <f t="shared" si="0"/>
        <v>0</v>
      </c>
    </row>
    <row r="12" spans="1:19" ht="12" customHeight="1" x14ac:dyDescent="0.2">
      <c r="A12" s="96"/>
      <c r="B12" s="97">
        <v>3.5</v>
      </c>
      <c r="C12" s="98" t="s">
        <v>64</v>
      </c>
      <c r="D12" s="89" t="s">
        <v>738</v>
      </c>
      <c r="E12" s="242" t="s">
        <v>477</v>
      </c>
      <c r="F12" s="242">
        <v>266496336</v>
      </c>
      <c r="G12" s="99"/>
      <c r="H12" s="100"/>
      <c r="I12" s="100"/>
      <c r="J12" s="100"/>
      <c r="K12" s="100"/>
      <c r="L12" s="100"/>
      <c r="M12" s="100"/>
      <c r="N12" s="100"/>
      <c r="O12" s="100"/>
      <c r="P12" s="100"/>
      <c r="Q12" s="1330">
        <f t="shared" si="0"/>
        <v>266496336</v>
      </c>
    </row>
    <row r="13" spans="1:19" ht="12" customHeight="1" x14ac:dyDescent="0.2">
      <c r="A13" s="96"/>
      <c r="B13" s="97">
        <v>4.0999999999999996</v>
      </c>
      <c r="C13" s="98" t="s">
        <v>65</v>
      </c>
      <c r="D13" s="89" t="s">
        <v>739</v>
      </c>
      <c r="E13" s="242" t="s">
        <v>477</v>
      </c>
      <c r="F13" s="242"/>
      <c r="G13" s="99"/>
      <c r="H13" s="100"/>
      <c r="I13" s="100"/>
      <c r="J13" s="100"/>
      <c r="K13" s="100"/>
      <c r="L13" s="100"/>
      <c r="M13" s="100"/>
      <c r="N13" s="100"/>
      <c r="O13" s="100">
        <v>674109286</v>
      </c>
      <c r="P13" s="100">
        <v>1286698</v>
      </c>
      <c r="Q13" s="1330">
        <f t="shared" si="0"/>
        <v>675395984</v>
      </c>
    </row>
    <row r="14" spans="1:19" ht="12" customHeight="1" x14ac:dyDescent="0.2">
      <c r="A14" s="96"/>
      <c r="B14" s="97">
        <v>4.6333333333333302</v>
      </c>
      <c r="C14" s="98" t="s">
        <v>67</v>
      </c>
      <c r="D14" s="88" t="s">
        <v>714</v>
      </c>
      <c r="E14" s="242" t="s">
        <v>477</v>
      </c>
      <c r="F14" s="242"/>
      <c r="G14" s="99">
        <v>58096706</v>
      </c>
      <c r="H14" s="100">
        <v>13599922</v>
      </c>
      <c r="I14" s="100"/>
      <c r="J14" s="100"/>
      <c r="K14" s="100"/>
      <c r="L14" s="100"/>
      <c r="M14" s="100"/>
      <c r="N14" s="100"/>
      <c r="O14" s="100"/>
      <c r="P14" s="100"/>
      <c r="Q14" s="1330">
        <f t="shared" si="0"/>
        <v>71696628</v>
      </c>
    </row>
    <row r="15" spans="1:19" ht="12" hidden="1" customHeight="1" x14ac:dyDescent="0.2">
      <c r="A15" s="96"/>
      <c r="B15" s="97">
        <v>5.18333333333333</v>
      </c>
      <c r="C15" s="98" t="s">
        <v>69</v>
      </c>
      <c r="D15" s="88" t="s">
        <v>716</v>
      </c>
      <c r="E15" s="245" t="s">
        <v>477</v>
      </c>
      <c r="F15" s="245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330">
        <f t="shared" si="0"/>
        <v>0</v>
      </c>
    </row>
    <row r="16" spans="1:19" ht="12" customHeight="1" x14ac:dyDescent="0.2">
      <c r="A16" s="96"/>
      <c r="B16" s="97">
        <v>5.7333333333333298</v>
      </c>
      <c r="C16" s="98" t="s">
        <v>68</v>
      </c>
      <c r="D16" s="88" t="s">
        <v>1002</v>
      </c>
      <c r="E16" s="242" t="s">
        <v>477</v>
      </c>
      <c r="F16" s="242"/>
      <c r="G16" s="99"/>
      <c r="H16" s="100"/>
      <c r="I16" s="100"/>
      <c r="J16" s="100">
        <v>279400</v>
      </c>
      <c r="K16" s="100"/>
      <c r="L16" s="100"/>
      <c r="M16" s="100"/>
      <c r="N16" s="100"/>
      <c r="O16" s="100"/>
      <c r="P16" s="100"/>
      <c r="Q16" s="1330">
        <f t="shared" si="0"/>
        <v>279400</v>
      </c>
    </row>
    <row r="17" spans="1:18" ht="12" customHeight="1" x14ac:dyDescent="0.2">
      <c r="A17" s="96"/>
      <c r="B17" s="97">
        <v>6.2833333333333297</v>
      </c>
      <c r="C17" s="98" t="s">
        <v>783</v>
      </c>
      <c r="D17" s="89" t="s">
        <v>856</v>
      </c>
      <c r="E17" s="242" t="s">
        <v>477</v>
      </c>
      <c r="F17" s="242"/>
      <c r="G17" s="99">
        <f>5112000+33931500</f>
        <v>39043500</v>
      </c>
      <c r="H17" s="100">
        <f>189354101-33931500</f>
        <v>155422601</v>
      </c>
      <c r="I17" s="100"/>
      <c r="J17" s="100"/>
      <c r="K17" s="100"/>
      <c r="L17" s="100"/>
      <c r="M17" s="100"/>
      <c r="N17" s="100"/>
      <c r="O17" s="100"/>
      <c r="P17" s="100"/>
      <c r="Q17" s="1330">
        <f t="shared" si="0"/>
        <v>194466101</v>
      </c>
    </row>
    <row r="18" spans="1:18" ht="12" hidden="1" customHeight="1" x14ac:dyDescent="0.2">
      <c r="A18" s="96"/>
      <c r="B18" s="97">
        <v>6.8333333333333304</v>
      </c>
      <c r="C18" s="103" t="s">
        <v>76</v>
      </c>
      <c r="D18" s="90" t="s">
        <v>741</v>
      </c>
      <c r="E18" s="243" t="s">
        <v>477</v>
      </c>
      <c r="F18" s="243"/>
      <c r="G18" s="99"/>
      <c r="H18" s="100"/>
      <c r="I18" s="100"/>
      <c r="J18" s="100"/>
      <c r="K18" s="100"/>
      <c r="L18" s="100"/>
      <c r="M18" s="100"/>
      <c r="N18" s="100"/>
      <c r="O18" s="100"/>
      <c r="P18" s="100"/>
      <c r="Q18" s="1330">
        <f t="shared" si="0"/>
        <v>0</v>
      </c>
    </row>
    <row r="19" spans="1:18" ht="12" customHeight="1" x14ac:dyDescent="0.2">
      <c r="A19" s="96"/>
      <c r="B19" s="97">
        <v>7.3833333333333302</v>
      </c>
      <c r="C19" s="104" t="s">
        <v>70</v>
      </c>
      <c r="D19" s="82" t="s">
        <v>855</v>
      </c>
      <c r="E19" s="244" t="s">
        <v>534</v>
      </c>
      <c r="F19" s="244"/>
      <c r="G19" s="99"/>
      <c r="H19" s="100"/>
      <c r="I19" s="100"/>
      <c r="J19" s="100"/>
      <c r="K19" s="100"/>
      <c r="L19" s="100"/>
      <c r="M19" s="100">
        <v>245500</v>
      </c>
      <c r="N19" s="100"/>
      <c r="O19" s="100"/>
      <c r="P19" s="100"/>
      <c r="Q19" s="1330">
        <f t="shared" si="0"/>
        <v>245500</v>
      </c>
    </row>
    <row r="20" spans="1:18" ht="12" customHeight="1" x14ac:dyDescent="0.2">
      <c r="A20" s="96"/>
      <c r="B20" s="97">
        <v>7.93333333333333</v>
      </c>
      <c r="C20" s="103" t="s">
        <v>75</v>
      </c>
      <c r="D20" s="89" t="s">
        <v>742</v>
      </c>
      <c r="E20" s="245" t="s">
        <v>477</v>
      </c>
      <c r="F20" s="245"/>
      <c r="G20" s="100">
        <v>12550800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330">
        <f t="shared" si="0"/>
        <v>12550800</v>
      </c>
    </row>
    <row r="21" spans="1:18" ht="12" customHeight="1" x14ac:dyDescent="0.2">
      <c r="A21" s="96"/>
      <c r="B21" s="97">
        <v>8.4833333333333307</v>
      </c>
      <c r="C21" s="103" t="s">
        <v>77</v>
      </c>
      <c r="D21" s="95" t="s">
        <v>743</v>
      </c>
      <c r="E21" s="246" t="s">
        <v>477</v>
      </c>
      <c r="F21" s="246"/>
      <c r="G21" s="99">
        <v>216000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330">
        <f t="shared" si="0"/>
        <v>216000</v>
      </c>
    </row>
    <row r="22" spans="1:18" ht="12" customHeight="1" x14ac:dyDescent="0.2">
      <c r="A22" s="96"/>
      <c r="B22" s="97">
        <v>9.0333333333333297</v>
      </c>
      <c r="C22" s="105" t="s">
        <v>78</v>
      </c>
      <c r="D22" s="89" t="s">
        <v>744</v>
      </c>
      <c r="E22" s="101" t="s">
        <v>534</v>
      </c>
      <c r="F22" s="101"/>
      <c r="G22" s="100"/>
      <c r="H22" s="100"/>
      <c r="I22" s="100"/>
      <c r="J22" s="100">
        <v>100000</v>
      </c>
      <c r="K22" s="100"/>
      <c r="L22" s="100"/>
      <c r="M22" s="100"/>
      <c r="N22" s="100"/>
      <c r="O22" s="100"/>
      <c r="P22" s="100"/>
      <c r="Q22" s="1330">
        <f t="shared" si="0"/>
        <v>100000</v>
      </c>
    </row>
    <row r="23" spans="1:18" ht="12" customHeight="1" x14ac:dyDescent="0.2">
      <c r="A23" s="96"/>
      <c r="B23" s="97">
        <v>9.5833333333333304</v>
      </c>
      <c r="C23" s="105" t="s">
        <v>1023</v>
      </c>
      <c r="D23" s="768" t="s">
        <v>1024</v>
      </c>
      <c r="E23" s="101" t="s">
        <v>477</v>
      </c>
      <c r="F23" s="101"/>
      <c r="G23" s="100">
        <v>3527300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330">
        <f t="shared" si="0"/>
        <v>3527300</v>
      </c>
    </row>
    <row r="24" spans="1:18" ht="12" customHeight="1" x14ac:dyDescent="0.2">
      <c r="A24" s="96"/>
      <c r="B24" s="97">
        <v>10.133333333333301</v>
      </c>
      <c r="C24" s="105" t="s">
        <v>86</v>
      </c>
      <c r="D24" s="83" t="s">
        <v>94</v>
      </c>
      <c r="E24" s="244" t="s">
        <v>477</v>
      </c>
      <c r="F24" s="244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330">
        <f t="shared" si="0"/>
        <v>0</v>
      </c>
    </row>
    <row r="25" spans="1:18" ht="12" hidden="1" customHeight="1" x14ac:dyDescent="0.2">
      <c r="A25" s="96"/>
      <c r="B25" s="97">
        <v>10.6833333333333</v>
      </c>
      <c r="C25" s="105"/>
      <c r="D25" s="106"/>
      <c r="E25" s="101"/>
      <c r="F25" s="101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330">
        <f t="shared" si="0"/>
        <v>0</v>
      </c>
    </row>
    <row r="26" spans="1:18" ht="12" customHeight="1" x14ac:dyDescent="0.2">
      <c r="A26" s="96"/>
      <c r="B26" s="97">
        <v>11.233333333333301</v>
      </c>
      <c r="C26" s="105" t="s">
        <v>749</v>
      </c>
      <c r="D26" s="106" t="s">
        <v>854</v>
      </c>
      <c r="E26" s="101" t="s">
        <v>477</v>
      </c>
      <c r="F26" s="101"/>
      <c r="G26" s="100"/>
      <c r="H26" s="100"/>
      <c r="I26" s="100"/>
      <c r="J26" s="100"/>
      <c r="K26" s="100"/>
      <c r="L26" s="100">
        <v>295500</v>
      </c>
      <c r="M26" s="100"/>
      <c r="N26" s="100"/>
      <c r="O26" s="100"/>
      <c r="P26" s="100"/>
      <c r="Q26" s="1330">
        <f t="shared" si="0"/>
        <v>295500</v>
      </c>
    </row>
    <row r="27" spans="1:18" ht="12" customHeight="1" x14ac:dyDescent="0.2">
      <c r="A27" s="96"/>
      <c r="B27" s="97">
        <v>11.783333333333299</v>
      </c>
      <c r="C27" s="105" t="s">
        <v>90</v>
      </c>
      <c r="D27" s="106" t="s">
        <v>982</v>
      </c>
      <c r="E27" s="101" t="s">
        <v>534</v>
      </c>
      <c r="F27" s="101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330">
        <f t="shared" si="0"/>
        <v>0</v>
      </c>
    </row>
    <row r="28" spans="1:18" ht="12" customHeight="1" x14ac:dyDescent="0.2">
      <c r="A28" s="96"/>
      <c r="B28" s="97">
        <v>12.3333333333333</v>
      </c>
      <c r="C28" s="105" t="s">
        <v>92</v>
      </c>
      <c r="D28" s="106" t="s">
        <v>93</v>
      </c>
      <c r="E28" s="245" t="s">
        <v>477</v>
      </c>
      <c r="F28" s="245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330">
        <f t="shared" si="0"/>
        <v>0</v>
      </c>
    </row>
    <row r="29" spans="1:18" ht="12" customHeight="1" x14ac:dyDescent="0.2">
      <c r="A29" s="96"/>
      <c r="B29" s="97">
        <v>12.883333333333301</v>
      </c>
      <c r="C29" s="105" t="s">
        <v>838</v>
      </c>
      <c r="D29" s="106" t="s">
        <v>857</v>
      </c>
      <c r="E29" s="245" t="s">
        <v>477</v>
      </c>
      <c r="F29" s="245"/>
      <c r="G29" s="100"/>
      <c r="H29" s="100"/>
      <c r="I29" s="100">
        <v>265400000</v>
      </c>
      <c r="J29" s="100"/>
      <c r="K29" s="100"/>
      <c r="L29" s="100"/>
      <c r="M29" s="100"/>
      <c r="N29" s="100"/>
      <c r="O29" s="100"/>
      <c r="P29" s="100"/>
      <c r="Q29" s="1330">
        <f t="shared" si="0"/>
        <v>265400000</v>
      </c>
    </row>
    <row r="30" spans="1:18" ht="12" hidden="1" customHeight="1" x14ac:dyDescent="0.2">
      <c r="A30" s="68"/>
      <c r="B30" s="68"/>
      <c r="C30" s="93"/>
      <c r="D30" s="179"/>
      <c r="E30" s="247"/>
      <c r="F30" s="247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330">
        <f t="shared" si="0"/>
        <v>0</v>
      </c>
    </row>
    <row r="31" spans="1:18" ht="12" customHeight="1" x14ac:dyDescent="0.2">
      <c r="A31" s="68"/>
      <c r="B31" s="68"/>
      <c r="C31" s="93"/>
      <c r="D31" s="179"/>
      <c r="E31" s="247"/>
      <c r="F31" s="247"/>
      <c r="G31" s="100"/>
      <c r="H31" s="100"/>
      <c r="I31" s="100"/>
      <c r="J31" s="100"/>
      <c r="K31" s="100"/>
      <c r="L31" s="100"/>
      <c r="M31" s="100"/>
      <c r="N31" s="100"/>
      <c r="O31" s="100"/>
      <c r="P31" s="100">
        <v>-415575639</v>
      </c>
      <c r="Q31" s="1330"/>
      <c r="R31" s="47"/>
    </row>
    <row r="32" spans="1:18" ht="30" customHeight="1" x14ac:dyDescent="0.2">
      <c r="A32" s="78"/>
      <c r="B32" s="108"/>
      <c r="C32" s="109"/>
      <c r="D32" s="110" t="s">
        <v>717</v>
      </c>
      <c r="E32" s="251"/>
      <c r="F32" s="111">
        <f>SUM(F8:F31)</f>
        <v>266496336</v>
      </c>
      <c r="G32" s="111">
        <f t="shared" ref="G32:P32" si="1">SUM(G8:G31)</f>
        <v>144477591</v>
      </c>
      <c r="H32" s="111">
        <f t="shared" si="1"/>
        <v>170726892</v>
      </c>
      <c r="I32" s="111">
        <f t="shared" si="1"/>
        <v>265400000</v>
      </c>
      <c r="J32" s="111">
        <f t="shared" si="1"/>
        <v>29649254</v>
      </c>
      <c r="K32" s="111">
        <f t="shared" si="1"/>
        <v>913120</v>
      </c>
      <c r="L32" s="111">
        <f t="shared" si="1"/>
        <v>295500</v>
      </c>
      <c r="M32" s="111">
        <f t="shared" si="1"/>
        <v>245500</v>
      </c>
      <c r="N32" s="111">
        <f t="shared" si="1"/>
        <v>0</v>
      </c>
      <c r="O32" s="111">
        <f t="shared" si="1"/>
        <v>674109286</v>
      </c>
      <c r="P32" s="111">
        <f t="shared" si="1"/>
        <v>-414288941</v>
      </c>
      <c r="Q32" s="111">
        <f>SUM(F32:P32)</f>
        <v>1138024538</v>
      </c>
    </row>
    <row r="33" spans="1:17" ht="17.100000000000001" customHeight="1" x14ac:dyDescent="0.2">
      <c r="A33" s="69">
        <v>2</v>
      </c>
      <c r="B33" s="96"/>
      <c r="C33" s="112"/>
      <c r="D33" s="113" t="s">
        <v>718</v>
      </c>
      <c r="E33" s="248"/>
      <c r="F33" s="248"/>
      <c r="G33" s="114">
        <v>6722073</v>
      </c>
      <c r="H33" s="114"/>
      <c r="I33" s="114"/>
      <c r="J33" s="114">
        <v>23473004</v>
      </c>
      <c r="K33" s="114"/>
      <c r="L33" s="114">
        <v>2052000</v>
      </c>
      <c r="M33" s="114"/>
      <c r="N33" s="114"/>
      <c r="O33" s="114">
        <v>2765126</v>
      </c>
      <c r="P33" s="114">
        <v>415575639</v>
      </c>
      <c r="Q33" s="114">
        <f>SUM(G33:P33)</f>
        <v>450587842</v>
      </c>
    </row>
    <row r="34" spans="1:17" ht="17.100000000000001" customHeight="1" x14ac:dyDescent="0.2">
      <c r="A34" s="78"/>
      <c r="B34" s="108"/>
      <c r="C34" s="109"/>
      <c r="D34" s="115" t="s">
        <v>719</v>
      </c>
      <c r="E34" s="252"/>
      <c r="F34" s="111">
        <f>SUM(F32:F33)</f>
        <v>266496336</v>
      </c>
      <c r="G34" s="111">
        <f t="shared" ref="G34:Q34" si="2">SUM(G32:G33)</f>
        <v>151199664</v>
      </c>
      <c r="H34" s="111">
        <f t="shared" si="2"/>
        <v>170726892</v>
      </c>
      <c r="I34" s="111">
        <f t="shared" si="2"/>
        <v>265400000</v>
      </c>
      <c r="J34" s="111">
        <f t="shared" si="2"/>
        <v>53122258</v>
      </c>
      <c r="K34" s="111">
        <f t="shared" si="2"/>
        <v>913120</v>
      </c>
      <c r="L34" s="111">
        <f t="shared" si="2"/>
        <v>2347500</v>
      </c>
      <c r="M34" s="111">
        <f t="shared" si="2"/>
        <v>245500</v>
      </c>
      <c r="N34" s="111">
        <f t="shared" si="2"/>
        <v>0</v>
      </c>
      <c r="O34" s="111">
        <f t="shared" si="2"/>
        <v>676874412</v>
      </c>
      <c r="P34" s="111">
        <f t="shared" si="2"/>
        <v>1286698</v>
      </c>
      <c r="Q34" s="111">
        <f t="shared" si="2"/>
        <v>1588612380</v>
      </c>
    </row>
    <row r="35" spans="1:17" ht="17.100000000000001" customHeight="1" x14ac:dyDescent="0.2">
      <c r="D35" s="46"/>
      <c r="E35" s="249"/>
      <c r="F35" s="249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7" ht="14.1" customHeight="1" x14ac:dyDescent="0.2">
      <c r="C36" s="253" t="s">
        <v>536</v>
      </c>
      <c r="D36" s="240"/>
      <c r="E36" s="249"/>
      <c r="F36" s="249"/>
      <c r="G36" s="47"/>
      <c r="H36" s="47"/>
      <c r="I36" s="47"/>
      <c r="J36" s="47"/>
      <c r="K36" s="47"/>
      <c r="L36" s="47"/>
      <c r="M36" s="47"/>
      <c r="N36" s="47"/>
      <c r="O36" s="47"/>
    </row>
    <row r="37" spans="1:17" ht="14.1" customHeight="1" x14ac:dyDescent="0.2">
      <c r="C37" s="253" t="s">
        <v>535</v>
      </c>
      <c r="D37" s="254"/>
      <c r="G37" s="47"/>
      <c r="H37" s="47"/>
      <c r="I37" s="47"/>
      <c r="J37" s="47"/>
      <c r="K37" s="47"/>
      <c r="L37" s="47"/>
      <c r="M37" s="47"/>
      <c r="N37" s="47"/>
      <c r="O37" s="47"/>
    </row>
    <row r="38" spans="1:17" ht="14.1" customHeight="1" x14ac:dyDescent="0.2">
      <c r="G38" s="47"/>
      <c r="H38" s="47"/>
      <c r="I38" s="47"/>
      <c r="J38" s="47"/>
      <c r="K38" s="47"/>
      <c r="L38" s="47"/>
      <c r="M38" s="47"/>
      <c r="N38" s="47"/>
      <c r="O38" s="47"/>
    </row>
    <row r="39" spans="1:17" ht="14.1" customHeight="1" x14ac:dyDescent="0.2">
      <c r="G39" s="47"/>
      <c r="H39" s="47"/>
      <c r="I39" s="47"/>
      <c r="J39" s="47"/>
      <c r="K39" s="47"/>
      <c r="L39" s="47"/>
      <c r="M39" s="47"/>
      <c r="N39" s="47"/>
      <c r="O39" s="47"/>
    </row>
    <row r="40" spans="1:17" ht="14.1" customHeight="1" x14ac:dyDescent="0.2">
      <c r="G40" s="47"/>
      <c r="H40" s="47"/>
      <c r="I40" s="47"/>
      <c r="J40" s="47"/>
      <c r="K40" s="47"/>
      <c r="L40" s="47"/>
      <c r="M40" s="47"/>
      <c r="N40" s="47"/>
      <c r="O40" s="47"/>
    </row>
    <row r="41" spans="1:17" ht="14.1" customHeight="1" x14ac:dyDescent="0.2">
      <c r="G41" s="47"/>
      <c r="H41" s="47"/>
      <c r="I41" s="47"/>
      <c r="J41" s="47"/>
      <c r="K41" s="47"/>
      <c r="L41" s="47"/>
      <c r="M41" s="47"/>
      <c r="N41" s="47"/>
      <c r="O41" s="47"/>
    </row>
    <row r="42" spans="1:17" ht="14.1" customHeight="1" x14ac:dyDescent="0.2">
      <c r="G42" s="47"/>
      <c r="H42" s="47"/>
      <c r="I42" s="47"/>
      <c r="J42" s="47"/>
      <c r="K42" s="47"/>
      <c r="L42" s="47"/>
      <c r="M42" s="47"/>
      <c r="N42" s="47"/>
      <c r="O42" s="47"/>
    </row>
    <row r="43" spans="1:17" ht="14.1" customHeight="1" x14ac:dyDescent="0.2">
      <c r="G43" s="47"/>
      <c r="H43" s="47"/>
      <c r="I43" s="47"/>
      <c r="J43" s="47"/>
      <c r="K43" s="47"/>
      <c r="L43" s="47"/>
      <c r="M43" s="47"/>
      <c r="N43" s="47"/>
      <c r="O43" s="47"/>
    </row>
    <row r="44" spans="1:17" ht="14.1" customHeight="1" x14ac:dyDescent="0.2">
      <c r="G44" s="47"/>
      <c r="H44" s="47"/>
      <c r="I44" s="47"/>
      <c r="J44" s="47"/>
      <c r="K44" s="47"/>
      <c r="L44" s="47"/>
      <c r="M44" s="47"/>
      <c r="N44" s="47"/>
      <c r="O44" s="47"/>
    </row>
    <row r="45" spans="1:17" ht="14.1" customHeight="1" x14ac:dyDescent="0.2"/>
    <row r="46" spans="1:17" ht="14.1" customHeight="1" x14ac:dyDescent="0.2"/>
    <row r="47" spans="1:17" ht="14.1" customHeight="1" x14ac:dyDescent="0.2"/>
    <row r="49" spans="4:7" x14ac:dyDescent="0.2">
      <c r="D49" s="238"/>
      <c r="E49" s="238"/>
      <c r="F49" s="238"/>
      <c r="G49" s="65"/>
    </row>
    <row r="50" spans="4:7" x14ac:dyDescent="0.2">
      <c r="D50" s="238"/>
      <c r="E50" s="238"/>
      <c r="F50" s="238"/>
      <c r="G50" s="67"/>
    </row>
    <row r="51" spans="4:7" x14ac:dyDescent="0.2">
      <c r="D51" s="238"/>
      <c r="E51" s="238"/>
      <c r="F51" s="238"/>
      <c r="G51" s="67"/>
    </row>
    <row r="52" spans="4:7" x14ac:dyDescent="0.2">
      <c r="D52" s="238"/>
      <c r="E52" s="238"/>
      <c r="F52" s="238"/>
      <c r="G52" s="65"/>
    </row>
    <row r="53" spans="4:7" x14ac:dyDescent="0.2">
      <c r="D53" s="238"/>
      <c r="E53" s="238"/>
      <c r="F53" s="238"/>
      <c r="G53" s="67"/>
    </row>
    <row r="54" spans="4:7" x14ac:dyDescent="0.2">
      <c r="D54" s="238"/>
      <c r="E54" s="238"/>
      <c r="F54" s="238"/>
      <c r="G54" s="67"/>
    </row>
    <row r="55" spans="4:7" x14ac:dyDescent="0.2">
      <c r="D55" s="238"/>
      <c r="E55" s="238"/>
      <c r="F55" s="238"/>
      <c r="G55" s="65"/>
    </row>
    <row r="56" spans="4:7" x14ac:dyDescent="0.2">
      <c r="D56" s="238"/>
      <c r="E56" s="238"/>
      <c r="F56" s="238"/>
      <c r="G56" s="65"/>
    </row>
    <row r="57" spans="4:7" x14ac:dyDescent="0.2">
      <c r="D57" s="238"/>
      <c r="E57" s="238"/>
      <c r="F57" s="238"/>
      <c r="G57" s="67"/>
    </row>
    <row r="58" spans="4:7" x14ac:dyDescent="0.2">
      <c r="D58" s="84"/>
      <c r="E58" s="84"/>
      <c r="F58" s="84"/>
      <c r="G58" s="85"/>
    </row>
    <row r="59" spans="4:7" x14ac:dyDescent="0.2">
      <c r="D59" s="84"/>
      <c r="E59" s="84"/>
      <c r="F59" s="84"/>
      <c r="G59" s="67"/>
    </row>
    <row r="60" spans="4:7" x14ac:dyDescent="0.2">
      <c r="D60" s="84"/>
      <c r="E60" s="84"/>
      <c r="F60" s="84"/>
      <c r="G60" s="66"/>
    </row>
    <row r="61" spans="4:7" x14ac:dyDescent="0.2">
      <c r="D61" s="84"/>
      <c r="E61" s="84"/>
      <c r="F61" s="84"/>
      <c r="G61" s="65"/>
    </row>
    <row r="62" spans="4:7" x14ac:dyDescent="0.2">
      <c r="D62" s="84"/>
      <c r="E62" s="84"/>
      <c r="F62" s="84"/>
      <c r="G62" s="66"/>
    </row>
    <row r="63" spans="4:7" x14ac:dyDescent="0.2">
      <c r="D63" s="84"/>
      <c r="E63" s="84"/>
      <c r="F63" s="84"/>
      <c r="G63" s="65"/>
    </row>
    <row r="64" spans="4:7" x14ac:dyDescent="0.2">
      <c r="D64" s="239"/>
      <c r="E64" s="239"/>
      <c r="F64" s="239"/>
      <c r="G64" s="240"/>
    </row>
    <row r="65" spans="4:7" x14ac:dyDescent="0.2">
      <c r="D65" s="239"/>
      <c r="E65" s="239"/>
      <c r="F65" s="239"/>
      <c r="G65" s="240"/>
    </row>
    <row r="66" spans="4:7" x14ac:dyDescent="0.2">
      <c r="D66" s="239"/>
      <c r="E66" s="239"/>
      <c r="F66" s="239"/>
      <c r="G66" s="240"/>
    </row>
  </sheetData>
  <sortState ref="C8:Q27">
    <sortCondition ref="C8"/>
  </sortState>
  <mergeCells count="8">
    <mergeCell ref="O1:S1"/>
    <mergeCell ref="O2:Q2"/>
    <mergeCell ref="Q5:Q6"/>
    <mergeCell ref="N5:P5"/>
    <mergeCell ref="A5:A6"/>
    <mergeCell ref="B5:B6"/>
    <mergeCell ref="D5:D6"/>
    <mergeCell ref="F5:M5"/>
  </mergeCells>
  <phoneticPr fontId="61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9" orientation="landscape" r:id="rId1"/>
  <headerFooter alignWithMargins="0">
    <oddHeader>&amp;C&amp;"Times New Roman,Félkövér dőlt"LETENYE VÁROS ÖNKORMÁNYZATÁNAK 2020.  ÉVI  BEVÉTELI ELŐIRÁNYZATAI SZAKÁGAZATI BONTÁSBAN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7"/>
  <sheetViews>
    <sheetView topLeftCell="A12" zoomScale="130" zoomScaleNormal="130" zoomScalePageLayoutView="120" workbookViewId="0">
      <selection activeCell="S40" sqref="S6:S40"/>
    </sheetView>
  </sheetViews>
  <sheetFormatPr defaultColWidth="8" defaultRowHeight="12" x14ac:dyDescent="0.2"/>
  <cols>
    <col min="1" max="1" width="2.7109375" style="70" customWidth="1"/>
    <col min="2" max="2" width="3.140625" style="70" customWidth="1"/>
    <col min="3" max="3" width="6" style="79" customWidth="1"/>
    <col min="4" max="4" width="26" style="70" customWidth="1"/>
    <col min="5" max="5" width="2.28515625" style="70" customWidth="1"/>
    <col min="6" max="6" width="7.85546875" style="70" customWidth="1"/>
    <col min="7" max="7" width="8.28515625" style="70" customWidth="1"/>
    <col min="8" max="8" width="8" style="70" customWidth="1"/>
    <col min="9" max="9" width="6.5703125" style="70" customWidth="1"/>
    <col min="10" max="10" width="8.140625" style="70" customWidth="1"/>
    <col min="11" max="11" width="7" style="70" customWidth="1"/>
    <col min="12" max="12" width="8.7109375" style="70" customWidth="1"/>
    <col min="13" max="13" width="7.7109375" style="70" customWidth="1"/>
    <col min="14" max="14" width="7.28515625" style="70" customWidth="1"/>
    <col min="15" max="15" width="6.42578125" style="70" customWidth="1"/>
    <col min="16" max="16" width="6.5703125" style="70" customWidth="1"/>
    <col min="17" max="17" width="8.85546875" style="70" customWidth="1"/>
    <col min="18" max="18" width="6.85546875" style="70" customWidth="1"/>
    <col min="19" max="19" width="8.5703125" style="70" customWidth="1"/>
    <col min="20" max="16384" width="8" style="70"/>
  </cols>
  <sheetData>
    <row r="1" spans="1:19" ht="9.75" customHeight="1" x14ac:dyDescent="0.2">
      <c r="P1" s="1457"/>
      <c r="Q1" s="1457"/>
      <c r="R1" s="1457"/>
      <c r="S1" s="1457"/>
    </row>
    <row r="2" spans="1:19" ht="9.75" customHeight="1" x14ac:dyDescent="0.2">
      <c r="P2" s="1458" t="s">
        <v>1035</v>
      </c>
      <c r="Q2" s="1458"/>
      <c r="R2" s="1458"/>
      <c r="S2" s="1053" t="s">
        <v>835</v>
      </c>
    </row>
    <row r="3" spans="1:19" ht="12.75" customHeight="1" x14ac:dyDescent="0.2">
      <c r="A3" s="1456" t="s">
        <v>720</v>
      </c>
      <c r="B3" s="1456" t="s">
        <v>721</v>
      </c>
      <c r="C3" s="769"/>
      <c r="D3" s="1456" t="s">
        <v>480</v>
      </c>
      <c r="E3" s="735"/>
      <c r="F3" s="1459" t="s">
        <v>56</v>
      </c>
      <c r="G3" s="1459"/>
      <c r="H3" s="1459"/>
      <c r="I3" s="1459"/>
      <c r="J3" s="1459"/>
      <c r="K3" s="1459"/>
      <c r="L3" s="1459"/>
      <c r="M3" s="1459"/>
      <c r="N3" s="1459"/>
      <c r="O3" s="770"/>
      <c r="P3" s="1459" t="s">
        <v>121</v>
      </c>
      <c r="Q3" s="1459"/>
      <c r="R3" s="1459"/>
      <c r="S3" s="1456" t="s">
        <v>124</v>
      </c>
    </row>
    <row r="4" spans="1:19" s="71" customFormat="1" ht="42" customHeight="1" x14ac:dyDescent="0.2">
      <c r="A4" s="1456"/>
      <c r="B4" s="1456"/>
      <c r="C4" s="769"/>
      <c r="D4" s="1456"/>
      <c r="E4" s="735"/>
      <c r="F4" s="735" t="s">
        <v>503</v>
      </c>
      <c r="G4" s="735" t="s">
        <v>57</v>
      </c>
      <c r="H4" s="735" t="s">
        <v>127</v>
      </c>
      <c r="I4" s="735" t="s">
        <v>983</v>
      </c>
      <c r="J4" s="735" t="s">
        <v>331</v>
      </c>
      <c r="K4" s="735" t="s">
        <v>846</v>
      </c>
      <c r="L4" s="735" t="s">
        <v>131</v>
      </c>
      <c r="M4" s="735" t="s">
        <v>130</v>
      </c>
      <c r="N4" s="735" t="s">
        <v>118</v>
      </c>
      <c r="O4" s="735" t="s">
        <v>129</v>
      </c>
      <c r="P4" s="735" t="s">
        <v>847</v>
      </c>
      <c r="Q4" s="735" t="s">
        <v>844</v>
      </c>
      <c r="R4" s="735" t="s">
        <v>848</v>
      </c>
      <c r="S4" s="1456"/>
    </row>
    <row r="5" spans="1:19" s="71" customFormat="1" ht="12" customHeight="1" x14ac:dyDescent="0.2">
      <c r="A5" s="172">
        <v>1</v>
      </c>
      <c r="B5" s="72"/>
      <c r="C5" s="80"/>
      <c r="D5" s="771" t="s">
        <v>729</v>
      </c>
      <c r="E5" s="81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s="71" customFormat="1" ht="12" customHeight="1" x14ac:dyDescent="0.2">
      <c r="A6" s="72"/>
      <c r="B6" s="734">
        <v>1</v>
      </c>
      <c r="C6" s="736" t="s">
        <v>60</v>
      </c>
      <c r="D6" s="737" t="s">
        <v>849</v>
      </c>
      <c r="E6" s="738" t="s">
        <v>477</v>
      </c>
      <c r="F6" s="739">
        <v>15694863</v>
      </c>
      <c r="G6" s="740">
        <v>2746601</v>
      </c>
      <c r="H6" s="740">
        <v>17257500</v>
      </c>
      <c r="I6" s="740"/>
      <c r="J6" s="740"/>
      <c r="K6" s="740"/>
      <c r="L6" s="740"/>
      <c r="M6" s="740"/>
      <c r="N6" s="740"/>
      <c r="O6" s="740"/>
      <c r="P6" s="740"/>
      <c r="Q6" s="740"/>
      <c r="R6" s="740"/>
      <c r="S6" s="741">
        <f t="shared" ref="S6:S23" si="0">SUM(F6:R6)</f>
        <v>35698964</v>
      </c>
    </row>
    <row r="7" spans="1:19" s="74" customFormat="1" ht="12" customHeight="1" x14ac:dyDescent="0.2">
      <c r="A7" s="77"/>
      <c r="B7" s="734">
        <v>2</v>
      </c>
      <c r="C7" s="742" t="s">
        <v>61</v>
      </c>
      <c r="D7" s="743" t="s">
        <v>723</v>
      </c>
      <c r="E7" s="744" t="s">
        <v>477</v>
      </c>
      <c r="F7" s="745"/>
      <c r="G7" s="746"/>
      <c r="H7" s="746">
        <v>7620000</v>
      </c>
      <c r="I7" s="746"/>
      <c r="J7" s="746"/>
      <c r="K7" s="746"/>
      <c r="L7" s="746"/>
      <c r="M7" s="746"/>
      <c r="N7" s="746"/>
      <c r="O7" s="746"/>
      <c r="P7" s="746"/>
      <c r="Q7" s="746"/>
      <c r="R7" s="746"/>
      <c r="S7" s="741">
        <f t="shared" si="0"/>
        <v>7620000</v>
      </c>
    </row>
    <row r="8" spans="1:19" s="74" customFormat="1" ht="11.45" customHeight="1" x14ac:dyDescent="0.2">
      <c r="A8" s="77"/>
      <c r="B8" s="734">
        <v>3</v>
      </c>
      <c r="C8" s="742" t="s">
        <v>62</v>
      </c>
      <c r="D8" s="747" t="s">
        <v>1103</v>
      </c>
      <c r="E8" s="748" t="s">
        <v>477</v>
      </c>
      <c r="F8" s="745">
        <v>8537236</v>
      </c>
      <c r="G8" s="746">
        <v>1494016</v>
      </c>
      <c r="H8" s="746">
        <v>14020000</v>
      </c>
      <c r="I8" s="746"/>
      <c r="J8" s="746"/>
      <c r="K8" s="746"/>
      <c r="L8" s="746">
        <v>16913848</v>
      </c>
      <c r="M8" s="746"/>
      <c r="N8" s="746"/>
      <c r="O8" s="746"/>
      <c r="P8" s="746"/>
      <c r="Q8" s="746"/>
      <c r="R8" s="746"/>
      <c r="S8" s="741">
        <f t="shared" si="0"/>
        <v>40965100</v>
      </c>
    </row>
    <row r="9" spans="1:19" s="74" customFormat="1" ht="11.45" customHeight="1" x14ac:dyDescent="0.2">
      <c r="A9" s="77"/>
      <c r="B9" s="734">
        <v>4</v>
      </c>
      <c r="C9" s="742" t="s">
        <v>1104</v>
      </c>
      <c r="D9" s="747" t="s">
        <v>1105</v>
      </c>
      <c r="E9" s="748" t="s">
        <v>477</v>
      </c>
      <c r="F9" s="745"/>
      <c r="G9" s="746"/>
      <c r="H9" s="746">
        <v>3048000</v>
      </c>
      <c r="I9" s="746"/>
      <c r="J9" s="746"/>
      <c r="K9" s="746"/>
      <c r="L9" s="746"/>
      <c r="M9" s="746"/>
      <c r="N9" s="746"/>
      <c r="O9" s="746"/>
      <c r="P9" s="746"/>
      <c r="Q9" s="746"/>
      <c r="R9" s="746"/>
      <c r="S9" s="741">
        <f t="shared" si="0"/>
        <v>3048000</v>
      </c>
    </row>
    <row r="10" spans="1:19" s="74" customFormat="1" ht="11.45" customHeight="1" x14ac:dyDescent="0.2">
      <c r="A10" s="77"/>
      <c r="B10" s="734">
        <v>5</v>
      </c>
      <c r="C10" s="742" t="s">
        <v>63</v>
      </c>
      <c r="D10" s="749" t="s">
        <v>737</v>
      </c>
      <c r="E10" s="738" t="s">
        <v>477</v>
      </c>
      <c r="F10" s="745"/>
      <c r="G10" s="746"/>
      <c r="H10" s="746">
        <v>1524000</v>
      </c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1">
        <f t="shared" si="0"/>
        <v>1524000</v>
      </c>
    </row>
    <row r="11" spans="1:19" s="74" customFormat="1" ht="11.45" customHeight="1" x14ac:dyDescent="0.2">
      <c r="A11" s="77"/>
      <c r="B11" s="734">
        <v>6</v>
      </c>
      <c r="C11" s="750" t="s">
        <v>836</v>
      </c>
      <c r="D11" s="747" t="s">
        <v>837</v>
      </c>
      <c r="E11" s="748" t="s">
        <v>477</v>
      </c>
      <c r="F11" s="745">
        <v>50000</v>
      </c>
      <c r="G11" s="746"/>
      <c r="H11" s="746">
        <v>370035</v>
      </c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1">
        <f t="shared" si="0"/>
        <v>420035</v>
      </c>
    </row>
    <row r="12" spans="1:19" s="74" customFormat="1" ht="11.45" customHeight="1" x14ac:dyDescent="0.2">
      <c r="A12" s="77"/>
      <c r="B12" s="734">
        <v>7</v>
      </c>
      <c r="C12" s="742" t="s">
        <v>64</v>
      </c>
      <c r="D12" s="747" t="s">
        <v>66</v>
      </c>
      <c r="E12" s="748" t="s">
        <v>477</v>
      </c>
      <c r="F12" s="745"/>
      <c r="G12" s="746"/>
      <c r="H12" s="746"/>
      <c r="I12" s="746"/>
      <c r="J12" s="746"/>
      <c r="K12" s="746"/>
      <c r="L12" s="746"/>
      <c r="M12" s="746"/>
      <c r="N12" s="746"/>
      <c r="O12" s="746"/>
      <c r="P12" s="746"/>
      <c r="Q12" s="746"/>
      <c r="R12" s="746">
        <v>11946553</v>
      </c>
      <c r="S12" s="741">
        <f t="shared" si="0"/>
        <v>11946553</v>
      </c>
    </row>
    <row r="13" spans="1:19" s="74" customFormat="1" ht="11.45" customHeight="1" x14ac:dyDescent="0.2">
      <c r="A13" s="77"/>
      <c r="B13" s="734">
        <v>8</v>
      </c>
      <c r="C13" s="742" t="s">
        <v>65</v>
      </c>
      <c r="D13" s="747" t="s">
        <v>739</v>
      </c>
      <c r="E13" s="738" t="s">
        <v>477</v>
      </c>
      <c r="F13" s="745"/>
      <c r="G13" s="746"/>
      <c r="H13" s="746"/>
      <c r="I13" s="746"/>
      <c r="J13" s="746"/>
      <c r="K13" s="746">
        <v>1870562</v>
      </c>
      <c r="L13" s="746"/>
      <c r="M13" s="746"/>
      <c r="N13" s="746"/>
      <c r="O13" s="746"/>
      <c r="P13" s="746"/>
      <c r="Q13" s="746"/>
      <c r="R13" s="746"/>
      <c r="S13" s="741">
        <f t="shared" si="0"/>
        <v>1870562</v>
      </c>
    </row>
    <row r="14" spans="1:19" s="74" customFormat="1" ht="11.45" customHeight="1" x14ac:dyDescent="0.2">
      <c r="A14" s="77"/>
      <c r="B14" s="734">
        <v>9</v>
      </c>
      <c r="C14" s="742" t="s">
        <v>67</v>
      </c>
      <c r="D14" s="751" t="s">
        <v>714</v>
      </c>
      <c r="E14" s="748" t="s">
        <v>477</v>
      </c>
      <c r="F14" s="745">
        <v>50441480</v>
      </c>
      <c r="G14" s="746">
        <v>4631200</v>
      </c>
      <c r="H14" s="746">
        <v>15921217</v>
      </c>
      <c r="I14" s="746"/>
      <c r="J14" s="746"/>
      <c r="K14" s="746"/>
      <c r="L14" s="746">
        <v>2778760</v>
      </c>
      <c r="M14" s="746"/>
      <c r="N14" s="746"/>
      <c r="O14" s="746"/>
      <c r="P14" s="746"/>
      <c r="Q14" s="746"/>
      <c r="R14" s="746"/>
      <c r="S14" s="741">
        <f t="shared" si="0"/>
        <v>73772657</v>
      </c>
    </row>
    <row r="15" spans="1:19" s="74" customFormat="1" ht="11.45" customHeight="1" x14ac:dyDescent="0.2">
      <c r="A15" s="77"/>
      <c r="B15" s="734">
        <v>10</v>
      </c>
      <c r="C15" s="742" t="s">
        <v>68</v>
      </c>
      <c r="D15" s="747" t="s">
        <v>740</v>
      </c>
      <c r="E15" s="738" t="s">
        <v>477</v>
      </c>
      <c r="F15" s="745"/>
      <c r="G15" s="746"/>
      <c r="H15" s="746">
        <v>8501380</v>
      </c>
      <c r="I15" s="746"/>
      <c r="J15" s="746"/>
      <c r="K15" s="746"/>
      <c r="L15" s="746"/>
      <c r="M15" s="746">
        <v>7681544</v>
      </c>
      <c r="N15" s="746"/>
      <c r="O15" s="746"/>
      <c r="P15" s="746"/>
      <c r="Q15" s="746"/>
      <c r="R15" s="746"/>
      <c r="S15" s="741">
        <f t="shared" si="0"/>
        <v>16182924</v>
      </c>
    </row>
    <row r="16" spans="1:19" s="74" customFormat="1" ht="11.45" customHeight="1" x14ac:dyDescent="0.2">
      <c r="A16" s="77"/>
      <c r="B16" s="734">
        <v>11</v>
      </c>
      <c r="C16" s="742" t="s">
        <v>69</v>
      </c>
      <c r="D16" s="749" t="s">
        <v>716</v>
      </c>
      <c r="E16" s="738" t="s">
        <v>477</v>
      </c>
      <c r="F16" s="745"/>
      <c r="G16" s="746"/>
      <c r="H16" s="746">
        <v>1651000</v>
      </c>
      <c r="I16" s="746"/>
      <c r="J16" s="746"/>
      <c r="K16" s="746"/>
      <c r="L16" s="746"/>
      <c r="M16" s="746"/>
      <c r="N16" s="746"/>
      <c r="O16" s="746"/>
      <c r="P16" s="746"/>
      <c r="Q16" s="746"/>
      <c r="R16" s="746"/>
      <c r="S16" s="741">
        <f t="shared" si="0"/>
        <v>1651000</v>
      </c>
    </row>
    <row r="17" spans="1:19" s="74" customFormat="1" ht="11.45" customHeight="1" x14ac:dyDescent="0.2">
      <c r="A17" s="77"/>
      <c r="B17" s="734">
        <v>12</v>
      </c>
      <c r="C17" s="742" t="s">
        <v>839</v>
      </c>
      <c r="D17" s="749" t="s">
        <v>850</v>
      </c>
      <c r="E17" s="738" t="s">
        <v>477</v>
      </c>
      <c r="F17" s="745"/>
      <c r="G17" s="746"/>
      <c r="H17" s="746">
        <v>5080000</v>
      </c>
      <c r="I17" s="746"/>
      <c r="J17" s="746"/>
      <c r="K17" s="746"/>
      <c r="L17" s="746"/>
      <c r="M17" s="746"/>
      <c r="N17" s="746"/>
      <c r="O17" s="746"/>
      <c r="P17" s="746"/>
      <c r="Q17" s="746"/>
      <c r="R17" s="746"/>
      <c r="S17" s="741">
        <f t="shared" si="0"/>
        <v>5080000</v>
      </c>
    </row>
    <row r="18" spans="1:19" s="74" customFormat="1" ht="11.45" customHeight="1" x14ac:dyDescent="0.2">
      <c r="A18" s="77"/>
      <c r="B18" s="734">
        <v>13</v>
      </c>
      <c r="C18" s="752" t="s">
        <v>70</v>
      </c>
      <c r="D18" s="753" t="s">
        <v>71</v>
      </c>
      <c r="E18" s="738" t="s">
        <v>534</v>
      </c>
      <c r="F18" s="745"/>
      <c r="G18" s="746"/>
      <c r="H18" s="746">
        <v>50000</v>
      </c>
      <c r="I18" s="746"/>
      <c r="J18" s="746"/>
      <c r="K18" s="746"/>
      <c r="L18" s="746"/>
      <c r="M18" s="746"/>
      <c r="N18" s="746">
        <v>2750000</v>
      </c>
      <c r="O18" s="746"/>
      <c r="P18" s="746"/>
      <c r="Q18" s="746"/>
      <c r="R18" s="746"/>
      <c r="S18" s="741">
        <f t="shared" si="0"/>
        <v>2800000</v>
      </c>
    </row>
    <row r="19" spans="1:19" s="74" customFormat="1" ht="11.45" customHeight="1" x14ac:dyDescent="0.2">
      <c r="A19" s="77"/>
      <c r="B19" s="734">
        <v>14</v>
      </c>
      <c r="C19" s="754" t="s">
        <v>783</v>
      </c>
      <c r="D19" s="755" t="s">
        <v>784</v>
      </c>
      <c r="E19" s="748" t="s">
        <v>477</v>
      </c>
      <c r="F19" s="745">
        <v>5239166</v>
      </c>
      <c r="G19" s="746">
        <v>1008808</v>
      </c>
      <c r="H19" s="746">
        <v>109199708</v>
      </c>
      <c r="I19" s="746"/>
      <c r="J19" s="746"/>
      <c r="K19" s="746">
        <v>8040000</v>
      </c>
      <c r="L19" s="746">
        <v>596845567</v>
      </c>
      <c r="M19" s="746">
        <v>69084234</v>
      </c>
      <c r="N19" s="746">
        <v>23293495</v>
      </c>
      <c r="O19" s="746"/>
      <c r="P19" s="746"/>
      <c r="Q19" s="746"/>
      <c r="R19" s="746"/>
      <c r="S19" s="741">
        <f t="shared" si="0"/>
        <v>812710978</v>
      </c>
    </row>
    <row r="20" spans="1:19" s="74" customFormat="1" ht="11.45" customHeight="1" x14ac:dyDescent="0.2">
      <c r="A20" s="77"/>
      <c r="B20" s="734">
        <v>15</v>
      </c>
      <c r="C20" s="750" t="s">
        <v>840</v>
      </c>
      <c r="D20" s="747" t="s">
        <v>845</v>
      </c>
      <c r="E20" s="748" t="s">
        <v>477</v>
      </c>
      <c r="F20" s="745"/>
      <c r="G20" s="746"/>
      <c r="H20" s="746">
        <v>635000</v>
      </c>
      <c r="I20" s="746"/>
      <c r="J20" s="746"/>
      <c r="K20" s="746"/>
      <c r="L20" s="746">
        <v>2063440</v>
      </c>
      <c r="M20" s="746">
        <v>3561960</v>
      </c>
      <c r="N20" s="746"/>
      <c r="O20" s="746"/>
      <c r="P20" s="746"/>
      <c r="Q20" s="746"/>
      <c r="R20" s="746"/>
      <c r="S20" s="741">
        <f t="shared" si="0"/>
        <v>6260400</v>
      </c>
    </row>
    <row r="21" spans="1:19" s="74" customFormat="1" ht="11.45" customHeight="1" x14ac:dyDescent="0.2">
      <c r="A21" s="77"/>
      <c r="B21" s="734">
        <v>16</v>
      </c>
      <c r="C21" s="742" t="s">
        <v>72</v>
      </c>
      <c r="D21" s="749" t="s">
        <v>715</v>
      </c>
      <c r="E21" s="748" t="s">
        <v>477</v>
      </c>
      <c r="F21" s="745"/>
      <c r="G21" s="746"/>
      <c r="H21" s="746">
        <v>14605000</v>
      </c>
      <c r="I21" s="746"/>
      <c r="J21" s="746"/>
      <c r="K21" s="746"/>
      <c r="L21" s="746"/>
      <c r="M21" s="746"/>
      <c r="N21" s="746"/>
      <c r="O21" s="746"/>
      <c r="P21" s="746"/>
      <c r="Q21" s="746"/>
      <c r="R21" s="746"/>
      <c r="S21" s="741">
        <f t="shared" si="0"/>
        <v>14605000</v>
      </c>
    </row>
    <row r="22" spans="1:19" s="74" customFormat="1" ht="11.45" customHeight="1" x14ac:dyDescent="0.2">
      <c r="A22" s="77"/>
      <c r="B22" s="734">
        <v>17</v>
      </c>
      <c r="C22" s="750" t="s">
        <v>73</v>
      </c>
      <c r="D22" s="747" t="s">
        <v>725</v>
      </c>
      <c r="E22" s="756" t="s">
        <v>477</v>
      </c>
      <c r="F22" s="745">
        <v>2557200</v>
      </c>
      <c r="G22" s="746">
        <v>447510</v>
      </c>
      <c r="H22" s="746">
        <v>28167250</v>
      </c>
      <c r="I22" s="746"/>
      <c r="J22" s="746"/>
      <c r="K22" s="746"/>
      <c r="L22" s="746"/>
      <c r="M22" s="746"/>
      <c r="N22" s="746"/>
      <c r="O22" s="746"/>
      <c r="P22" s="746"/>
      <c r="Q22" s="746"/>
      <c r="R22" s="746"/>
      <c r="S22" s="741">
        <f t="shared" si="0"/>
        <v>31171960</v>
      </c>
    </row>
    <row r="23" spans="1:19" s="74" customFormat="1" ht="11.45" customHeight="1" x14ac:dyDescent="0.2">
      <c r="A23" s="77"/>
      <c r="B23" s="734">
        <v>18</v>
      </c>
      <c r="C23" s="750" t="s">
        <v>76</v>
      </c>
      <c r="D23" s="757" t="s">
        <v>74</v>
      </c>
      <c r="E23" s="748" t="s">
        <v>477</v>
      </c>
      <c r="F23" s="745">
        <v>3552000</v>
      </c>
      <c r="G23" s="746">
        <v>721600</v>
      </c>
      <c r="H23" s="746">
        <v>5486400</v>
      </c>
      <c r="I23" s="746"/>
      <c r="J23" s="746"/>
      <c r="K23" s="746"/>
      <c r="L23" s="746">
        <v>317500</v>
      </c>
      <c r="M23" s="746"/>
      <c r="N23" s="746"/>
      <c r="O23" s="746"/>
      <c r="P23" s="746"/>
      <c r="Q23" s="746"/>
      <c r="R23" s="746"/>
      <c r="S23" s="741">
        <f t="shared" si="0"/>
        <v>10077500</v>
      </c>
    </row>
    <row r="24" spans="1:19" s="74" customFormat="1" ht="11.45" customHeight="1" x14ac:dyDescent="0.2">
      <c r="A24" s="77"/>
      <c r="B24" s="734">
        <v>19</v>
      </c>
      <c r="C24" s="750" t="s">
        <v>842</v>
      </c>
      <c r="D24" s="747" t="s">
        <v>1025</v>
      </c>
      <c r="E24" s="748" t="s">
        <v>477</v>
      </c>
      <c r="F24" s="745"/>
      <c r="G24" s="746"/>
      <c r="H24" s="746">
        <v>15354212</v>
      </c>
      <c r="I24" s="746"/>
      <c r="J24" s="746"/>
      <c r="K24" s="746"/>
      <c r="L24" s="746"/>
      <c r="M24" s="746"/>
      <c r="N24" s="746"/>
      <c r="O24" s="746"/>
      <c r="P24" s="746"/>
      <c r="Q24" s="746"/>
      <c r="R24" s="746"/>
      <c r="S24" s="741">
        <f>SUM(F24:R24)</f>
        <v>15354212</v>
      </c>
    </row>
    <row r="25" spans="1:19" s="74" customFormat="1" ht="11.45" customHeight="1" x14ac:dyDescent="0.2">
      <c r="A25" s="77"/>
      <c r="B25" s="734">
        <v>20</v>
      </c>
      <c r="C25" s="750" t="s">
        <v>1023</v>
      </c>
      <c r="D25" s="747" t="s">
        <v>1024</v>
      </c>
      <c r="E25" s="748" t="s">
        <v>477</v>
      </c>
      <c r="F25" s="745">
        <v>1986000</v>
      </c>
      <c r="G25" s="746">
        <v>347550</v>
      </c>
      <c r="H25" s="746">
        <v>3726418</v>
      </c>
      <c r="I25" s="746"/>
      <c r="J25" s="746"/>
      <c r="K25" s="746"/>
      <c r="L25" s="746"/>
      <c r="M25" s="746"/>
      <c r="N25" s="746"/>
      <c r="O25" s="746"/>
      <c r="P25" s="746"/>
      <c r="Q25" s="746"/>
      <c r="R25" s="746"/>
      <c r="S25" s="741">
        <f>SUM(F25:R25)</f>
        <v>6059968</v>
      </c>
    </row>
    <row r="26" spans="1:19" s="74" customFormat="1" ht="11.45" customHeight="1" x14ac:dyDescent="0.2">
      <c r="A26" s="77"/>
      <c r="B26" s="734">
        <v>21</v>
      </c>
      <c r="C26" s="750" t="s">
        <v>75</v>
      </c>
      <c r="D26" s="747" t="s">
        <v>742</v>
      </c>
      <c r="E26" s="748" t="s">
        <v>477</v>
      </c>
      <c r="F26" s="745">
        <v>7804404</v>
      </c>
      <c r="G26" s="746">
        <v>1565771</v>
      </c>
      <c r="H26" s="746">
        <v>254000</v>
      </c>
      <c r="I26" s="746"/>
      <c r="J26" s="746"/>
      <c r="K26" s="746"/>
      <c r="L26" s="746">
        <v>292100</v>
      </c>
      <c r="M26" s="746"/>
      <c r="N26" s="746"/>
      <c r="O26" s="746"/>
      <c r="P26" s="746"/>
      <c r="Q26" s="746"/>
      <c r="R26" s="746"/>
      <c r="S26" s="741">
        <f t="shared" ref="S26:S40" si="1">SUM(F26:R26)</f>
        <v>9916275</v>
      </c>
    </row>
    <row r="27" spans="1:19" s="74" customFormat="1" ht="11.45" customHeight="1" x14ac:dyDescent="0.2">
      <c r="A27" s="77"/>
      <c r="B27" s="734">
        <v>22</v>
      </c>
      <c r="C27" s="758" t="s">
        <v>77</v>
      </c>
      <c r="D27" s="759" t="s">
        <v>743</v>
      </c>
      <c r="E27" s="744" t="s">
        <v>477</v>
      </c>
      <c r="F27" s="745"/>
      <c r="G27" s="746"/>
      <c r="H27" s="746">
        <v>245200</v>
      </c>
      <c r="I27" s="746"/>
      <c r="J27" s="746"/>
      <c r="K27" s="746"/>
      <c r="L27" s="746"/>
      <c r="M27" s="746"/>
      <c r="N27" s="746"/>
      <c r="O27" s="746"/>
      <c r="P27" s="746"/>
      <c r="Q27" s="746"/>
      <c r="R27" s="746"/>
      <c r="S27" s="741">
        <f t="shared" si="1"/>
        <v>245200</v>
      </c>
    </row>
    <row r="28" spans="1:19" s="74" customFormat="1" ht="11.45" customHeight="1" x14ac:dyDescent="0.2">
      <c r="A28" s="77"/>
      <c r="B28" s="734">
        <v>23</v>
      </c>
      <c r="C28" s="760" t="s">
        <v>78</v>
      </c>
      <c r="D28" s="761" t="s">
        <v>744</v>
      </c>
      <c r="E28" s="748" t="s">
        <v>534</v>
      </c>
      <c r="F28" s="745">
        <v>1506000</v>
      </c>
      <c r="G28" s="746">
        <v>263550</v>
      </c>
      <c r="H28" s="746">
        <v>730250</v>
      </c>
      <c r="I28" s="746"/>
      <c r="J28" s="746"/>
      <c r="K28" s="746"/>
      <c r="L28" s="746"/>
      <c r="M28" s="746"/>
      <c r="N28" s="746"/>
      <c r="O28" s="746"/>
      <c r="P28" s="746"/>
      <c r="Q28" s="746"/>
      <c r="R28" s="746"/>
      <c r="S28" s="741">
        <f t="shared" si="1"/>
        <v>2499800</v>
      </c>
    </row>
    <row r="29" spans="1:19" s="74" customFormat="1" ht="11.45" hidden="1" customHeight="1" x14ac:dyDescent="0.2">
      <c r="A29" s="77"/>
      <c r="B29" s="734">
        <v>24</v>
      </c>
      <c r="C29" s="760" t="s">
        <v>79</v>
      </c>
      <c r="D29" s="761" t="s">
        <v>745</v>
      </c>
      <c r="E29" s="748" t="s">
        <v>477</v>
      </c>
      <c r="F29" s="745"/>
      <c r="G29" s="746"/>
      <c r="H29" s="746"/>
      <c r="I29" s="746"/>
      <c r="J29" s="746"/>
      <c r="K29" s="746"/>
      <c r="L29" s="746"/>
      <c r="M29" s="746"/>
      <c r="N29" s="746"/>
      <c r="O29" s="746"/>
      <c r="P29" s="746"/>
      <c r="Q29" s="746"/>
      <c r="R29" s="746"/>
      <c r="S29" s="741">
        <f t="shared" si="1"/>
        <v>0</v>
      </c>
    </row>
    <row r="30" spans="1:19" s="74" customFormat="1" ht="11.45" customHeight="1" x14ac:dyDescent="0.2">
      <c r="A30" s="77"/>
      <c r="B30" s="734">
        <v>25</v>
      </c>
      <c r="C30" s="760" t="s">
        <v>80</v>
      </c>
      <c r="D30" s="761" t="s">
        <v>746</v>
      </c>
      <c r="E30" s="748" t="s">
        <v>534</v>
      </c>
      <c r="F30" s="745"/>
      <c r="G30" s="746"/>
      <c r="H30" s="746">
        <v>25400</v>
      </c>
      <c r="I30" s="746"/>
      <c r="J30" s="746"/>
      <c r="K30" s="746">
        <v>5000000</v>
      </c>
      <c r="L30" s="746"/>
      <c r="M30" s="746"/>
      <c r="N30" s="746">
        <v>5000000</v>
      </c>
      <c r="O30" s="746"/>
      <c r="P30" s="746"/>
      <c r="Q30" s="746"/>
      <c r="R30" s="746"/>
      <c r="S30" s="741">
        <f t="shared" si="1"/>
        <v>10025400</v>
      </c>
    </row>
    <row r="31" spans="1:19" s="74" customFormat="1" ht="11.45" customHeight="1" x14ac:dyDescent="0.2">
      <c r="A31" s="77"/>
      <c r="B31" s="734">
        <v>26</v>
      </c>
      <c r="C31" s="760" t="s">
        <v>82</v>
      </c>
      <c r="D31" s="761" t="s">
        <v>83</v>
      </c>
      <c r="E31" s="738" t="s">
        <v>534</v>
      </c>
      <c r="F31" s="745"/>
      <c r="G31" s="746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6"/>
      <c r="S31" s="741">
        <f t="shared" si="1"/>
        <v>0</v>
      </c>
    </row>
    <row r="32" spans="1:19" s="74" customFormat="1" ht="11.45" customHeight="1" x14ac:dyDescent="0.2">
      <c r="A32" s="77"/>
      <c r="B32" s="734">
        <v>27</v>
      </c>
      <c r="C32" s="760" t="s">
        <v>841</v>
      </c>
      <c r="D32" s="761" t="s">
        <v>851</v>
      </c>
      <c r="E32" s="748" t="s">
        <v>477</v>
      </c>
      <c r="F32" s="745"/>
      <c r="G32" s="746"/>
      <c r="H32" s="746">
        <v>273050</v>
      </c>
      <c r="I32" s="746"/>
      <c r="J32" s="746"/>
      <c r="K32" s="746"/>
      <c r="L32" s="746"/>
      <c r="M32" s="746"/>
      <c r="N32" s="746"/>
      <c r="O32" s="746"/>
      <c r="P32" s="746"/>
      <c r="Q32" s="746"/>
      <c r="R32" s="746"/>
      <c r="S32" s="741">
        <f t="shared" si="1"/>
        <v>273050</v>
      </c>
    </row>
    <row r="33" spans="1:19" s="74" customFormat="1" ht="11.45" customHeight="1" x14ac:dyDescent="0.2">
      <c r="A33" s="77"/>
      <c r="B33" s="734">
        <v>28</v>
      </c>
      <c r="C33" s="760" t="s">
        <v>81</v>
      </c>
      <c r="D33" s="753" t="s">
        <v>722</v>
      </c>
      <c r="E33" s="748" t="s">
        <v>534</v>
      </c>
      <c r="F33" s="745"/>
      <c r="G33" s="746"/>
      <c r="H33" s="746"/>
      <c r="I33" s="746"/>
      <c r="J33" s="746"/>
      <c r="K33" s="746">
        <v>5000000</v>
      </c>
      <c r="L33" s="746"/>
      <c r="M33" s="746"/>
      <c r="N33" s="746"/>
      <c r="O33" s="746"/>
      <c r="P33" s="746"/>
      <c r="Q33" s="746"/>
      <c r="R33" s="746"/>
      <c r="S33" s="741">
        <f t="shared" si="1"/>
        <v>5000000</v>
      </c>
    </row>
    <row r="34" spans="1:19" s="74" customFormat="1" ht="11.45" hidden="1" customHeight="1" x14ac:dyDescent="0.2">
      <c r="A34" s="77"/>
      <c r="B34" s="734">
        <v>29</v>
      </c>
      <c r="C34" s="760" t="s">
        <v>87</v>
      </c>
      <c r="D34" s="761" t="s">
        <v>88</v>
      </c>
      <c r="E34" s="748" t="s">
        <v>477</v>
      </c>
      <c r="F34" s="745"/>
      <c r="G34" s="746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1">
        <f t="shared" si="1"/>
        <v>0</v>
      </c>
    </row>
    <row r="35" spans="1:19" s="74" customFormat="1" ht="11.45" customHeight="1" x14ac:dyDescent="0.2">
      <c r="A35" s="77"/>
      <c r="B35" s="734">
        <v>30</v>
      </c>
      <c r="C35" s="760" t="s">
        <v>843</v>
      </c>
      <c r="D35" s="761" t="s">
        <v>852</v>
      </c>
      <c r="E35" s="748" t="s">
        <v>477</v>
      </c>
      <c r="F35" s="745"/>
      <c r="G35" s="746"/>
      <c r="H35" s="746"/>
      <c r="I35" s="746"/>
      <c r="J35" s="746"/>
      <c r="K35" s="746">
        <v>3000000</v>
      </c>
      <c r="L35" s="746"/>
      <c r="M35" s="746"/>
      <c r="N35" s="746"/>
      <c r="O35" s="746"/>
      <c r="P35" s="746"/>
      <c r="Q35" s="746"/>
      <c r="R35" s="746"/>
      <c r="S35" s="741">
        <f t="shared" si="1"/>
        <v>3000000</v>
      </c>
    </row>
    <row r="36" spans="1:19" s="74" customFormat="1" ht="11.45" customHeight="1" x14ac:dyDescent="0.2">
      <c r="A36" s="77"/>
      <c r="B36" s="734">
        <v>31</v>
      </c>
      <c r="C36" s="760" t="s">
        <v>84</v>
      </c>
      <c r="D36" s="761" t="s">
        <v>85</v>
      </c>
      <c r="E36" s="748" t="s">
        <v>477</v>
      </c>
      <c r="F36" s="745"/>
      <c r="G36" s="746"/>
      <c r="H36" s="746">
        <v>225000</v>
      </c>
      <c r="I36" s="746"/>
      <c r="J36" s="746"/>
      <c r="K36" s="746"/>
      <c r="L36" s="746"/>
      <c r="M36" s="746"/>
      <c r="N36" s="746"/>
      <c r="O36" s="746"/>
      <c r="P36" s="746"/>
      <c r="Q36" s="746"/>
      <c r="R36" s="746"/>
      <c r="S36" s="741">
        <f t="shared" si="1"/>
        <v>225000</v>
      </c>
    </row>
    <row r="37" spans="1:19" s="74" customFormat="1" ht="11.45" customHeight="1" x14ac:dyDescent="0.2">
      <c r="A37" s="77"/>
      <c r="B37" s="734">
        <v>32</v>
      </c>
      <c r="C37" s="760" t="s">
        <v>86</v>
      </c>
      <c r="D37" s="761" t="s">
        <v>89</v>
      </c>
      <c r="E37" s="748" t="s">
        <v>477</v>
      </c>
      <c r="F37" s="745"/>
      <c r="G37" s="746"/>
      <c r="H37" s="746"/>
      <c r="I37" s="746"/>
      <c r="J37" s="746"/>
      <c r="K37" s="746"/>
      <c r="L37" s="746"/>
      <c r="M37" s="746"/>
      <c r="N37" s="746"/>
      <c r="O37" s="746"/>
      <c r="P37" s="746"/>
      <c r="Q37" s="746"/>
      <c r="R37" s="746"/>
      <c r="S37" s="741">
        <f t="shared" si="1"/>
        <v>0</v>
      </c>
    </row>
    <row r="38" spans="1:19" s="74" customFormat="1" ht="11.45" customHeight="1" x14ac:dyDescent="0.2">
      <c r="A38" s="77"/>
      <c r="B38" s="734">
        <v>33</v>
      </c>
      <c r="C38" s="760" t="s">
        <v>749</v>
      </c>
      <c r="D38" s="761" t="s">
        <v>750</v>
      </c>
      <c r="E38" s="748" t="s">
        <v>477</v>
      </c>
      <c r="F38" s="745"/>
      <c r="G38" s="746"/>
      <c r="H38" s="746">
        <v>200000</v>
      </c>
      <c r="I38" s="746"/>
      <c r="J38" s="746">
        <v>4420000</v>
      </c>
      <c r="K38" s="746">
        <v>2100000</v>
      </c>
      <c r="L38" s="746"/>
      <c r="M38" s="746"/>
      <c r="N38" s="746"/>
      <c r="O38" s="746"/>
      <c r="P38" s="746"/>
      <c r="Q38" s="746"/>
      <c r="R38" s="746"/>
      <c r="S38" s="741">
        <f t="shared" si="1"/>
        <v>6720000</v>
      </c>
    </row>
    <row r="39" spans="1:19" s="74" customFormat="1" ht="11.45" customHeight="1" x14ac:dyDescent="0.2">
      <c r="A39" s="77"/>
      <c r="B39" s="734">
        <v>34</v>
      </c>
      <c r="C39" s="760" t="s">
        <v>90</v>
      </c>
      <c r="D39" s="761" t="s">
        <v>91</v>
      </c>
      <c r="E39" s="748" t="s">
        <v>534</v>
      </c>
      <c r="F39" s="745"/>
      <c r="G39" s="746"/>
      <c r="H39" s="746"/>
      <c r="I39" s="746"/>
      <c r="J39" s="746"/>
      <c r="K39" s="746"/>
      <c r="L39" s="746"/>
      <c r="M39" s="746"/>
      <c r="N39" s="746"/>
      <c r="O39" s="746"/>
      <c r="P39" s="746"/>
      <c r="Q39" s="746"/>
      <c r="R39" s="746"/>
      <c r="S39" s="741">
        <f t="shared" si="1"/>
        <v>0</v>
      </c>
    </row>
    <row r="40" spans="1:19" s="74" customFormat="1" ht="11.45" customHeight="1" x14ac:dyDescent="0.2">
      <c r="A40" s="77"/>
      <c r="B40" s="734">
        <v>35</v>
      </c>
      <c r="C40" s="760" t="s">
        <v>1106</v>
      </c>
      <c r="D40" s="761" t="s">
        <v>1107</v>
      </c>
      <c r="E40" s="748" t="s">
        <v>477</v>
      </c>
      <c r="F40" s="745"/>
      <c r="G40" s="746"/>
      <c r="H40" s="746">
        <v>333581</v>
      </c>
      <c r="I40" s="746"/>
      <c r="J40" s="746"/>
      <c r="K40" s="746"/>
      <c r="L40" s="746">
        <v>966419</v>
      </c>
      <c r="M40" s="746"/>
      <c r="N40" s="746"/>
      <c r="O40" s="746"/>
      <c r="P40" s="746"/>
      <c r="Q40" s="746"/>
      <c r="R40" s="746"/>
      <c r="S40" s="741">
        <f t="shared" si="1"/>
        <v>1300000</v>
      </c>
    </row>
    <row r="41" spans="1:19" s="74" customFormat="1" ht="15" customHeight="1" x14ac:dyDescent="0.2">
      <c r="A41" s="127"/>
      <c r="B41" s="127"/>
      <c r="C41" s="762"/>
      <c r="D41" s="772" t="s">
        <v>858</v>
      </c>
      <c r="E41" s="763"/>
      <c r="F41" s="764">
        <f>SUM(F6:F40)</f>
        <v>97368349</v>
      </c>
      <c r="G41" s="764">
        <f t="shared" ref="G41:R41" si="2">SUM(G6:G40)</f>
        <v>13226606</v>
      </c>
      <c r="H41" s="764">
        <f t="shared" si="2"/>
        <v>254503601</v>
      </c>
      <c r="I41" s="764">
        <f t="shared" si="2"/>
        <v>0</v>
      </c>
      <c r="J41" s="764">
        <f t="shared" si="2"/>
        <v>4420000</v>
      </c>
      <c r="K41" s="764">
        <f t="shared" si="2"/>
        <v>25010562</v>
      </c>
      <c r="L41" s="764">
        <f t="shared" si="2"/>
        <v>620177634</v>
      </c>
      <c r="M41" s="764">
        <f t="shared" si="2"/>
        <v>80327738</v>
      </c>
      <c r="N41" s="764">
        <f t="shared" si="2"/>
        <v>31043495</v>
      </c>
      <c r="O41" s="764">
        <f t="shared" si="2"/>
        <v>0</v>
      </c>
      <c r="P41" s="764">
        <f t="shared" si="2"/>
        <v>0</v>
      </c>
      <c r="Q41" s="764">
        <f t="shared" si="2"/>
        <v>0</v>
      </c>
      <c r="R41" s="764">
        <f t="shared" si="2"/>
        <v>11946553</v>
      </c>
      <c r="S41" s="764">
        <f>SUM(F41:R41)</f>
        <v>1138024538</v>
      </c>
    </row>
    <row r="42" spans="1:19" s="74" customFormat="1" ht="12.95" customHeight="1" x14ac:dyDescent="0.2">
      <c r="A42" s="255">
        <v>2</v>
      </c>
      <c r="B42" s="128"/>
      <c r="C42" s="765"/>
      <c r="D42" s="756" t="s">
        <v>718</v>
      </c>
      <c r="E42" s="756"/>
      <c r="F42" s="766">
        <v>288938242</v>
      </c>
      <c r="G42" s="766">
        <v>54324219</v>
      </c>
      <c r="H42" s="766">
        <v>98305533</v>
      </c>
      <c r="I42" s="766"/>
      <c r="J42" s="766"/>
      <c r="K42" s="766">
        <v>2074298</v>
      </c>
      <c r="L42" s="766">
        <v>6310550</v>
      </c>
      <c r="M42" s="766">
        <v>635000</v>
      </c>
      <c r="N42" s="766"/>
      <c r="O42" s="766"/>
      <c r="P42" s="766"/>
      <c r="Q42" s="766"/>
      <c r="R42" s="766"/>
      <c r="S42" s="766">
        <f>SUM(F42:R42)</f>
        <v>450587842</v>
      </c>
    </row>
    <row r="43" spans="1:19" s="74" customFormat="1" ht="10.5" customHeight="1" x14ac:dyDescent="0.2">
      <c r="A43" s="127"/>
      <c r="B43" s="127"/>
      <c r="C43" s="762"/>
      <c r="D43" s="767" t="s">
        <v>719</v>
      </c>
      <c r="E43" s="767"/>
      <c r="F43" s="764">
        <f>SUM(F41:F42)</f>
        <v>386306591</v>
      </c>
      <c r="G43" s="764">
        <f t="shared" ref="G43:S43" si="3">SUM(G41:G42)</f>
        <v>67550825</v>
      </c>
      <c r="H43" s="764">
        <f t="shared" si="3"/>
        <v>352809134</v>
      </c>
      <c r="I43" s="764">
        <f t="shared" si="3"/>
        <v>0</v>
      </c>
      <c r="J43" s="764">
        <f t="shared" si="3"/>
        <v>4420000</v>
      </c>
      <c r="K43" s="764">
        <f t="shared" si="3"/>
        <v>27084860</v>
      </c>
      <c r="L43" s="764">
        <f t="shared" si="3"/>
        <v>626488184</v>
      </c>
      <c r="M43" s="764">
        <f t="shared" si="3"/>
        <v>80962738</v>
      </c>
      <c r="N43" s="764">
        <f t="shared" si="3"/>
        <v>31043495</v>
      </c>
      <c r="O43" s="764">
        <f t="shared" si="3"/>
        <v>0</v>
      </c>
      <c r="P43" s="764">
        <f t="shared" si="3"/>
        <v>0</v>
      </c>
      <c r="Q43" s="764">
        <f t="shared" si="3"/>
        <v>0</v>
      </c>
      <c r="R43" s="764">
        <f t="shared" si="3"/>
        <v>11946553</v>
      </c>
      <c r="S43" s="764">
        <f t="shared" si="3"/>
        <v>1588612380</v>
      </c>
    </row>
    <row r="45" spans="1:19" ht="12.75" x14ac:dyDescent="0.2">
      <c r="C45" s="253" t="s">
        <v>535</v>
      </c>
      <c r="S45" s="76"/>
    </row>
    <row r="46" spans="1:19" hidden="1" x14ac:dyDescent="0.2"/>
    <row r="47" spans="1:19" ht="12.75" x14ac:dyDescent="0.2">
      <c r="C47" s="253" t="s">
        <v>536</v>
      </c>
    </row>
    <row r="48" spans="1:19" x14ac:dyDescent="0.2">
      <c r="C48" s="70"/>
    </row>
    <row r="50" spans="4:6" x14ac:dyDescent="0.2">
      <c r="D50" s="84"/>
      <c r="E50" s="84"/>
      <c r="F50" s="67"/>
    </row>
    <row r="51" spans="4:6" x14ac:dyDescent="0.2">
      <c r="D51" s="84"/>
      <c r="E51" s="84"/>
      <c r="F51" s="85"/>
    </row>
    <row r="52" spans="4:6" x14ac:dyDescent="0.2">
      <c r="D52" s="84"/>
      <c r="E52" s="84"/>
      <c r="F52" s="67"/>
    </row>
    <row r="53" spans="4:6" x14ac:dyDescent="0.2">
      <c r="D53" s="84"/>
      <c r="E53" s="84"/>
      <c r="F53" s="66"/>
    </row>
    <row r="54" spans="4:6" x14ac:dyDescent="0.2">
      <c r="D54" s="84"/>
      <c r="E54" s="84"/>
      <c r="F54" s="67"/>
    </row>
    <row r="55" spans="4:6" x14ac:dyDescent="0.2">
      <c r="D55" s="84"/>
      <c r="E55" s="84"/>
      <c r="F55" s="67"/>
    </row>
    <row r="56" spans="4:6" x14ac:dyDescent="0.2">
      <c r="D56" s="84"/>
      <c r="E56" s="84"/>
      <c r="F56" s="67"/>
    </row>
    <row r="57" spans="4:6" x14ac:dyDescent="0.2">
      <c r="D57" s="84"/>
      <c r="E57" s="84"/>
      <c r="F57" s="65"/>
    </row>
  </sheetData>
  <sortState ref="C6:S40">
    <sortCondition ref="C6"/>
  </sortState>
  <dataConsolidate/>
  <mergeCells count="8">
    <mergeCell ref="A3:A4"/>
    <mergeCell ref="B3:B4"/>
    <mergeCell ref="D3:D4"/>
    <mergeCell ref="P1:S1"/>
    <mergeCell ref="P2:R2"/>
    <mergeCell ref="F3:N3"/>
    <mergeCell ref="P3:R3"/>
    <mergeCell ref="S3:S4"/>
  </mergeCells>
  <phoneticPr fontId="61" type="noConversion"/>
  <printOptions horizontalCentered="1" verticalCentered="1"/>
  <pageMargins left="0.23622047244094491" right="0.15748031496062992" top="0.70866141732283472" bottom="0" header="0.62992125984251968" footer="0.51181102362204722"/>
  <pageSetup paperSize="9" orientation="landscape" r:id="rId1"/>
  <headerFooter alignWithMargins="0">
    <oddHeader>&amp;C&amp;"Times New Roman CE,Félkövér dőlt"LETENYE VÁROS ÖNKORMÁNYZATÁNAK 2020.  ÉVI KIADÁSI ELŐIRÁNYZATAISZAKÁGAZATI BONTÁSBAN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4"/>
  <sheetViews>
    <sheetView workbookViewId="0">
      <selection activeCell="Q34" sqref="Q34"/>
    </sheetView>
  </sheetViews>
  <sheetFormatPr defaultColWidth="8" defaultRowHeight="12.75" x14ac:dyDescent="0.2"/>
  <cols>
    <col min="1" max="2" width="2.85546875" style="116" customWidth="1"/>
    <col min="3" max="3" width="30.5703125" style="116" customWidth="1"/>
    <col min="4" max="5" width="11" style="116" customWidth="1"/>
    <col min="6" max="6" width="9.42578125" style="116" hidden="1" customWidth="1"/>
    <col min="7" max="7" width="10" style="116" customWidth="1"/>
    <col min="8" max="8" width="9.85546875" style="116" customWidth="1"/>
    <col min="9" max="9" width="6.5703125" style="116" customWidth="1"/>
    <col min="10" max="10" width="10.28515625" style="116" customWidth="1"/>
    <col min="11" max="11" width="8.7109375" style="116" customWidth="1"/>
    <col min="12" max="12" width="9.85546875" style="116" customWidth="1"/>
    <col min="13" max="13" width="7.5703125" style="116" customWidth="1"/>
    <col min="14" max="14" width="10" style="116" customWidth="1"/>
    <col min="15" max="15" width="11" style="116" customWidth="1"/>
    <col min="16" max="16" width="7.7109375" style="116" customWidth="1"/>
    <col min="17" max="17" width="10.85546875" style="116" customWidth="1"/>
    <col min="18" max="16384" width="8" style="116"/>
  </cols>
  <sheetData>
    <row r="1" spans="1:17" x14ac:dyDescent="0.2">
      <c r="O1" s="1460"/>
      <c r="P1" s="1460"/>
      <c r="Q1" s="1460"/>
    </row>
    <row r="2" spans="1:17" x14ac:dyDescent="0.2">
      <c r="O2" s="1460" t="s">
        <v>1022</v>
      </c>
      <c r="P2" s="1460"/>
      <c r="Q2" s="1460"/>
    </row>
    <row r="3" spans="1:17" x14ac:dyDescent="0.2">
      <c r="Q3" s="725" t="s">
        <v>835</v>
      </c>
    </row>
    <row r="4" spans="1:17" ht="12.75" customHeight="1" x14ac:dyDescent="0.2">
      <c r="A4" s="1463" t="s">
        <v>720</v>
      </c>
      <c r="B4" s="144"/>
      <c r="C4" s="1464" t="s">
        <v>480</v>
      </c>
      <c r="D4" s="1466" t="s">
        <v>1098</v>
      </c>
      <c r="E4" s="1061"/>
      <c r="F4" s="1466" t="s">
        <v>95</v>
      </c>
      <c r="G4" s="1465" t="s">
        <v>50</v>
      </c>
      <c r="H4" s="1465"/>
      <c r="I4" s="1465"/>
      <c r="J4" s="1465"/>
      <c r="K4" s="1465"/>
      <c r="L4" s="1465"/>
      <c r="M4" s="1465"/>
      <c r="N4" s="1465" t="s">
        <v>120</v>
      </c>
      <c r="O4" s="1465"/>
      <c r="P4" s="1465"/>
      <c r="Q4" s="1461" t="s">
        <v>123</v>
      </c>
    </row>
    <row r="5" spans="1:17" s="117" customFormat="1" ht="78" customHeight="1" x14ac:dyDescent="0.2">
      <c r="A5" s="1463"/>
      <c r="B5" s="144"/>
      <c r="C5" s="1464"/>
      <c r="D5" s="1467"/>
      <c r="E5" s="1062" t="s">
        <v>1001</v>
      </c>
      <c r="F5" s="1467"/>
      <c r="G5" s="145" t="s">
        <v>51</v>
      </c>
      <c r="H5" s="145" t="s">
        <v>52</v>
      </c>
      <c r="I5" s="144" t="s">
        <v>488</v>
      </c>
      <c r="J5" s="145" t="s">
        <v>116</v>
      </c>
      <c r="K5" s="144" t="s">
        <v>713</v>
      </c>
      <c r="L5" s="144" t="s">
        <v>117</v>
      </c>
      <c r="M5" s="144" t="s">
        <v>489</v>
      </c>
      <c r="N5" s="144" t="s">
        <v>54</v>
      </c>
      <c r="O5" s="144" t="s">
        <v>96</v>
      </c>
      <c r="P5" s="144" t="s">
        <v>55</v>
      </c>
      <c r="Q5" s="1462"/>
    </row>
    <row r="6" spans="1:17" s="117" customFormat="1" ht="19.5" customHeight="1" x14ac:dyDescent="0.2">
      <c r="A6" s="175">
        <v>2</v>
      </c>
      <c r="B6" s="175"/>
      <c r="C6" s="176" t="s">
        <v>718</v>
      </c>
      <c r="D6" s="171"/>
      <c r="E6" s="171"/>
      <c r="F6" s="171"/>
      <c r="G6" s="177"/>
      <c r="H6" s="177"/>
      <c r="I6" s="175"/>
      <c r="J6" s="177"/>
      <c r="K6" s="175"/>
      <c r="L6" s="175"/>
      <c r="M6" s="175"/>
      <c r="N6" s="175"/>
      <c r="O6" s="175"/>
      <c r="P6" s="175"/>
      <c r="Q6" s="178"/>
    </row>
    <row r="7" spans="1:17" ht="17.100000000000001" customHeight="1" x14ac:dyDescent="0.2">
      <c r="A7" s="118"/>
      <c r="B7" s="118">
        <v>1</v>
      </c>
      <c r="C7" s="119" t="s">
        <v>726</v>
      </c>
      <c r="D7" s="121"/>
      <c r="E7" s="121"/>
      <c r="F7" s="129"/>
      <c r="G7" s="130">
        <v>5974073</v>
      </c>
      <c r="H7" s="130"/>
      <c r="I7" s="130"/>
      <c r="J7" s="130">
        <v>5500000</v>
      </c>
      <c r="K7" s="130"/>
      <c r="L7" s="130"/>
      <c r="M7" s="130"/>
      <c r="N7" s="130">
        <v>1619218</v>
      </c>
      <c r="O7" s="130">
        <v>159705244</v>
      </c>
      <c r="P7" s="130">
        <v>0</v>
      </c>
      <c r="Q7" s="121">
        <f t="shared" ref="Q7:Q25" si="0">SUM(G7:P7)</f>
        <v>172798535</v>
      </c>
    </row>
    <row r="8" spans="1:17" ht="17.100000000000001" customHeight="1" x14ac:dyDescent="0.2">
      <c r="A8" s="118"/>
      <c r="B8" s="118">
        <v>2</v>
      </c>
      <c r="C8" s="119" t="s">
        <v>727</v>
      </c>
      <c r="D8" s="121"/>
      <c r="E8" s="121"/>
      <c r="F8" s="129"/>
      <c r="G8" s="130"/>
      <c r="H8" s="130"/>
      <c r="I8" s="130"/>
      <c r="J8" s="130">
        <v>13769304</v>
      </c>
      <c r="K8" s="130"/>
      <c r="L8" s="130">
        <v>2052000</v>
      </c>
      <c r="M8" s="130"/>
      <c r="N8" s="130"/>
      <c r="O8" s="130">
        <v>162510418</v>
      </c>
      <c r="P8" s="130">
        <v>0</v>
      </c>
      <c r="Q8" s="121">
        <f t="shared" si="0"/>
        <v>178331722</v>
      </c>
    </row>
    <row r="9" spans="1:17" ht="17.100000000000001" customHeight="1" x14ac:dyDescent="0.2">
      <c r="A9" s="118"/>
      <c r="B9" s="118">
        <v>3</v>
      </c>
      <c r="C9" s="119" t="s">
        <v>728</v>
      </c>
      <c r="D9" s="121"/>
      <c r="E9" s="121"/>
      <c r="F9" s="129"/>
      <c r="G9" s="130">
        <v>748000</v>
      </c>
      <c r="H9" s="130"/>
      <c r="I9" s="130"/>
      <c r="J9" s="130">
        <v>4203700</v>
      </c>
      <c r="K9" s="130"/>
      <c r="L9" s="130"/>
      <c r="M9" s="130"/>
      <c r="N9" s="130">
        <v>1107941</v>
      </c>
      <c r="O9" s="130">
        <v>55493483</v>
      </c>
      <c r="P9" s="130">
        <v>0</v>
      </c>
      <c r="Q9" s="121">
        <f t="shared" si="0"/>
        <v>61553124</v>
      </c>
    </row>
    <row r="10" spans="1:17" ht="17.100000000000001" customHeight="1" x14ac:dyDescent="0.2">
      <c r="A10" s="118"/>
      <c r="B10" s="118">
        <v>4</v>
      </c>
      <c r="C10" s="119" t="s">
        <v>748</v>
      </c>
      <c r="D10" s="121"/>
      <c r="E10" s="121"/>
      <c r="F10" s="129"/>
      <c r="G10" s="130"/>
      <c r="H10" s="130"/>
      <c r="I10" s="130"/>
      <c r="J10" s="130"/>
      <c r="K10" s="130"/>
      <c r="L10" s="130"/>
      <c r="M10" s="130"/>
      <c r="N10" s="130">
        <v>37967</v>
      </c>
      <c r="O10" s="130">
        <v>37866494</v>
      </c>
      <c r="P10" s="130">
        <v>0</v>
      </c>
      <c r="Q10" s="121">
        <f t="shared" si="0"/>
        <v>37904461</v>
      </c>
    </row>
    <row r="11" spans="1:17" ht="24" hidden="1" customHeight="1" x14ac:dyDescent="0.2">
      <c r="A11" s="118"/>
      <c r="B11" s="118"/>
      <c r="C11" s="122"/>
      <c r="D11" s="121"/>
      <c r="E11" s="121"/>
      <c r="F11" s="120">
        <f>74806+[1]táj.3!M7</f>
        <v>88301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 t="e">
        <f>0+[1]táj.3!L7</f>
        <v>#REF!</v>
      </c>
      <c r="Q11" s="121" t="e">
        <f t="shared" si="0"/>
        <v>#REF!</v>
      </c>
    </row>
    <row r="12" spans="1:17" ht="24" hidden="1" customHeight="1" x14ac:dyDescent="0.2">
      <c r="A12" s="118"/>
      <c r="B12" s="118"/>
      <c r="C12" s="122"/>
      <c r="D12" s="121"/>
      <c r="E12" s="121"/>
      <c r="F12" s="120">
        <f>11643+[1]táj.3!M8</f>
        <v>19433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 t="e">
        <f>0+[1]táj.3!L8</f>
        <v>#REF!</v>
      </c>
      <c r="Q12" s="121" t="e">
        <f t="shared" si="0"/>
        <v>#REF!</v>
      </c>
    </row>
    <row r="13" spans="1:17" ht="17.100000000000001" hidden="1" customHeight="1" x14ac:dyDescent="0.2">
      <c r="A13" s="118"/>
      <c r="B13" s="118"/>
      <c r="C13" s="123"/>
      <c r="D13" s="121"/>
      <c r="E13" s="121"/>
      <c r="F13" s="120">
        <f>7585+[1]táj.3!M9</f>
        <v>28215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 t="e">
        <f>0+[1]táj.3!L9</f>
        <v>#REF!</v>
      </c>
      <c r="Q13" s="121" t="e">
        <f t="shared" si="0"/>
        <v>#REF!</v>
      </c>
    </row>
    <row r="14" spans="1:17" ht="17.100000000000001" hidden="1" customHeight="1" x14ac:dyDescent="0.2">
      <c r="A14" s="118"/>
      <c r="B14" s="118"/>
      <c r="C14" s="123"/>
      <c r="D14" s="121"/>
      <c r="E14" s="121"/>
      <c r="F14" s="120">
        <f>3315+[1]táj.3!M10</f>
        <v>12066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 t="e">
        <f>0+[1]táj.3!L10</f>
        <v>#REF!</v>
      </c>
      <c r="Q14" s="121" t="e">
        <f t="shared" si="0"/>
        <v>#REF!</v>
      </c>
    </row>
    <row r="15" spans="1:17" ht="17.100000000000001" hidden="1" customHeight="1" x14ac:dyDescent="0.2">
      <c r="A15" s="118"/>
      <c r="B15" s="118"/>
      <c r="C15" s="123"/>
      <c r="D15" s="121"/>
      <c r="E15" s="121"/>
      <c r="F15" s="120">
        <f>7782+[1]táj.3!M11</f>
        <v>35907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 t="e">
        <f>0+[1]táj.3!L11</f>
        <v>#REF!</v>
      </c>
      <c r="Q15" s="121" t="e">
        <f t="shared" si="0"/>
        <v>#REF!</v>
      </c>
    </row>
    <row r="16" spans="1:17" ht="17.100000000000001" hidden="1" customHeight="1" x14ac:dyDescent="0.2">
      <c r="A16" s="118"/>
      <c r="B16" s="118"/>
      <c r="C16" s="123"/>
      <c r="D16" s="121"/>
      <c r="E16" s="121"/>
      <c r="F16" s="120">
        <f>7656+[1]táj.3!M12</f>
        <v>24118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 t="e">
        <f>0+[1]táj.3!L12</f>
        <v>#REF!</v>
      </c>
      <c r="Q16" s="121" t="e">
        <f t="shared" si="0"/>
        <v>#REF!</v>
      </c>
    </row>
    <row r="17" spans="1:17" ht="18" hidden="1" customHeight="1" x14ac:dyDescent="0.2">
      <c r="A17" s="118"/>
      <c r="B17" s="118"/>
      <c r="C17" s="123"/>
      <c r="D17" s="121"/>
      <c r="E17" s="121"/>
      <c r="F17" s="120">
        <f>1602+[1]táj.3!M13</f>
        <v>2952</v>
      </c>
      <c r="G17" s="121"/>
      <c r="H17" s="121"/>
      <c r="I17" s="121"/>
      <c r="J17" s="121"/>
      <c r="K17" s="121"/>
      <c r="L17" s="121"/>
      <c r="M17" s="121"/>
      <c r="N17" s="121"/>
      <c r="O17" s="121"/>
      <c r="P17" s="121" t="e">
        <f>0+[1]táj.3!L13</f>
        <v>#REF!</v>
      </c>
      <c r="Q17" s="121" t="e">
        <f t="shared" si="0"/>
        <v>#REF!</v>
      </c>
    </row>
    <row r="18" spans="1:17" ht="17.100000000000001" hidden="1" customHeight="1" x14ac:dyDescent="0.2">
      <c r="A18" s="118"/>
      <c r="B18" s="118"/>
      <c r="C18" s="124"/>
      <c r="D18" s="121"/>
      <c r="E18" s="121"/>
      <c r="F18" s="120">
        <f>9653+[1]táj.3!M14</f>
        <v>18199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 t="e">
        <f>0+[1]táj.3!L14</f>
        <v>#REF!</v>
      </c>
      <c r="Q18" s="121" t="e">
        <f t="shared" si="0"/>
        <v>#REF!</v>
      </c>
    </row>
    <row r="19" spans="1:17" ht="27" hidden="1" customHeight="1" x14ac:dyDescent="0.2">
      <c r="A19" s="118"/>
      <c r="B19" s="118"/>
      <c r="C19" s="122"/>
      <c r="D19" s="121"/>
      <c r="E19" s="121"/>
      <c r="F19" s="120">
        <f>3391+[1]táj.3!M15</f>
        <v>3664</v>
      </c>
      <c r="G19" s="121"/>
      <c r="H19" s="121"/>
      <c r="I19" s="121"/>
      <c r="J19" s="121"/>
      <c r="K19" s="121"/>
      <c r="L19" s="121"/>
      <c r="M19" s="121"/>
      <c r="N19" s="121"/>
      <c r="O19" s="121"/>
      <c r="P19" s="121" t="e">
        <f>0+[1]táj.3!L15</f>
        <v>#REF!</v>
      </c>
      <c r="Q19" s="121" t="e">
        <f t="shared" si="0"/>
        <v>#REF!</v>
      </c>
    </row>
    <row r="20" spans="1:17" ht="17.100000000000001" hidden="1" customHeight="1" x14ac:dyDescent="0.2">
      <c r="A20" s="118"/>
      <c r="B20" s="118"/>
      <c r="C20" s="123"/>
      <c r="D20" s="121"/>
      <c r="E20" s="121"/>
      <c r="F20" s="120">
        <f>2872+[1]táj.3!M16</f>
        <v>8890</v>
      </c>
      <c r="G20" s="121"/>
      <c r="H20" s="121"/>
      <c r="I20" s="121"/>
      <c r="J20" s="121"/>
      <c r="K20" s="121"/>
      <c r="L20" s="121"/>
      <c r="M20" s="121"/>
      <c r="N20" s="121"/>
      <c r="O20" s="121"/>
      <c r="P20" s="121" t="e">
        <f>0+[1]táj.3!L16</f>
        <v>#REF!</v>
      </c>
      <c r="Q20" s="121" t="e">
        <f t="shared" si="0"/>
        <v>#REF!</v>
      </c>
    </row>
    <row r="21" spans="1:17" ht="17.100000000000001" hidden="1" customHeight="1" x14ac:dyDescent="0.2">
      <c r="A21" s="118"/>
      <c r="B21" s="118"/>
      <c r="C21" s="123"/>
      <c r="D21" s="121"/>
      <c r="E21" s="121"/>
      <c r="F21" s="120">
        <f>10716+[1]táj.3!M17</f>
        <v>18732</v>
      </c>
      <c r="G21" s="121"/>
      <c r="H21" s="121"/>
      <c r="I21" s="121"/>
      <c r="J21" s="121"/>
      <c r="K21" s="121"/>
      <c r="L21" s="121"/>
      <c r="M21" s="121"/>
      <c r="N21" s="121"/>
      <c r="O21" s="121"/>
      <c r="P21" s="121" t="e">
        <f>0+[1]táj.3!L17</f>
        <v>#REF!</v>
      </c>
      <c r="Q21" s="121" t="e">
        <f t="shared" si="0"/>
        <v>#REF!</v>
      </c>
    </row>
    <row r="22" spans="1:17" ht="17.100000000000001" hidden="1" customHeight="1" x14ac:dyDescent="0.2">
      <c r="A22" s="118"/>
      <c r="B22" s="118"/>
      <c r="C22" s="123"/>
      <c r="D22" s="121"/>
      <c r="E22" s="121"/>
      <c r="F22" s="120">
        <f>25052+[1]táj.3!M18</f>
        <v>27337</v>
      </c>
      <c r="G22" s="121"/>
      <c r="H22" s="121"/>
      <c r="I22" s="121"/>
      <c r="J22" s="121"/>
      <c r="K22" s="121"/>
      <c r="L22" s="121"/>
      <c r="M22" s="121"/>
      <c r="N22" s="121"/>
      <c r="O22" s="121"/>
      <c r="P22" s="121" t="e">
        <f>0+[1]táj.3!L18</f>
        <v>#REF!</v>
      </c>
      <c r="Q22" s="121" t="e">
        <f t="shared" si="0"/>
        <v>#REF!</v>
      </c>
    </row>
    <row r="23" spans="1:17" ht="17.100000000000001" hidden="1" customHeight="1" x14ac:dyDescent="0.2">
      <c r="A23" s="118"/>
      <c r="B23" s="118"/>
      <c r="C23" s="123"/>
      <c r="D23" s="121"/>
      <c r="E23" s="121"/>
      <c r="F23" s="120">
        <f>3851+[1]táj.3!M19</f>
        <v>4833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 t="e">
        <f>0+[1]táj.3!L19</f>
        <v>#REF!</v>
      </c>
      <c r="Q23" s="121" t="e">
        <f t="shared" si="0"/>
        <v>#REF!</v>
      </c>
    </row>
    <row r="24" spans="1:17" ht="25.5" hidden="1" customHeight="1" x14ac:dyDescent="0.2">
      <c r="A24" s="118"/>
      <c r="B24" s="118"/>
      <c r="C24" s="122"/>
      <c r="D24" s="121"/>
      <c r="E24" s="121"/>
      <c r="F24" s="120">
        <f>7937+[1]táj.3!M20</f>
        <v>9136</v>
      </c>
      <c r="G24" s="121"/>
      <c r="H24" s="121"/>
      <c r="I24" s="121"/>
      <c r="J24" s="121"/>
      <c r="K24" s="121"/>
      <c r="L24" s="121"/>
      <c r="M24" s="121"/>
      <c r="N24" s="121"/>
      <c r="O24" s="121"/>
      <c r="P24" s="121" t="e">
        <f>0+[1]táj.3!L20</f>
        <v>#REF!</v>
      </c>
      <c r="Q24" s="121" t="e">
        <f t="shared" si="0"/>
        <v>#REF!</v>
      </c>
    </row>
    <row r="25" spans="1:17" ht="17.100000000000001" hidden="1" customHeight="1" x14ac:dyDescent="0.2">
      <c r="A25" s="118"/>
      <c r="B25" s="118"/>
      <c r="C25" s="123"/>
      <c r="D25" s="121"/>
      <c r="E25" s="121"/>
      <c r="F25" s="120">
        <f>18160+[1]táj.3!M21</f>
        <v>18243</v>
      </c>
      <c r="G25" s="121"/>
      <c r="H25" s="121"/>
      <c r="I25" s="121"/>
      <c r="J25" s="121"/>
      <c r="K25" s="121"/>
      <c r="L25" s="121"/>
      <c r="M25" s="121"/>
      <c r="N25" s="121"/>
      <c r="O25" s="121"/>
      <c r="P25" s="121" t="e">
        <f>0+[1]táj.3!L21</f>
        <v>#REF!</v>
      </c>
      <c r="Q25" s="121" t="e">
        <f t="shared" si="0"/>
        <v>#REF!</v>
      </c>
    </row>
    <row r="26" spans="1:17" ht="14.25" customHeight="1" x14ac:dyDescent="0.2">
      <c r="A26" s="146"/>
      <c r="B26" s="146"/>
      <c r="C26" s="147" t="s">
        <v>23</v>
      </c>
      <c r="D26" s="149">
        <f>SUM(D7:D25)</f>
        <v>0</v>
      </c>
      <c r="E26" s="149">
        <f>SUM(E7:E25)</f>
        <v>0</v>
      </c>
      <c r="F26" s="148">
        <f>+F7+F8+F9+F10</f>
        <v>0</v>
      </c>
      <c r="G26" s="149">
        <f t="shared" ref="G26:O26" si="1">SUM(G7:G25)</f>
        <v>6722073</v>
      </c>
      <c r="H26" s="149">
        <f t="shared" si="1"/>
        <v>0</v>
      </c>
      <c r="I26" s="149">
        <f t="shared" si="1"/>
        <v>0</v>
      </c>
      <c r="J26" s="149">
        <f t="shared" si="1"/>
        <v>23473004</v>
      </c>
      <c r="K26" s="149">
        <f t="shared" si="1"/>
        <v>0</v>
      </c>
      <c r="L26" s="149">
        <f t="shared" si="1"/>
        <v>2052000</v>
      </c>
      <c r="M26" s="149">
        <f t="shared" si="1"/>
        <v>0</v>
      </c>
      <c r="N26" s="149">
        <f t="shared" si="1"/>
        <v>2765126</v>
      </c>
      <c r="O26" s="149">
        <f t="shared" si="1"/>
        <v>415575639</v>
      </c>
      <c r="P26" s="149">
        <f>+P10+P9++P8+P7</f>
        <v>0</v>
      </c>
      <c r="Q26" s="149">
        <f>+Q10+Q9+Q8+Q7</f>
        <v>450587842</v>
      </c>
    </row>
    <row r="27" spans="1:17" ht="14.1" customHeight="1" x14ac:dyDescent="0.2"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7" ht="14.1" customHeight="1" x14ac:dyDescent="0.2">
      <c r="G28" s="125"/>
      <c r="H28" s="125"/>
      <c r="I28" s="125"/>
      <c r="J28" s="125"/>
      <c r="K28" s="125"/>
      <c r="L28" s="125"/>
      <c r="M28" s="125"/>
      <c r="N28" s="125"/>
      <c r="O28" s="125"/>
    </row>
    <row r="29" spans="1:17" ht="14.1" customHeight="1" x14ac:dyDescent="0.2">
      <c r="G29" s="125"/>
      <c r="H29" s="125"/>
      <c r="I29" s="125"/>
      <c r="J29" s="125"/>
      <c r="K29" s="125"/>
      <c r="L29" s="125"/>
      <c r="M29" s="125"/>
      <c r="N29" s="125"/>
      <c r="O29" s="126"/>
    </row>
    <row r="30" spans="1:17" ht="14.1" customHeight="1" x14ac:dyDescent="0.2">
      <c r="G30" s="125"/>
      <c r="H30" s="125"/>
      <c r="I30" s="125"/>
      <c r="J30" s="125"/>
      <c r="K30" s="125"/>
      <c r="L30" s="125"/>
      <c r="M30" s="125"/>
      <c r="N30" s="125"/>
      <c r="O30" s="126"/>
    </row>
    <row r="31" spans="1:17" ht="14.1" customHeight="1" x14ac:dyDescent="0.2">
      <c r="G31" s="125"/>
      <c r="H31" s="125"/>
      <c r="I31" s="125"/>
      <c r="J31" s="125"/>
      <c r="K31" s="125"/>
      <c r="L31" s="125"/>
      <c r="M31" s="125"/>
      <c r="N31" s="125"/>
      <c r="O31" s="125"/>
    </row>
    <row r="32" spans="1:17" ht="14.1" customHeight="1" x14ac:dyDescent="0.2"/>
    <row r="33" ht="14.1" customHeight="1" x14ac:dyDescent="0.2"/>
    <row r="34" ht="14.1" customHeight="1" x14ac:dyDescent="0.2"/>
  </sheetData>
  <mergeCells count="9">
    <mergeCell ref="O2:Q2"/>
    <mergeCell ref="O1:Q1"/>
    <mergeCell ref="Q4:Q5"/>
    <mergeCell ref="A4:A5"/>
    <mergeCell ref="C4:C5"/>
    <mergeCell ref="G4:M4"/>
    <mergeCell ref="N4:P4"/>
    <mergeCell ref="D4:D5"/>
    <mergeCell ref="F4:F5"/>
  </mergeCells>
  <phoneticPr fontId="61" type="noConversion"/>
  <printOptions horizontalCentered="1"/>
  <pageMargins left="0.19685039370078741" right="0.19685039370078741" top="1.8110236220472442" bottom="0.78740157480314965" header="0.86614173228346458" footer="0.51181102362204722"/>
  <pageSetup paperSize="9" scale="90" orientation="landscape" r:id="rId1"/>
  <headerFooter alignWithMargins="0">
    <oddHeader>&amp;C&amp;"Times New Roman,Félkövér dőlt"LETENYE VÁROS ÖNKORMÁNYZATA ÁLTAL IRÁNYÍTOTT KÖLTSÉGVETÉSI SZERVEK  2020. ÉVI  BEVÉTELI ELŐIRÁNYZATAI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P17"/>
  <sheetViews>
    <sheetView zoomScale="110" zoomScaleNormal="110" workbookViewId="0">
      <selection activeCell="G3" sqref="G3"/>
    </sheetView>
  </sheetViews>
  <sheetFormatPr defaultColWidth="8" defaultRowHeight="12" x14ac:dyDescent="0.2"/>
  <cols>
    <col min="1" max="2" width="3.28515625" style="70" customWidth="1"/>
    <col min="3" max="3" width="28.7109375" style="70" customWidth="1"/>
    <col min="4" max="5" width="10.5703125" style="70" customWidth="1"/>
    <col min="6" max="6" width="9.28515625" style="70" hidden="1" customWidth="1"/>
    <col min="7" max="7" width="10.42578125" style="70" customWidth="1"/>
    <col min="8" max="8" width="10.140625" style="70" customWidth="1"/>
    <col min="9" max="9" width="10.5703125" style="70" customWidth="1"/>
    <col min="10" max="11" width="9" style="70" customWidth="1"/>
    <col min="12" max="12" width="10.28515625" style="70" customWidth="1"/>
    <col min="13" max="13" width="9.5703125" style="70" customWidth="1"/>
    <col min="14" max="14" width="8.140625" style="70" customWidth="1"/>
    <col min="15" max="15" width="7.5703125" style="70" customWidth="1"/>
    <col min="16" max="16" width="10" style="70" customWidth="1"/>
    <col min="17" max="16384" width="8" style="70"/>
  </cols>
  <sheetData>
    <row r="2" spans="1:16" x14ac:dyDescent="0.2">
      <c r="N2" s="1468" t="s">
        <v>1026</v>
      </c>
      <c r="O2" s="1468"/>
      <c r="P2" s="1468"/>
    </row>
    <row r="4" spans="1:16" ht="12.75" customHeight="1" x14ac:dyDescent="0.2">
      <c r="O4" s="1473" t="s">
        <v>835</v>
      </c>
      <c r="P4" s="1473"/>
    </row>
    <row r="5" spans="1:16" ht="12.75" customHeight="1" x14ac:dyDescent="0.2">
      <c r="A5" s="1469" t="s">
        <v>720</v>
      </c>
      <c r="B5" s="136"/>
      <c r="C5" s="1469" t="s">
        <v>480</v>
      </c>
      <c r="D5" s="1466" t="s">
        <v>1098</v>
      </c>
      <c r="E5" s="1466" t="s">
        <v>977</v>
      </c>
      <c r="F5" s="1466" t="s">
        <v>95</v>
      </c>
      <c r="G5" s="1470" t="s">
        <v>56</v>
      </c>
      <c r="H5" s="1470"/>
      <c r="I5" s="1470"/>
      <c r="J5" s="1470"/>
      <c r="K5" s="1470"/>
      <c r="L5" s="1470"/>
      <c r="M5" s="1470"/>
      <c r="N5" s="1470"/>
      <c r="O5" s="1469" t="s">
        <v>121</v>
      </c>
      <c r="P5" s="1469" t="s">
        <v>747</v>
      </c>
    </row>
    <row r="6" spans="1:16" s="71" customFormat="1" ht="60" customHeight="1" x14ac:dyDescent="0.2">
      <c r="A6" s="1469"/>
      <c r="B6" s="136"/>
      <c r="C6" s="1469"/>
      <c r="D6" s="1467"/>
      <c r="E6" s="1472"/>
      <c r="F6" s="1467"/>
      <c r="G6" s="136" t="s">
        <v>503</v>
      </c>
      <c r="H6" s="136" t="s">
        <v>57</v>
      </c>
      <c r="I6" s="136" t="s">
        <v>127</v>
      </c>
      <c r="J6" s="136" t="s">
        <v>331</v>
      </c>
      <c r="K6" s="136" t="s">
        <v>334</v>
      </c>
      <c r="L6" s="136" t="s">
        <v>354</v>
      </c>
      <c r="M6" s="136" t="s">
        <v>362</v>
      </c>
      <c r="N6" s="136" t="s">
        <v>58</v>
      </c>
      <c r="O6" s="1471"/>
      <c r="P6" s="1469"/>
    </row>
    <row r="7" spans="1:16" s="71" customFormat="1" ht="18" customHeight="1" x14ac:dyDescent="0.15">
      <c r="A7" s="172">
        <v>2</v>
      </c>
      <c r="B7" s="172"/>
      <c r="C7" s="72" t="s">
        <v>718</v>
      </c>
      <c r="D7" s="173"/>
      <c r="E7" s="173"/>
      <c r="F7" s="173"/>
      <c r="G7" s="172"/>
      <c r="H7" s="172"/>
      <c r="I7" s="172"/>
      <c r="J7" s="172"/>
      <c r="K7" s="172"/>
      <c r="L7" s="172"/>
      <c r="M7" s="172"/>
      <c r="N7" s="172"/>
      <c r="O7" s="174"/>
      <c r="P7" s="172"/>
    </row>
    <row r="8" spans="1:16" s="71" customFormat="1" ht="15" customHeight="1" x14ac:dyDescent="0.2">
      <c r="A8" s="131"/>
      <c r="B8" s="131">
        <v>1</v>
      </c>
      <c r="C8" s="132" t="s">
        <v>726</v>
      </c>
      <c r="D8" s="133"/>
      <c r="E8" s="133"/>
      <c r="F8" s="141"/>
      <c r="G8" s="134">
        <v>122676775</v>
      </c>
      <c r="H8" s="134">
        <v>22483460</v>
      </c>
      <c r="I8" s="134">
        <v>26476250</v>
      </c>
      <c r="J8" s="134"/>
      <c r="K8" s="134"/>
      <c r="L8" s="134">
        <v>1162050</v>
      </c>
      <c r="M8" s="134"/>
      <c r="N8" s="134"/>
      <c r="O8" s="134"/>
      <c r="P8" s="134">
        <f>SUM(G8:O8)</f>
        <v>172798535</v>
      </c>
    </row>
    <row r="9" spans="1:16" s="71" customFormat="1" ht="15" customHeight="1" x14ac:dyDescent="0.2">
      <c r="A9" s="131"/>
      <c r="B9" s="131">
        <v>2</v>
      </c>
      <c r="C9" s="132" t="s">
        <v>115</v>
      </c>
      <c r="D9" s="133"/>
      <c r="E9" s="133"/>
      <c r="F9" s="133"/>
      <c r="G9" s="134">
        <v>110544103</v>
      </c>
      <c r="H9" s="134">
        <v>21855218</v>
      </c>
      <c r="I9" s="134">
        <v>41787401</v>
      </c>
      <c r="J9" s="134"/>
      <c r="K9" s="134"/>
      <c r="L9" s="134">
        <v>4145000</v>
      </c>
      <c r="M9" s="134"/>
      <c r="N9" s="134"/>
      <c r="O9" s="134"/>
      <c r="P9" s="134">
        <f>SUM(G9:O9)</f>
        <v>178331722</v>
      </c>
    </row>
    <row r="10" spans="1:16" s="71" customFormat="1" ht="15" customHeight="1" x14ac:dyDescent="0.2">
      <c r="A10" s="131"/>
      <c r="B10" s="131">
        <v>3</v>
      </c>
      <c r="C10" s="132" t="s">
        <v>728</v>
      </c>
      <c r="D10" s="141"/>
      <c r="E10" s="141"/>
      <c r="F10" s="141"/>
      <c r="G10" s="121">
        <v>30104080</v>
      </c>
      <c r="H10" s="121">
        <v>5473214</v>
      </c>
      <c r="I10" s="142">
        <v>23203032</v>
      </c>
      <c r="J10" s="142"/>
      <c r="K10" s="142">
        <v>2074298</v>
      </c>
      <c r="L10" s="142">
        <v>698500</v>
      </c>
      <c r="M10" s="142"/>
      <c r="N10" s="143"/>
      <c r="O10" s="141"/>
      <c r="P10" s="134">
        <f>SUM(G10:O10)</f>
        <v>61553124</v>
      </c>
    </row>
    <row r="11" spans="1:16" s="71" customFormat="1" ht="27.75" customHeight="1" x14ac:dyDescent="0.2">
      <c r="A11" s="131"/>
      <c r="B11" s="131">
        <v>4</v>
      </c>
      <c r="C11" s="132" t="s">
        <v>748</v>
      </c>
      <c r="D11" s="141"/>
      <c r="E11" s="141"/>
      <c r="F11" s="141"/>
      <c r="G11" s="143">
        <v>25613284</v>
      </c>
      <c r="H11" s="143">
        <v>4512327</v>
      </c>
      <c r="I11" s="143">
        <v>6838850</v>
      </c>
      <c r="J11" s="143"/>
      <c r="K11" s="143"/>
      <c r="L11" s="143">
        <v>305000</v>
      </c>
      <c r="M11" s="143">
        <v>635000</v>
      </c>
      <c r="N11" s="143"/>
      <c r="O11" s="72"/>
      <c r="P11" s="134">
        <f>SUM(G11:O11)</f>
        <v>37904461</v>
      </c>
    </row>
    <row r="12" spans="1:16" s="135" customFormat="1" x14ac:dyDescent="0.2">
      <c r="A12" s="137"/>
      <c r="B12" s="137"/>
      <c r="C12" s="138" t="s">
        <v>23</v>
      </c>
      <c r="D12" s="139">
        <f t="shared" ref="D12:P12" si="0">SUM(D8:D11)</f>
        <v>0</v>
      </c>
      <c r="E12" s="139">
        <f>SUM(E8:E11)</f>
        <v>0</v>
      </c>
      <c r="F12" s="139">
        <f t="shared" si="0"/>
        <v>0</v>
      </c>
      <c r="G12" s="140">
        <f t="shared" si="0"/>
        <v>288938242</v>
      </c>
      <c r="H12" s="140">
        <f t="shared" si="0"/>
        <v>54324219</v>
      </c>
      <c r="I12" s="140">
        <f t="shared" si="0"/>
        <v>98305533</v>
      </c>
      <c r="J12" s="140">
        <f t="shared" si="0"/>
        <v>0</v>
      </c>
      <c r="K12" s="140">
        <f t="shared" si="0"/>
        <v>2074298</v>
      </c>
      <c r="L12" s="140">
        <f t="shared" si="0"/>
        <v>6310550</v>
      </c>
      <c r="M12" s="140">
        <f t="shared" si="0"/>
        <v>635000</v>
      </c>
      <c r="N12" s="140">
        <f t="shared" si="0"/>
        <v>0</v>
      </c>
      <c r="O12" s="140">
        <f t="shared" si="0"/>
        <v>0</v>
      </c>
      <c r="P12" s="140">
        <f t="shared" si="0"/>
        <v>450587842</v>
      </c>
    </row>
    <row r="13" spans="1:16" s="135" customFormat="1" x14ac:dyDescent="0.2"/>
    <row r="14" spans="1:16" s="135" customFormat="1" x14ac:dyDescent="0.2"/>
    <row r="15" spans="1:16" s="135" customFormat="1" x14ac:dyDescent="0.2">
      <c r="K15" s="135" t="s">
        <v>125</v>
      </c>
    </row>
    <row r="16" spans="1:16" s="135" customFormat="1" x14ac:dyDescent="0.2"/>
    <row r="17" s="135" customFormat="1" x14ac:dyDescent="0.2"/>
  </sheetData>
  <dataConsolidate/>
  <mergeCells count="10">
    <mergeCell ref="N2:P2"/>
    <mergeCell ref="P5:P6"/>
    <mergeCell ref="A5:A6"/>
    <mergeCell ref="C5:C6"/>
    <mergeCell ref="G5:N5"/>
    <mergeCell ref="O5:O6"/>
    <mergeCell ref="D5:D6"/>
    <mergeCell ref="F5:F6"/>
    <mergeCell ref="E5:E6"/>
    <mergeCell ref="O4:P4"/>
  </mergeCells>
  <phoneticPr fontId="61" type="noConversion"/>
  <printOptions horizontalCentered="1" verticalCentered="1"/>
  <pageMargins left="0.23622047244094491" right="0.35433070866141736" top="0.70866141732283472" bottom="0.78740157480314965" header="0.62992125984251968" footer="0.51181102362204722"/>
  <pageSetup paperSize="9" scale="96" orientation="landscape" r:id="rId1"/>
  <headerFooter alignWithMargins="0">
    <oddHeader>&amp;C&amp;"Times New Roman CE,Félkövér dőlt"LETENYE VÁROS ÖNKORMÁNYZATA ÁLTAL IRÁNYÍTOTT KÖLTSÉGVETÉSI SZERVEK 2020.  ÉVI KIADÁSI ELŐIRÁNYZATAI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80"/>
  <sheetViews>
    <sheetView topLeftCell="A59" zoomScale="110" zoomScaleNormal="110" zoomScalePageLayoutView="70" workbookViewId="0">
      <selection activeCell="X55" sqref="X55"/>
    </sheetView>
  </sheetViews>
  <sheetFormatPr defaultColWidth="9.140625" defaultRowHeight="15" x14ac:dyDescent="0.25"/>
  <cols>
    <col min="1" max="1" width="5" style="256" customWidth="1"/>
    <col min="2" max="2" width="53" style="256" customWidth="1"/>
    <col min="3" max="3" width="5.85546875" style="256" customWidth="1"/>
    <col min="4" max="4" width="12.28515625" style="256" customWidth="1"/>
    <col min="5" max="5" width="10.85546875" style="256" customWidth="1"/>
    <col min="6" max="6" width="8.7109375" style="256" customWidth="1"/>
    <col min="7" max="7" width="13.5703125" style="256" customWidth="1"/>
    <col min="8" max="8" width="11" style="256" hidden="1" customWidth="1"/>
    <col min="9" max="9" width="10.140625" style="256" hidden="1" customWidth="1"/>
    <col min="10" max="10" width="10.28515625" style="256" hidden="1" customWidth="1"/>
    <col min="11" max="11" width="11.140625" style="256" hidden="1" customWidth="1"/>
    <col min="12" max="12" width="13" style="256" hidden="1" customWidth="1"/>
    <col min="13" max="13" width="0" style="256" hidden="1" customWidth="1"/>
    <col min="14" max="14" width="8.28515625" style="256" hidden="1" customWidth="1"/>
    <col min="15" max="15" width="12.42578125" style="256" hidden="1" customWidth="1"/>
    <col min="16" max="16" width="11.42578125" style="256" hidden="1" customWidth="1"/>
    <col min="17" max="17" width="0" style="256" hidden="1" customWidth="1"/>
    <col min="18" max="18" width="8.28515625" style="256" hidden="1" customWidth="1"/>
    <col min="19" max="20" width="11" style="256" hidden="1" customWidth="1"/>
    <col min="21" max="22" width="0" style="256" hidden="1" customWidth="1"/>
    <col min="23" max="23" width="11" style="256" hidden="1" customWidth="1"/>
    <col min="24" max="24" width="14" style="1066" customWidth="1"/>
    <col min="25" max="25" width="11.140625" style="256" customWidth="1"/>
    <col min="26" max="16384" width="9.140625" style="256"/>
  </cols>
  <sheetData>
    <row r="1" spans="1:25" hidden="1" x14ac:dyDescent="0.25"/>
    <row r="2" spans="1:25" hidden="1" x14ac:dyDescent="0.25"/>
    <row r="3" spans="1:25" hidden="1" x14ac:dyDescent="0.25"/>
    <row r="4" spans="1:25" hidden="1" x14ac:dyDescent="0.25"/>
    <row r="5" spans="1:25" ht="16.149999999999999" customHeight="1" x14ac:dyDescent="0.25">
      <c r="G5" s="1238" t="s">
        <v>1036</v>
      </c>
      <c r="M5" s="1485"/>
      <c r="N5" s="1485"/>
      <c r="O5" s="1485"/>
      <c r="U5" s="256" t="s">
        <v>1006</v>
      </c>
    </row>
    <row r="6" spans="1:25" ht="15.6" customHeight="1" x14ac:dyDescent="0.25">
      <c r="G6" s="724"/>
      <c r="T6" s="1492" t="s">
        <v>993</v>
      </c>
      <c r="U6" s="1492"/>
      <c r="V6" s="1492"/>
      <c r="W6" s="1492"/>
    </row>
    <row r="7" spans="1:25" ht="15" customHeight="1" x14ac:dyDescent="0.25">
      <c r="A7" s="1486" t="s">
        <v>537</v>
      </c>
      <c r="B7" s="1505" t="s">
        <v>657</v>
      </c>
      <c r="C7" s="1506"/>
      <c r="D7" s="1506"/>
      <c r="E7" s="1506"/>
      <c r="F7" s="1506"/>
      <c r="G7" s="1506"/>
      <c r="H7" s="1506"/>
      <c r="I7" s="1506"/>
      <c r="J7" s="1506"/>
      <c r="K7" s="1506"/>
      <c r="L7" s="1506"/>
      <c r="M7" s="1506"/>
      <c r="N7" s="1506"/>
      <c r="O7" s="1506"/>
      <c r="P7" s="1507"/>
      <c r="Q7" s="1507"/>
      <c r="R7" s="1507"/>
      <c r="S7" s="1507"/>
      <c r="T7" s="1507"/>
      <c r="U7" s="1507"/>
      <c r="V7" s="1507"/>
      <c r="W7" s="1508"/>
    </row>
    <row r="8" spans="1:25" ht="15" customHeight="1" x14ac:dyDescent="0.25">
      <c r="A8" s="1487"/>
      <c r="B8" s="1488" t="s">
        <v>835</v>
      </c>
      <c r="C8" s="1489"/>
      <c r="D8" s="1489"/>
      <c r="E8" s="1489"/>
      <c r="F8" s="1489"/>
      <c r="G8" s="1489"/>
      <c r="H8" s="1489"/>
      <c r="I8" s="1489"/>
      <c r="J8" s="1489"/>
      <c r="K8" s="1489"/>
      <c r="L8" s="1489"/>
      <c r="M8" s="1489"/>
      <c r="N8" s="1489"/>
      <c r="O8" s="1489"/>
      <c r="P8" s="1490"/>
      <c r="Q8" s="1490"/>
      <c r="R8" s="1490"/>
      <c r="S8" s="1490"/>
      <c r="T8" s="1490"/>
      <c r="U8" s="1490"/>
      <c r="V8" s="1490"/>
      <c r="W8" s="1491"/>
    </row>
    <row r="9" spans="1:25" ht="15" customHeight="1" x14ac:dyDescent="0.25">
      <c r="A9" s="1499" t="s">
        <v>538</v>
      </c>
      <c r="B9" s="1499"/>
      <c r="C9" s="1496" t="s">
        <v>26</v>
      </c>
      <c r="D9" s="1476" t="s">
        <v>1098</v>
      </c>
      <c r="E9" s="1477"/>
      <c r="F9" s="1477"/>
      <c r="G9" s="1478"/>
      <c r="H9" s="1476" t="s">
        <v>978</v>
      </c>
      <c r="I9" s="1477"/>
      <c r="J9" s="1477"/>
      <c r="K9" s="1478"/>
      <c r="L9" s="1476" t="s">
        <v>979</v>
      </c>
      <c r="M9" s="1477"/>
      <c r="N9" s="1477"/>
      <c r="O9" s="1478"/>
      <c r="P9" s="1476" t="s">
        <v>996</v>
      </c>
      <c r="Q9" s="1477"/>
      <c r="R9" s="1477"/>
      <c r="S9" s="1478"/>
      <c r="T9" s="1476" t="s">
        <v>979</v>
      </c>
      <c r="U9" s="1477"/>
      <c r="V9" s="1477"/>
      <c r="W9" s="1478"/>
    </row>
    <row r="10" spans="1:25" ht="15" customHeight="1" x14ac:dyDescent="0.25">
      <c r="A10" s="1499"/>
      <c r="B10" s="1499"/>
      <c r="C10" s="1497"/>
      <c r="D10" s="1479" t="s">
        <v>481</v>
      </c>
      <c r="E10" s="1481" t="s">
        <v>482</v>
      </c>
      <c r="F10" s="1483" t="s">
        <v>539</v>
      </c>
      <c r="G10" s="1474" t="s">
        <v>483</v>
      </c>
      <c r="H10" s="1479" t="s">
        <v>481</v>
      </c>
      <c r="I10" s="1481" t="s">
        <v>482</v>
      </c>
      <c r="J10" s="1483" t="s">
        <v>539</v>
      </c>
      <c r="K10" s="1474" t="s">
        <v>483</v>
      </c>
      <c r="L10" s="1479" t="s">
        <v>481</v>
      </c>
      <c r="M10" s="1481" t="s">
        <v>482</v>
      </c>
      <c r="N10" s="1483" t="s">
        <v>539</v>
      </c>
      <c r="O10" s="1474" t="s">
        <v>483</v>
      </c>
      <c r="P10" s="1479" t="s">
        <v>481</v>
      </c>
      <c r="Q10" s="1481" t="s">
        <v>482</v>
      </c>
      <c r="R10" s="1483" t="s">
        <v>539</v>
      </c>
      <c r="S10" s="1474" t="s">
        <v>483</v>
      </c>
      <c r="T10" s="1479" t="s">
        <v>481</v>
      </c>
      <c r="U10" s="1481" t="s">
        <v>482</v>
      </c>
      <c r="V10" s="1483" t="s">
        <v>539</v>
      </c>
      <c r="W10" s="1474" t="s">
        <v>483</v>
      </c>
    </row>
    <row r="11" spans="1:25" ht="15" customHeight="1" x14ac:dyDescent="0.25">
      <c r="A11" s="1499"/>
      <c r="B11" s="1499"/>
      <c r="C11" s="1498"/>
      <c r="D11" s="1480"/>
      <c r="E11" s="1482"/>
      <c r="F11" s="1484"/>
      <c r="G11" s="1475"/>
      <c r="H11" s="1480"/>
      <c r="I11" s="1482"/>
      <c r="J11" s="1484"/>
      <c r="K11" s="1475"/>
      <c r="L11" s="1480"/>
      <c r="M11" s="1482"/>
      <c r="N11" s="1484"/>
      <c r="O11" s="1475"/>
      <c r="P11" s="1480"/>
      <c r="Q11" s="1482"/>
      <c r="R11" s="1484"/>
      <c r="S11" s="1475"/>
      <c r="T11" s="1480"/>
      <c r="U11" s="1482"/>
      <c r="V11" s="1484"/>
      <c r="W11" s="1475"/>
    </row>
    <row r="12" spans="1:25" ht="12" customHeight="1" x14ac:dyDescent="0.25">
      <c r="A12" s="1493" t="s">
        <v>24</v>
      </c>
      <c r="B12" s="1494"/>
      <c r="C12" s="257"/>
      <c r="D12" s="258">
        <f>SUM(D13,D34,D43)</f>
        <v>1553354677</v>
      </c>
      <c r="E12" s="258">
        <f>SUM(E13,E34,E43)</f>
        <v>245500</v>
      </c>
      <c r="F12" s="258">
        <f>SUM(F13,F34,F43)</f>
        <v>0</v>
      </c>
      <c r="G12" s="279">
        <f>SUM(D12:F12)</f>
        <v>1553600177</v>
      </c>
      <c r="H12" s="258">
        <f>SUM(H13,H34,H43)</f>
        <v>21326747</v>
      </c>
      <c r="I12" s="258">
        <f>SUM(I13,I34,I43)</f>
        <v>0</v>
      </c>
      <c r="J12" s="258">
        <f>SUM(J13,J34,J43)</f>
        <v>0</v>
      </c>
      <c r="K12" s="279">
        <f>SUM(H12:J12)</f>
        <v>21326747</v>
      </c>
      <c r="L12" s="258">
        <f>SUM(L13,L34,L43)</f>
        <v>1849941564</v>
      </c>
      <c r="M12" s="258">
        <f>SUM(M13,M34,M43)</f>
        <v>200000</v>
      </c>
      <c r="N12" s="258">
        <f>SUM(N13,N34,N43)</f>
        <v>0</v>
      </c>
      <c r="O12" s="279">
        <f>SUM(L12:N12)</f>
        <v>1850141564</v>
      </c>
      <c r="P12" s="258">
        <f>SUM(P13,P34,P43)</f>
        <v>14662816</v>
      </c>
      <c r="Q12" s="258">
        <f>SUM(Q13,Q34,Q43)</f>
        <v>0</v>
      </c>
      <c r="R12" s="258">
        <f>SUM(R13,R34,R43)</f>
        <v>0</v>
      </c>
      <c r="S12" s="279">
        <f>SUM(P12:R12)</f>
        <v>14662816</v>
      </c>
      <c r="T12" s="258">
        <f>SUM(T13,T34,T43)</f>
        <v>2458582754</v>
      </c>
      <c r="U12" s="258">
        <f>SUM(U13,U34,U43)</f>
        <v>200000</v>
      </c>
      <c r="V12" s="258">
        <f>SUM(V13,V34,V43)</f>
        <v>0</v>
      </c>
      <c r="W12" s="279">
        <f>SUM(T12:V12)</f>
        <v>2458782754</v>
      </c>
      <c r="X12" s="1068"/>
      <c r="Y12" s="1066"/>
    </row>
    <row r="13" spans="1:25" ht="12" customHeight="1" x14ac:dyDescent="0.25">
      <c r="A13" s="1502" t="s">
        <v>540</v>
      </c>
      <c r="B13" s="1495"/>
      <c r="C13" s="260"/>
      <c r="D13" s="261">
        <f>SUM(D14)</f>
        <v>706318681</v>
      </c>
      <c r="E13" s="261">
        <f>SUM(E16,E18,E20,E32)</f>
        <v>0</v>
      </c>
      <c r="F13" s="261">
        <f>SUM(F16,F18,F20,F32)</f>
        <v>0</v>
      </c>
      <c r="G13" s="279">
        <f t="shared" ref="G13:G33" si="0">SUM(D13:F13)</f>
        <v>706318681</v>
      </c>
      <c r="H13" s="261">
        <f>SUM(H14)</f>
        <v>49333971</v>
      </c>
      <c r="I13" s="261">
        <f>SUM(I16,I18,I20,I32)</f>
        <v>0</v>
      </c>
      <c r="J13" s="261">
        <f>SUM(J16,J18,J20,J32)</f>
        <v>0</v>
      </c>
      <c r="K13" s="279">
        <f t="shared" ref="K13:K37" si="1">SUM(H13:J13)</f>
        <v>49333971</v>
      </c>
      <c r="L13" s="261">
        <f>SUM(L14)</f>
        <v>753062798</v>
      </c>
      <c r="M13" s="261">
        <f>SUM(M16,M18,M20,M32)</f>
        <v>200000</v>
      </c>
      <c r="N13" s="261">
        <f>SUM(N16,N18,N20,N32)</f>
        <v>0</v>
      </c>
      <c r="O13" s="279">
        <f t="shared" ref="O13:O37" si="2">SUM(L13:N13)</f>
        <v>753262798</v>
      </c>
      <c r="P13" s="261">
        <f>SUM(P14)</f>
        <v>14448816</v>
      </c>
      <c r="Q13" s="261">
        <f>SUM(Q16,Q18,Q20,Q32)</f>
        <v>0</v>
      </c>
      <c r="R13" s="261">
        <f>SUM(R16,R18,R20,R32)</f>
        <v>0</v>
      </c>
      <c r="S13" s="279">
        <f t="shared" ref="S13:S37" si="3">SUM(P13:R13)</f>
        <v>14448816</v>
      </c>
      <c r="T13" s="261">
        <f>SUM(T14)</f>
        <v>691223803</v>
      </c>
      <c r="U13" s="261">
        <f>SUM(U16,U18,U20,U32)</f>
        <v>200000</v>
      </c>
      <c r="V13" s="261">
        <f>SUM(V16,V18,V20,V32)</f>
        <v>0</v>
      </c>
      <c r="W13" s="279">
        <f t="shared" ref="W13:W37" si="4">SUM(T13:V13)</f>
        <v>691423803</v>
      </c>
      <c r="X13" s="1068"/>
    </row>
    <row r="14" spans="1:25" ht="12" customHeight="1" x14ac:dyDescent="0.25">
      <c r="A14" s="262">
        <v>1</v>
      </c>
      <c r="B14" s="263" t="s">
        <v>541</v>
      </c>
      <c r="C14" s="260"/>
      <c r="D14" s="261">
        <f>SUM(D32,D20,D18,D16,D15)</f>
        <v>706318681</v>
      </c>
      <c r="E14" s="261"/>
      <c r="F14" s="261"/>
      <c r="G14" s="279">
        <f t="shared" si="0"/>
        <v>706318681</v>
      </c>
      <c r="H14" s="261">
        <f>SUM(H32,H20,H18,H16,H15)</f>
        <v>49333971</v>
      </c>
      <c r="I14" s="261"/>
      <c r="J14" s="261"/>
      <c r="K14" s="279">
        <f t="shared" si="1"/>
        <v>49333971</v>
      </c>
      <c r="L14" s="261">
        <f>SUM(L32,L20,L18,L16,L15)</f>
        <v>753062798</v>
      </c>
      <c r="M14" s="261">
        <v>200000</v>
      </c>
      <c r="N14" s="261"/>
      <c r="O14" s="279">
        <f t="shared" si="2"/>
        <v>753262798</v>
      </c>
      <c r="P14" s="261">
        <f>SUM(P32,P20,P18,P16,P15)</f>
        <v>14448816</v>
      </c>
      <c r="Q14" s="261"/>
      <c r="R14" s="261"/>
      <c r="S14" s="279">
        <f t="shared" si="3"/>
        <v>14448816</v>
      </c>
      <c r="T14" s="261">
        <f>SUM(T32,T20,T18,T16,T15)</f>
        <v>691223803</v>
      </c>
      <c r="U14" s="261">
        <v>200000</v>
      </c>
      <c r="V14" s="261"/>
      <c r="W14" s="279">
        <f t="shared" si="4"/>
        <v>691423803</v>
      </c>
      <c r="X14" s="1068"/>
    </row>
    <row r="15" spans="1:25" ht="12" customHeight="1" x14ac:dyDescent="0.25">
      <c r="A15" s="269"/>
      <c r="B15" s="265" t="s">
        <v>892</v>
      </c>
      <c r="C15" s="267"/>
      <c r="D15" s="266">
        <v>266496336</v>
      </c>
      <c r="E15" s="266"/>
      <c r="F15" s="266"/>
      <c r="G15" s="281">
        <f t="shared" si="0"/>
        <v>266496336</v>
      </c>
      <c r="H15" s="266">
        <v>11563683</v>
      </c>
      <c r="I15" s="266"/>
      <c r="J15" s="266"/>
      <c r="K15" s="281">
        <f t="shared" si="1"/>
        <v>11563683</v>
      </c>
      <c r="L15" s="266">
        <f>SUM(H15,D15)</f>
        <v>278060019</v>
      </c>
      <c r="M15" s="266"/>
      <c r="N15" s="266"/>
      <c r="O15" s="281">
        <f t="shared" si="2"/>
        <v>278060019</v>
      </c>
      <c r="P15" s="266">
        <v>9340008</v>
      </c>
      <c r="Q15" s="266"/>
      <c r="R15" s="266"/>
      <c r="S15" s="281">
        <f t="shared" si="3"/>
        <v>9340008</v>
      </c>
      <c r="T15" s="266">
        <f>SUM(P15,L15)</f>
        <v>287400027</v>
      </c>
      <c r="U15" s="266"/>
      <c r="V15" s="266"/>
      <c r="W15" s="281">
        <f t="shared" si="4"/>
        <v>287400027</v>
      </c>
    </row>
    <row r="16" spans="1:25" ht="12" customHeight="1" x14ac:dyDescent="0.25">
      <c r="A16" s="264"/>
      <c r="B16" s="265" t="s">
        <v>888</v>
      </c>
      <c r="C16" s="265" t="s">
        <v>155</v>
      </c>
      <c r="D16" s="266">
        <f>SUM(D17)</f>
        <v>144477591</v>
      </c>
      <c r="E16" s="266">
        <v>0</v>
      </c>
      <c r="F16" s="266">
        <v>0</v>
      </c>
      <c r="G16" s="281">
        <f t="shared" si="0"/>
        <v>144477591</v>
      </c>
      <c r="H16" s="266">
        <f>SUM(H17)</f>
        <v>2393464</v>
      </c>
      <c r="I16" s="266">
        <v>0</v>
      </c>
      <c r="J16" s="266">
        <v>0</v>
      </c>
      <c r="K16" s="281">
        <f t="shared" si="1"/>
        <v>2393464</v>
      </c>
      <c r="L16" s="266">
        <f>SUM(L17)</f>
        <v>146871055</v>
      </c>
      <c r="M16" s="266">
        <v>0</v>
      </c>
      <c r="N16" s="266">
        <v>0</v>
      </c>
      <c r="O16" s="281">
        <f t="shared" si="2"/>
        <v>146871055</v>
      </c>
      <c r="P16" s="266">
        <f>SUM(P17)</f>
        <v>285781</v>
      </c>
      <c r="Q16" s="266">
        <v>0</v>
      </c>
      <c r="R16" s="266">
        <v>0</v>
      </c>
      <c r="S16" s="281">
        <f t="shared" si="3"/>
        <v>285781</v>
      </c>
      <c r="T16" s="266">
        <f>SUM(T17)</f>
        <v>81659025</v>
      </c>
      <c r="U16" s="266">
        <v>0</v>
      </c>
      <c r="V16" s="266">
        <v>0</v>
      </c>
      <c r="W16" s="281">
        <f t="shared" si="4"/>
        <v>81659025</v>
      </c>
    </row>
    <row r="17" spans="1:24" ht="12" customHeight="1" x14ac:dyDescent="0.25">
      <c r="A17" s="264"/>
      <c r="B17" s="267" t="s">
        <v>543</v>
      </c>
      <c r="C17" s="267" t="s">
        <v>167</v>
      </c>
      <c r="D17" s="268">
        <v>144477591</v>
      </c>
      <c r="E17" s="268"/>
      <c r="F17" s="268"/>
      <c r="G17" s="281">
        <f t="shared" si="0"/>
        <v>144477591</v>
      </c>
      <c r="H17" s="268">
        <v>2393464</v>
      </c>
      <c r="I17" s="268"/>
      <c r="J17" s="268"/>
      <c r="K17" s="281">
        <f t="shared" si="1"/>
        <v>2393464</v>
      </c>
      <c r="L17" s="268">
        <f>SUM(H17,D17)</f>
        <v>146871055</v>
      </c>
      <c r="M17" s="268"/>
      <c r="N17" s="268"/>
      <c r="O17" s="281">
        <f t="shared" si="2"/>
        <v>146871055</v>
      </c>
      <c r="P17" s="268">
        <v>285781</v>
      </c>
      <c r="Q17" s="268"/>
      <c r="R17" s="268"/>
      <c r="S17" s="281">
        <f t="shared" si="3"/>
        <v>285781</v>
      </c>
      <c r="T17" s="268">
        <v>81659025</v>
      </c>
      <c r="U17" s="268"/>
      <c r="V17" s="268"/>
      <c r="W17" s="281">
        <f t="shared" si="4"/>
        <v>81659025</v>
      </c>
    </row>
    <row r="18" spans="1:24" ht="12" customHeight="1" x14ac:dyDescent="0.25">
      <c r="A18" s="269"/>
      <c r="B18" s="265" t="s">
        <v>889</v>
      </c>
      <c r="C18" s="265" t="s">
        <v>189</v>
      </c>
      <c r="D18" s="266">
        <f>SUM(D19)</f>
        <v>265400000</v>
      </c>
      <c r="E18" s="266">
        <v>0</v>
      </c>
      <c r="F18" s="266">
        <v>0</v>
      </c>
      <c r="G18" s="281">
        <f t="shared" si="0"/>
        <v>265400000</v>
      </c>
      <c r="H18" s="266">
        <f>SUM(H19)</f>
        <v>33624224</v>
      </c>
      <c r="I18" s="266">
        <v>0</v>
      </c>
      <c r="J18" s="266">
        <v>0</v>
      </c>
      <c r="K18" s="281">
        <f t="shared" si="1"/>
        <v>33624224</v>
      </c>
      <c r="L18" s="266">
        <f>SUM(L19)</f>
        <v>299024224</v>
      </c>
      <c r="M18" s="266">
        <v>0</v>
      </c>
      <c r="N18" s="266">
        <v>0</v>
      </c>
      <c r="O18" s="281">
        <f t="shared" si="2"/>
        <v>299024224</v>
      </c>
      <c r="P18" s="266">
        <f>SUM(P19)</f>
        <v>950000</v>
      </c>
      <c r="Q18" s="266">
        <v>0</v>
      </c>
      <c r="R18" s="266">
        <v>0</v>
      </c>
      <c r="S18" s="281">
        <f t="shared" si="3"/>
        <v>950000</v>
      </c>
      <c r="T18" s="266">
        <f>SUM(T19)</f>
        <v>299974224</v>
      </c>
      <c r="U18" s="266">
        <v>0</v>
      </c>
      <c r="V18" s="266">
        <v>0</v>
      </c>
      <c r="W18" s="281">
        <f t="shared" si="4"/>
        <v>299974224</v>
      </c>
    </row>
    <row r="19" spans="1:24" ht="12" customHeight="1" x14ac:dyDescent="0.25">
      <c r="A19" s="264"/>
      <c r="B19" s="267" t="s">
        <v>545</v>
      </c>
      <c r="C19" s="267" t="s">
        <v>203</v>
      </c>
      <c r="D19" s="268">
        <v>265400000</v>
      </c>
      <c r="E19" s="268"/>
      <c r="F19" s="268"/>
      <c r="G19" s="281">
        <f t="shared" si="0"/>
        <v>265400000</v>
      </c>
      <c r="H19" s="268">
        <v>33624224</v>
      </c>
      <c r="I19" s="268"/>
      <c r="J19" s="268"/>
      <c r="K19" s="281">
        <f t="shared" si="1"/>
        <v>33624224</v>
      </c>
      <c r="L19" s="268">
        <f>SUM(H19,D19)</f>
        <v>299024224</v>
      </c>
      <c r="M19" s="268"/>
      <c r="N19" s="268"/>
      <c r="O19" s="281">
        <f t="shared" si="2"/>
        <v>299024224</v>
      </c>
      <c r="P19" s="268">
        <v>950000</v>
      </c>
      <c r="Q19" s="268"/>
      <c r="R19" s="268"/>
      <c r="S19" s="281">
        <f t="shared" si="3"/>
        <v>950000</v>
      </c>
      <c r="T19" s="268">
        <f>SUM(P19,L19)</f>
        <v>299974224</v>
      </c>
      <c r="U19" s="268"/>
      <c r="V19" s="268"/>
      <c r="W19" s="281">
        <f t="shared" si="4"/>
        <v>299974224</v>
      </c>
    </row>
    <row r="20" spans="1:24" ht="12" customHeight="1" x14ac:dyDescent="0.25">
      <c r="A20" s="264"/>
      <c r="B20" s="265" t="s">
        <v>890</v>
      </c>
      <c r="C20" s="265" t="s">
        <v>206</v>
      </c>
      <c r="D20" s="266">
        <f>SUM(D21:D31)</f>
        <v>29649254</v>
      </c>
      <c r="E20" s="266">
        <f>SUM(E21:E31)</f>
        <v>0</v>
      </c>
      <c r="F20" s="266">
        <f>SUM(F21:F31)</f>
        <v>0</v>
      </c>
      <c r="G20" s="281">
        <f t="shared" si="0"/>
        <v>29649254</v>
      </c>
      <c r="H20" s="266">
        <f>SUM(H21:H31)</f>
        <v>1752600</v>
      </c>
      <c r="I20" s="266">
        <f>SUM(I21:I31)</f>
        <v>0</v>
      </c>
      <c r="J20" s="266">
        <f>SUM(J21:J31)</f>
        <v>0</v>
      </c>
      <c r="K20" s="281">
        <f t="shared" si="1"/>
        <v>1752600</v>
      </c>
      <c r="L20" s="266">
        <f>SUM(L21:L31)</f>
        <v>28812000</v>
      </c>
      <c r="M20" s="266">
        <f>SUM(M21:M31)</f>
        <v>200000</v>
      </c>
      <c r="N20" s="266">
        <f>SUM(N21:N31)</f>
        <v>0</v>
      </c>
      <c r="O20" s="281">
        <f t="shared" si="2"/>
        <v>29012000</v>
      </c>
      <c r="P20" s="266">
        <f>SUM(P21:P31)</f>
        <v>3273027</v>
      </c>
      <c r="Q20" s="266">
        <f>SUM(Q21:Q31)</f>
        <v>0</v>
      </c>
      <c r="R20" s="266">
        <f>SUM(R21:R31)</f>
        <v>0</v>
      </c>
      <c r="S20" s="281">
        <f t="shared" si="3"/>
        <v>3273027</v>
      </c>
      <c r="T20" s="266">
        <f>SUM(T21:T31)</f>
        <v>21295027</v>
      </c>
      <c r="U20" s="266">
        <f>SUM(U21:U31)</f>
        <v>200000</v>
      </c>
      <c r="V20" s="266">
        <f>SUM(V21:V31)</f>
        <v>0</v>
      </c>
      <c r="W20" s="281">
        <f t="shared" si="4"/>
        <v>21495027</v>
      </c>
      <c r="X20" s="1067"/>
    </row>
    <row r="21" spans="1:24" ht="12" customHeight="1" x14ac:dyDescent="0.25">
      <c r="A21" s="264"/>
      <c r="B21" s="267" t="s">
        <v>547</v>
      </c>
      <c r="C21" s="267" t="s">
        <v>209</v>
      </c>
      <c r="D21" s="270">
        <v>790000</v>
      </c>
      <c r="E21" s="270"/>
      <c r="F21" s="270"/>
      <c r="G21" s="281">
        <f t="shared" si="0"/>
        <v>790000</v>
      </c>
      <c r="H21" s="270"/>
      <c r="I21" s="270"/>
      <c r="J21" s="270"/>
      <c r="K21" s="281">
        <f t="shared" si="1"/>
        <v>0</v>
      </c>
      <c r="L21" s="270"/>
      <c r="M21" s="270"/>
      <c r="N21" s="270"/>
      <c r="O21" s="281">
        <f t="shared" si="2"/>
        <v>0</v>
      </c>
      <c r="P21" s="270">
        <v>290000</v>
      </c>
      <c r="Q21" s="270"/>
      <c r="R21" s="270"/>
      <c r="S21" s="281">
        <f t="shared" si="3"/>
        <v>290000</v>
      </c>
      <c r="T21" s="270">
        <v>290000</v>
      </c>
      <c r="U21" s="270"/>
      <c r="V21" s="270"/>
      <c r="W21" s="281">
        <f t="shared" si="4"/>
        <v>290000</v>
      </c>
    </row>
    <row r="22" spans="1:24" ht="12" customHeight="1" x14ac:dyDescent="0.25">
      <c r="A22" s="264"/>
      <c r="B22" s="267" t="s">
        <v>548</v>
      </c>
      <c r="C22" s="267" t="s">
        <v>212</v>
      </c>
      <c r="D22" s="270"/>
      <c r="E22" s="270"/>
      <c r="F22" s="270"/>
      <c r="G22" s="281">
        <f t="shared" si="0"/>
        <v>0</v>
      </c>
      <c r="H22" s="270">
        <v>12600</v>
      </c>
      <c r="I22" s="270"/>
      <c r="J22" s="270"/>
      <c r="K22" s="281">
        <f t="shared" si="1"/>
        <v>12600</v>
      </c>
      <c r="L22" s="270">
        <f>SUM(H22,D22)</f>
        <v>12600</v>
      </c>
      <c r="M22" s="270"/>
      <c r="N22" s="270"/>
      <c r="O22" s="281">
        <f t="shared" si="2"/>
        <v>12600</v>
      </c>
      <c r="P22" s="270">
        <v>926000</v>
      </c>
      <c r="Q22" s="270"/>
      <c r="R22" s="270"/>
      <c r="S22" s="281">
        <f t="shared" si="3"/>
        <v>926000</v>
      </c>
      <c r="T22" s="270">
        <f>SUM(P22,L22)</f>
        <v>938600</v>
      </c>
      <c r="U22" s="270"/>
      <c r="V22" s="270"/>
      <c r="W22" s="281">
        <f t="shared" si="4"/>
        <v>938600</v>
      </c>
    </row>
    <row r="23" spans="1:24" ht="12" customHeight="1" x14ac:dyDescent="0.25">
      <c r="A23" s="264"/>
      <c r="B23" s="267" t="s">
        <v>549</v>
      </c>
      <c r="C23" s="267" t="s">
        <v>215</v>
      </c>
      <c r="D23" s="270"/>
      <c r="E23" s="270"/>
      <c r="F23" s="270"/>
      <c r="G23" s="281">
        <f t="shared" si="0"/>
        <v>0</v>
      </c>
      <c r="H23" s="270"/>
      <c r="I23" s="270"/>
      <c r="J23" s="270"/>
      <c r="K23" s="281">
        <f t="shared" si="1"/>
        <v>0</v>
      </c>
      <c r="L23" s="270">
        <v>4000000</v>
      </c>
      <c r="M23" s="270"/>
      <c r="N23" s="270"/>
      <c r="O23" s="281">
        <f t="shared" si="2"/>
        <v>4000000</v>
      </c>
      <c r="P23" s="270">
        <v>1038027</v>
      </c>
      <c r="Q23" s="270"/>
      <c r="R23" s="270"/>
      <c r="S23" s="281">
        <f t="shared" si="3"/>
        <v>1038027</v>
      </c>
      <c r="T23" s="270">
        <f>SUM(P23,L23)</f>
        <v>5038027</v>
      </c>
      <c r="U23" s="270"/>
      <c r="V23" s="270"/>
      <c r="W23" s="281">
        <f t="shared" si="4"/>
        <v>5038027</v>
      </c>
    </row>
    <row r="24" spans="1:24" ht="12" customHeight="1" x14ac:dyDescent="0.25">
      <c r="A24" s="264"/>
      <c r="B24" s="267" t="s">
        <v>550</v>
      </c>
      <c r="C24" s="267" t="s">
        <v>218</v>
      </c>
      <c r="D24" s="270">
        <v>21100000</v>
      </c>
      <c r="E24" s="270"/>
      <c r="F24" s="270"/>
      <c r="G24" s="281">
        <f t="shared" si="0"/>
        <v>21100000</v>
      </c>
      <c r="H24" s="270">
        <v>1740000</v>
      </c>
      <c r="I24" s="270"/>
      <c r="J24" s="270"/>
      <c r="K24" s="281">
        <f t="shared" si="1"/>
        <v>1740000</v>
      </c>
      <c r="L24" s="270">
        <f>SUM(H24,D24)</f>
        <v>22840000</v>
      </c>
      <c r="M24" s="270">
        <v>200000</v>
      </c>
      <c r="N24" s="270"/>
      <c r="O24" s="281">
        <f t="shared" si="2"/>
        <v>23040000</v>
      </c>
      <c r="P24" s="270"/>
      <c r="Q24" s="270"/>
      <c r="R24" s="270"/>
      <c r="S24" s="281">
        <f t="shared" si="3"/>
        <v>0</v>
      </c>
      <c r="T24" s="270">
        <v>12040000</v>
      </c>
      <c r="U24" s="270">
        <v>200000</v>
      </c>
      <c r="V24" s="270"/>
      <c r="W24" s="281">
        <f t="shared" si="4"/>
        <v>12240000</v>
      </c>
    </row>
    <row r="25" spans="1:24" ht="12" customHeight="1" x14ac:dyDescent="0.25">
      <c r="A25" s="264"/>
      <c r="B25" s="267" t="s">
        <v>551</v>
      </c>
      <c r="C25" s="267" t="s">
        <v>221</v>
      </c>
      <c r="D25" s="270"/>
      <c r="E25" s="270"/>
      <c r="F25" s="270"/>
      <c r="G25" s="281">
        <f t="shared" si="0"/>
        <v>0</v>
      </c>
      <c r="H25" s="270"/>
      <c r="I25" s="270"/>
      <c r="J25" s="270"/>
      <c r="K25" s="281">
        <f t="shared" si="1"/>
        <v>0</v>
      </c>
      <c r="L25" s="270"/>
      <c r="M25" s="270"/>
      <c r="N25" s="270"/>
      <c r="O25" s="281">
        <f t="shared" si="2"/>
        <v>0</v>
      </c>
      <c r="P25" s="270"/>
      <c r="Q25" s="270"/>
      <c r="R25" s="270"/>
      <c r="S25" s="281">
        <f t="shared" si="3"/>
        <v>0</v>
      </c>
      <c r="T25" s="270"/>
      <c r="U25" s="270"/>
      <c r="V25" s="270"/>
      <c r="W25" s="281">
        <f t="shared" si="4"/>
        <v>0</v>
      </c>
    </row>
    <row r="26" spans="1:24" ht="12" customHeight="1" x14ac:dyDescent="0.25">
      <c r="A26" s="264"/>
      <c r="B26" s="267" t="s">
        <v>552</v>
      </c>
      <c r="C26" s="267" t="s">
        <v>224</v>
      </c>
      <c r="D26" s="270">
        <v>1959400</v>
      </c>
      <c r="E26" s="270"/>
      <c r="F26" s="270"/>
      <c r="G26" s="281">
        <f t="shared" si="0"/>
        <v>1959400</v>
      </c>
      <c r="H26" s="270"/>
      <c r="I26" s="270"/>
      <c r="J26" s="270"/>
      <c r="K26" s="281">
        <f t="shared" si="1"/>
        <v>0</v>
      </c>
      <c r="L26" s="270">
        <f t="shared" ref="L26:L31" si="5">SUM(H26,D26)</f>
        <v>1959400</v>
      </c>
      <c r="M26" s="270"/>
      <c r="N26" s="270"/>
      <c r="O26" s="281">
        <f t="shared" si="2"/>
        <v>1959400</v>
      </c>
      <c r="P26" s="270">
        <v>934000</v>
      </c>
      <c r="Q26" s="270"/>
      <c r="R26" s="270"/>
      <c r="S26" s="281">
        <f t="shared" si="3"/>
        <v>934000</v>
      </c>
      <c r="T26" s="270">
        <f>SUM(P26,L26)</f>
        <v>2893400</v>
      </c>
      <c r="U26" s="270"/>
      <c r="V26" s="270"/>
      <c r="W26" s="281">
        <f t="shared" si="4"/>
        <v>2893400</v>
      </c>
    </row>
    <row r="27" spans="1:24" ht="12" customHeight="1" x14ac:dyDescent="0.25">
      <c r="A27" s="264"/>
      <c r="B27" s="267" t="s">
        <v>553</v>
      </c>
      <c r="C27" s="267" t="s">
        <v>227</v>
      </c>
      <c r="D27" s="270"/>
      <c r="E27" s="270"/>
      <c r="F27" s="270"/>
      <c r="G27" s="281">
        <f t="shared" si="0"/>
        <v>0</v>
      </c>
      <c r="H27" s="270"/>
      <c r="I27" s="270"/>
      <c r="J27" s="270"/>
      <c r="K27" s="281">
        <f t="shared" si="1"/>
        <v>0</v>
      </c>
      <c r="L27" s="270"/>
      <c r="M27" s="270"/>
      <c r="N27" s="270"/>
      <c r="O27" s="281">
        <f t="shared" si="2"/>
        <v>0</v>
      </c>
      <c r="P27" s="270"/>
      <c r="Q27" s="270"/>
      <c r="R27" s="270"/>
      <c r="S27" s="281">
        <f t="shared" si="3"/>
        <v>0</v>
      </c>
      <c r="T27" s="270"/>
      <c r="U27" s="270"/>
      <c r="V27" s="270"/>
      <c r="W27" s="281">
        <f t="shared" si="4"/>
        <v>0</v>
      </c>
    </row>
    <row r="28" spans="1:24" ht="12" customHeight="1" x14ac:dyDescent="0.25">
      <c r="A28" s="264"/>
      <c r="B28" s="267" t="s">
        <v>554</v>
      </c>
      <c r="C28" s="267" t="s">
        <v>230</v>
      </c>
      <c r="D28" s="270"/>
      <c r="E28" s="270"/>
      <c r="F28" s="270"/>
      <c r="G28" s="281">
        <f t="shared" si="0"/>
        <v>0</v>
      </c>
      <c r="H28" s="270"/>
      <c r="I28" s="270"/>
      <c r="J28" s="270"/>
      <c r="K28" s="281">
        <f t="shared" si="1"/>
        <v>0</v>
      </c>
      <c r="L28" s="270">
        <f t="shared" si="5"/>
        <v>0</v>
      </c>
      <c r="M28" s="270"/>
      <c r="N28" s="270"/>
      <c r="O28" s="281">
        <f t="shared" si="2"/>
        <v>0</v>
      </c>
      <c r="P28" s="270"/>
      <c r="Q28" s="270"/>
      <c r="R28" s="270"/>
      <c r="S28" s="281">
        <f t="shared" si="3"/>
        <v>0</v>
      </c>
      <c r="T28" s="270">
        <v>10000</v>
      </c>
      <c r="U28" s="270"/>
      <c r="V28" s="270"/>
      <c r="W28" s="281">
        <f t="shared" si="4"/>
        <v>10000</v>
      </c>
    </row>
    <row r="29" spans="1:24" ht="12" customHeight="1" x14ac:dyDescent="0.25">
      <c r="A29" s="264"/>
      <c r="B29" s="267" t="s">
        <v>555</v>
      </c>
      <c r="C29" s="267" t="s">
        <v>233</v>
      </c>
      <c r="D29" s="270">
        <v>5799854</v>
      </c>
      <c r="E29" s="270"/>
      <c r="F29" s="270"/>
      <c r="G29" s="281">
        <f t="shared" si="0"/>
        <v>5799854</v>
      </c>
      <c r="H29" s="270"/>
      <c r="I29" s="270"/>
      <c r="J29" s="270"/>
      <c r="K29" s="281">
        <f t="shared" si="1"/>
        <v>0</v>
      </c>
      <c r="L29" s="270"/>
      <c r="M29" s="270"/>
      <c r="N29" s="270"/>
      <c r="O29" s="281">
        <f t="shared" si="2"/>
        <v>0</v>
      </c>
      <c r="P29" s="270"/>
      <c r="Q29" s="270"/>
      <c r="R29" s="270"/>
      <c r="S29" s="281">
        <f t="shared" si="3"/>
        <v>0</v>
      </c>
      <c r="T29" s="270"/>
      <c r="U29" s="270"/>
      <c r="V29" s="270"/>
      <c r="W29" s="281">
        <f t="shared" si="4"/>
        <v>0</v>
      </c>
    </row>
    <row r="30" spans="1:24" ht="12" customHeight="1" x14ac:dyDescent="0.25">
      <c r="A30" s="264"/>
      <c r="B30" s="267" t="s">
        <v>556</v>
      </c>
      <c r="C30" s="267" t="s">
        <v>236</v>
      </c>
      <c r="D30" s="270"/>
      <c r="E30" s="270"/>
      <c r="F30" s="270"/>
      <c r="G30" s="281">
        <f t="shared" si="0"/>
        <v>0</v>
      </c>
      <c r="H30" s="270"/>
      <c r="I30" s="270"/>
      <c r="J30" s="270"/>
      <c r="K30" s="281">
        <f t="shared" si="1"/>
        <v>0</v>
      </c>
      <c r="L30" s="270"/>
      <c r="M30" s="270"/>
      <c r="N30" s="270"/>
      <c r="O30" s="281">
        <f t="shared" si="2"/>
        <v>0</v>
      </c>
      <c r="P30" s="270">
        <v>25000</v>
      </c>
      <c r="Q30" s="270"/>
      <c r="R30" s="270"/>
      <c r="S30" s="281">
        <f t="shared" si="3"/>
        <v>25000</v>
      </c>
      <c r="T30" s="270">
        <f>SUM(P30)</f>
        <v>25000</v>
      </c>
      <c r="U30" s="270"/>
      <c r="V30" s="270"/>
      <c r="W30" s="281">
        <f t="shared" si="4"/>
        <v>25000</v>
      </c>
    </row>
    <row r="31" spans="1:24" ht="12" customHeight="1" x14ac:dyDescent="0.25">
      <c r="A31" s="264"/>
      <c r="B31" s="267" t="s">
        <v>557</v>
      </c>
      <c r="C31" s="267" t="s">
        <v>558</v>
      </c>
      <c r="D31" s="270"/>
      <c r="E31" s="270"/>
      <c r="F31" s="270"/>
      <c r="G31" s="281">
        <f t="shared" si="0"/>
        <v>0</v>
      </c>
      <c r="H31" s="270"/>
      <c r="I31" s="270"/>
      <c r="J31" s="270"/>
      <c r="K31" s="281">
        <f t="shared" si="1"/>
        <v>0</v>
      </c>
      <c r="L31" s="270">
        <f t="shared" si="5"/>
        <v>0</v>
      </c>
      <c r="M31" s="270"/>
      <c r="N31" s="270"/>
      <c r="O31" s="281">
        <f t="shared" si="2"/>
        <v>0</v>
      </c>
      <c r="P31" s="270">
        <v>60000</v>
      </c>
      <c r="Q31" s="270"/>
      <c r="R31" s="270"/>
      <c r="S31" s="281">
        <f t="shared" si="3"/>
        <v>60000</v>
      </c>
      <c r="T31" s="270">
        <f>SUM(P31,L31)</f>
        <v>60000</v>
      </c>
      <c r="U31" s="270"/>
      <c r="V31" s="270"/>
      <c r="W31" s="281">
        <f t="shared" si="4"/>
        <v>60000</v>
      </c>
    </row>
    <row r="32" spans="1:24" ht="12" customHeight="1" x14ac:dyDescent="0.25">
      <c r="A32" s="264"/>
      <c r="B32" s="265" t="s">
        <v>891</v>
      </c>
      <c r="C32" s="265" t="s">
        <v>251</v>
      </c>
      <c r="D32" s="271">
        <f>SUM(D33)</f>
        <v>295500</v>
      </c>
      <c r="E32" s="271">
        <v>0</v>
      </c>
      <c r="F32" s="271">
        <v>0</v>
      </c>
      <c r="G32" s="281">
        <f t="shared" si="0"/>
        <v>295500</v>
      </c>
      <c r="H32" s="271">
        <f>SUM(H33)</f>
        <v>0</v>
      </c>
      <c r="I32" s="271">
        <v>0</v>
      </c>
      <c r="J32" s="271">
        <v>0</v>
      </c>
      <c r="K32" s="281">
        <f t="shared" si="1"/>
        <v>0</v>
      </c>
      <c r="L32" s="271">
        <f>SUM(L33)</f>
        <v>295500</v>
      </c>
      <c r="M32" s="271">
        <v>0</v>
      </c>
      <c r="N32" s="271">
        <v>0</v>
      </c>
      <c r="O32" s="281">
        <f t="shared" si="2"/>
        <v>295500</v>
      </c>
      <c r="P32" s="271">
        <f>SUM(P33)</f>
        <v>600000</v>
      </c>
      <c r="Q32" s="271">
        <v>0</v>
      </c>
      <c r="R32" s="271">
        <v>0</v>
      </c>
      <c r="S32" s="281">
        <f t="shared" si="3"/>
        <v>600000</v>
      </c>
      <c r="T32" s="271">
        <f>SUM(T33)</f>
        <v>895500</v>
      </c>
      <c r="U32" s="271">
        <v>0</v>
      </c>
      <c r="V32" s="271">
        <v>0</v>
      </c>
      <c r="W32" s="281">
        <f t="shared" si="4"/>
        <v>895500</v>
      </c>
    </row>
    <row r="33" spans="1:24" ht="12" customHeight="1" x14ac:dyDescent="0.25">
      <c r="A33" s="264"/>
      <c r="B33" s="267" t="s">
        <v>560</v>
      </c>
      <c r="C33" s="267" t="s">
        <v>561</v>
      </c>
      <c r="D33" s="270">
        <v>295500</v>
      </c>
      <c r="E33" s="270"/>
      <c r="F33" s="270"/>
      <c r="G33" s="281">
        <f t="shared" si="0"/>
        <v>295500</v>
      </c>
      <c r="H33" s="270"/>
      <c r="I33" s="270"/>
      <c r="J33" s="270"/>
      <c r="K33" s="281">
        <f t="shared" si="1"/>
        <v>0</v>
      </c>
      <c r="L33" s="270">
        <f>SUM(H33,D33)</f>
        <v>295500</v>
      </c>
      <c r="M33" s="270"/>
      <c r="N33" s="270"/>
      <c r="O33" s="281">
        <f t="shared" si="2"/>
        <v>295500</v>
      </c>
      <c r="P33" s="270">
        <v>600000</v>
      </c>
      <c r="Q33" s="270"/>
      <c r="R33" s="270"/>
      <c r="S33" s="281">
        <f t="shared" si="3"/>
        <v>600000</v>
      </c>
      <c r="T33" s="270">
        <f>SUM(P33,L33)</f>
        <v>895500</v>
      </c>
      <c r="U33" s="270"/>
      <c r="V33" s="270"/>
      <c r="W33" s="281">
        <f t="shared" si="4"/>
        <v>895500</v>
      </c>
    </row>
    <row r="34" spans="1:24" ht="12" customHeight="1" x14ac:dyDescent="0.25">
      <c r="A34" s="272">
        <v>2</v>
      </c>
      <c r="B34" s="272" t="s">
        <v>562</v>
      </c>
      <c r="C34" s="260"/>
      <c r="D34" s="277">
        <f>SUM(D41,D37,D35)</f>
        <v>171640012</v>
      </c>
      <c r="E34" s="277">
        <f>SUM(E35,E37,E41)</f>
        <v>245500</v>
      </c>
      <c r="F34" s="277">
        <f>SUM(F35,F37,F41)</f>
        <v>0</v>
      </c>
      <c r="G34" s="277">
        <f>SUM(D34:F34)</f>
        <v>171885512</v>
      </c>
      <c r="H34" s="277">
        <f>SUM(H41,H37,H35)</f>
        <v>5617000</v>
      </c>
      <c r="I34" s="277">
        <f>SUM(I35,I37,I41)</f>
        <v>0</v>
      </c>
      <c r="J34" s="277">
        <f>SUM(J35,J37,J41)</f>
        <v>0</v>
      </c>
      <c r="K34" s="277">
        <f t="shared" si="1"/>
        <v>5617000</v>
      </c>
      <c r="L34" s="277">
        <f>SUM(L41,L37,L35)</f>
        <v>455107006</v>
      </c>
      <c r="M34" s="277">
        <f>SUM(M35,M37,M41)</f>
        <v>0</v>
      </c>
      <c r="N34" s="277">
        <f>SUM(N35,N37,N41)</f>
        <v>0</v>
      </c>
      <c r="O34" s="277">
        <f t="shared" si="2"/>
        <v>455107006</v>
      </c>
      <c r="P34" s="277">
        <f>SUM(P41,P37,P35)</f>
        <v>214000</v>
      </c>
      <c r="Q34" s="277">
        <f>SUM(Q35,Q37,Q41)</f>
        <v>0</v>
      </c>
      <c r="R34" s="277">
        <f>SUM(R35,R37,R41)</f>
        <v>0</v>
      </c>
      <c r="S34" s="277">
        <f t="shared" si="3"/>
        <v>214000</v>
      </c>
      <c r="T34" s="277">
        <f>SUM(T41,T37,T35)</f>
        <v>455221654</v>
      </c>
      <c r="U34" s="277">
        <f>SUM(U35,U37,U41)</f>
        <v>0</v>
      </c>
      <c r="V34" s="277">
        <f>SUM(V35,V37,V41)</f>
        <v>0</v>
      </c>
      <c r="W34" s="277">
        <f t="shared" si="4"/>
        <v>455221654</v>
      </c>
      <c r="X34" s="1068"/>
    </row>
    <row r="35" spans="1:24" ht="12" customHeight="1" x14ac:dyDescent="0.25">
      <c r="A35" s="267"/>
      <c r="B35" s="265" t="s">
        <v>563</v>
      </c>
      <c r="C35" s="265" t="s">
        <v>172</v>
      </c>
      <c r="D35" s="271">
        <f>SUM(D36)</f>
        <v>170726892</v>
      </c>
      <c r="E35" s="271">
        <v>0</v>
      </c>
      <c r="F35" s="271">
        <v>0</v>
      </c>
      <c r="G35" s="271">
        <f>SUM(D35:F35)</f>
        <v>170726892</v>
      </c>
      <c r="H35" s="271">
        <f>SUM(H36)</f>
        <v>0</v>
      </c>
      <c r="I35" s="271">
        <v>0</v>
      </c>
      <c r="J35" s="271">
        <v>0</v>
      </c>
      <c r="K35" s="271">
        <f t="shared" si="1"/>
        <v>0</v>
      </c>
      <c r="L35" s="271">
        <f>SUM(L36)</f>
        <v>448144422</v>
      </c>
      <c r="M35" s="271">
        <v>0</v>
      </c>
      <c r="N35" s="271">
        <v>0</v>
      </c>
      <c r="O35" s="271">
        <f t="shared" si="2"/>
        <v>448144422</v>
      </c>
      <c r="P35" s="271">
        <f>SUM(P36)</f>
        <v>214000</v>
      </c>
      <c r="Q35" s="271">
        <v>0</v>
      </c>
      <c r="R35" s="271">
        <v>0</v>
      </c>
      <c r="S35" s="271">
        <f t="shared" si="3"/>
        <v>214000</v>
      </c>
      <c r="T35" s="271">
        <f>SUM(T36)</f>
        <v>448358422</v>
      </c>
      <c r="U35" s="271">
        <v>0</v>
      </c>
      <c r="V35" s="271">
        <v>0</v>
      </c>
      <c r="W35" s="271">
        <f t="shared" si="4"/>
        <v>448358422</v>
      </c>
    </row>
    <row r="36" spans="1:24" ht="12" customHeight="1" x14ac:dyDescent="0.25">
      <c r="A36" s="267"/>
      <c r="B36" s="267" t="s">
        <v>564</v>
      </c>
      <c r="C36" s="267" t="s">
        <v>184</v>
      </c>
      <c r="D36" s="270">
        <v>170726892</v>
      </c>
      <c r="E36" s="270"/>
      <c r="F36" s="270"/>
      <c r="G36" s="270">
        <f>SUM(D36:F36)</f>
        <v>170726892</v>
      </c>
      <c r="H36" s="270"/>
      <c r="I36" s="270"/>
      <c r="J36" s="270"/>
      <c r="K36" s="270">
        <f t="shared" si="1"/>
        <v>0</v>
      </c>
      <c r="L36" s="270">
        <v>448144422</v>
      </c>
      <c r="M36" s="270"/>
      <c r="N36" s="270"/>
      <c r="O36" s="270">
        <f t="shared" si="2"/>
        <v>448144422</v>
      </c>
      <c r="P36" s="270">
        <v>214000</v>
      </c>
      <c r="Q36" s="270"/>
      <c r="R36" s="270"/>
      <c r="S36" s="270">
        <f t="shared" si="3"/>
        <v>214000</v>
      </c>
      <c r="T36" s="270">
        <f>SUM(P36,L36)</f>
        <v>448358422</v>
      </c>
      <c r="U36" s="270"/>
      <c r="V36" s="270"/>
      <c r="W36" s="270">
        <f t="shared" si="4"/>
        <v>448358422</v>
      </c>
    </row>
    <row r="37" spans="1:24" ht="12" customHeight="1" x14ac:dyDescent="0.25">
      <c r="A37" s="267"/>
      <c r="B37" s="265" t="s">
        <v>565</v>
      </c>
      <c r="C37" s="274" t="s">
        <v>239</v>
      </c>
      <c r="D37" s="271">
        <f>SUM(D38:D40)</f>
        <v>913120</v>
      </c>
      <c r="E37" s="271">
        <v>0</v>
      </c>
      <c r="F37" s="271">
        <v>0</v>
      </c>
      <c r="G37" s="271">
        <f>SUM(D37:F37)</f>
        <v>913120</v>
      </c>
      <c r="H37" s="271">
        <f>SUM(H38:H40)</f>
        <v>5617000</v>
      </c>
      <c r="I37" s="271">
        <v>0</v>
      </c>
      <c r="J37" s="271">
        <v>0</v>
      </c>
      <c r="K37" s="271">
        <f t="shared" si="1"/>
        <v>5617000</v>
      </c>
      <c r="L37" s="271">
        <f>SUM(L38:L40)</f>
        <v>6530120</v>
      </c>
      <c r="M37" s="271">
        <v>0</v>
      </c>
      <c r="N37" s="271">
        <v>0</v>
      </c>
      <c r="O37" s="271">
        <f t="shared" si="2"/>
        <v>6530120</v>
      </c>
      <c r="P37" s="271">
        <f>SUM(P38:P40)</f>
        <v>0</v>
      </c>
      <c r="Q37" s="271">
        <v>0</v>
      </c>
      <c r="R37" s="271">
        <v>0</v>
      </c>
      <c r="S37" s="271">
        <f t="shared" si="3"/>
        <v>0</v>
      </c>
      <c r="T37" s="271">
        <f>SUM(T38:T40)</f>
        <v>6430768</v>
      </c>
      <c r="U37" s="271">
        <v>0</v>
      </c>
      <c r="V37" s="271">
        <v>0</v>
      </c>
      <c r="W37" s="271">
        <f t="shared" si="4"/>
        <v>6430768</v>
      </c>
    </row>
    <row r="38" spans="1:24" ht="12" customHeight="1" x14ac:dyDescent="0.25">
      <c r="A38" s="267"/>
      <c r="B38" s="267" t="s">
        <v>566</v>
      </c>
      <c r="C38" s="267" t="s">
        <v>242</v>
      </c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</row>
    <row r="39" spans="1:24" ht="12" customHeight="1" x14ac:dyDescent="0.25">
      <c r="A39" s="267"/>
      <c r="B39" s="267" t="s">
        <v>567</v>
      </c>
      <c r="C39" s="267" t="s">
        <v>245</v>
      </c>
      <c r="D39" s="270">
        <v>913120</v>
      </c>
      <c r="E39" s="270"/>
      <c r="F39" s="270"/>
      <c r="G39" s="270">
        <f>SUM(D39:F39)</f>
        <v>913120</v>
      </c>
      <c r="H39" s="270">
        <v>5617000</v>
      </c>
      <c r="I39" s="270"/>
      <c r="J39" s="270"/>
      <c r="K39" s="270">
        <f>SUM(H39:J39)</f>
        <v>5617000</v>
      </c>
      <c r="L39" s="270">
        <f>SUM(H39,D39)</f>
        <v>6530120</v>
      </c>
      <c r="M39" s="270"/>
      <c r="N39" s="270"/>
      <c r="O39" s="270">
        <f>SUM(L39:N39)</f>
        <v>6530120</v>
      </c>
      <c r="P39" s="270"/>
      <c r="Q39" s="270"/>
      <c r="R39" s="270"/>
      <c r="S39" s="270">
        <f>SUM(P39:R39)</f>
        <v>0</v>
      </c>
      <c r="T39" s="270">
        <v>6430768</v>
      </c>
      <c r="U39" s="270"/>
      <c r="V39" s="270"/>
      <c r="W39" s="270">
        <f>SUM(T39:V39)</f>
        <v>6430768</v>
      </c>
    </row>
    <row r="40" spans="1:24" ht="12" customHeight="1" x14ac:dyDescent="0.25">
      <c r="A40" s="267"/>
      <c r="B40" s="267" t="s">
        <v>568</v>
      </c>
      <c r="C40" s="267" t="s">
        <v>248</v>
      </c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</row>
    <row r="41" spans="1:24" ht="12" customHeight="1" x14ac:dyDescent="0.25">
      <c r="A41" s="267"/>
      <c r="B41" s="265" t="s">
        <v>569</v>
      </c>
      <c r="C41" s="265" t="s">
        <v>269</v>
      </c>
      <c r="D41" s="275">
        <f>SUM(D42)</f>
        <v>0</v>
      </c>
      <c r="E41" s="275">
        <f>SUM(E42)</f>
        <v>245500</v>
      </c>
      <c r="F41" s="275">
        <v>0</v>
      </c>
      <c r="G41" s="275">
        <f t="shared" ref="G41:G48" si="6">SUM(D41:F41)</f>
        <v>245500</v>
      </c>
      <c r="H41" s="275">
        <f>SUM(H42)</f>
        <v>0</v>
      </c>
      <c r="I41" s="275">
        <v>0</v>
      </c>
      <c r="J41" s="275">
        <v>0</v>
      </c>
      <c r="K41" s="275">
        <f t="shared" ref="K41:K48" si="7">SUM(H41:J41)</f>
        <v>0</v>
      </c>
      <c r="L41" s="275">
        <f>SUM(L42)</f>
        <v>432464</v>
      </c>
      <c r="M41" s="275">
        <v>0</v>
      </c>
      <c r="N41" s="275">
        <v>0</v>
      </c>
      <c r="O41" s="275">
        <f t="shared" ref="O41:O48" si="8">SUM(L41:N41)</f>
        <v>432464</v>
      </c>
      <c r="P41" s="275">
        <f>SUM(P42)</f>
        <v>0</v>
      </c>
      <c r="Q41" s="275">
        <v>0</v>
      </c>
      <c r="R41" s="275">
        <v>0</v>
      </c>
      <c r="S41" s="275">
        <f t="shared" ref="S41:S48" si="9">SUM(P41:R41)</f>
        <v>0</v>
      </c>
      <c r="T41" s="275">
        <f>SUM(T42)</f>
        <v>432464</v>
      </c>
      <c r="U41" s="275">
        <v>0</v>
      </c>
      <c r="V41" s="275">
        <v>0</v>
      </c>
      <c r="W41" s="275">
        <f t="shared" ref="W41:W48" si="10">SUM(T41:V41)</f>
        <v>432464</v>
      </c>
    </row>
    <row r="42" spans="1:24" ht="12" customHeight="1" x14ac:dyDescent="0.25">
      <c r="A42" s="267"/>
      <c r="B42" s="267" t="s">
        <v>570</v>
      </c>
      <c r="C42" s="267" t="s">
        <v>571</v>
      </c>
      <c r="D42" s="270"/>
      <c r="E42" s="270">
        <v>245500</v>
      </c>
      <c r="F42" s="270"/>
      <c r="G42" s="270">
        <f t="shared" si="6"/>
        <v>245500</v>
      </c>
      <c r="H42" s="270"/>
      <c r="I42" s="270"/>
      <c r="J42" s="270"/>
      <c r="K42" s="270">
        <f t="shared" si="7"/>
        <v>0</v>
      </c>
      <c r="L42" s="270">
        <v>432464</v>
      </c>
      <c r="M42" s="270"/>
      <c r="N42" s="270"/>
      <c r="O42" s="270">
        <f t="shared" si="8"/>
        <v>432464</v>
      </c>
      <c r="P42" s="270"/>
      <c r="Q42" s="270"/>
      <c r="R42" s="270"/>
      <c r="S42" s="270">
        <f t="shared" si="9"/>
        <v>0</v>
      </c>
      <c r="T42" s="270">
        <v>432464</v>
      </c>
      <c r="U42" s="270"/>
      <c r="V42" s="270"/>
      <c r="W42" s="270">
        <f t="shared" si="10"/>
        <v>432464</v>
      </c>
    </row>
    <row r="43" spans="1:24" ht="12" customHeight="1" x14ac:dyDescent="0.25">
      <c r="A43" s="1495" t="s">
        <v>572</v>
      </c>
      <c r="B43" s="1495"/>
      <c r="C43" s="259" t="s">
        <v>304</v>
      </c>
      <c r="D43" s="276">
        <f>SUM(D44)</f>
        <v>675395984</v>
      </c>
      <c r="E43" s="276">
        <f>SUM(E44)</f>
        <v>0</v>
      </c>
      <c r="F43" s="276">
        <f>SUM(F44)</f>
        <v>0</v>
      </c>
      <c r="G43" s="276">
        <f t="shared" si="6"/>
        <v>675395984</v>
      </c>
      <c r="H43" s="276">
        <f>SUM(H44)</f>
        <v>-33624224</v>
      </c>
      <c r="I43" s="276">
        <f>SUM(I44)</f>
        <v>0</v>
      </c>
      <c r="J43" s="276">
        <f>SUM(J44)</f>
        <v>0</v>
      </c>
      <c r="K43" s="276">
        <f t="shared" si="7"/>
        <v>-33624224</v>
      </c>
      <c r="L43" s="276">
        <f>SUM(L44)</f>
        <v>641771760</v>
      </c>
      <c r="M43" s="276">
        <f>SUM(M44)</f>
        <v>0</v>
      </c>
      <c r="N43" s="276">
        <f>SUM(N44)</f>
        <v>0</v>
      </c>
      <c r="O43" s="276">
        <f t="shared" si="8"/>
        <v>641771760</v>
      </c>
      <c r="P43" s="276">
        <f>SUM(P44)</f>
        <v>0</v>
      </c>
      <c r="Q43" s="276">
        <f>SUM(Q44)</f>
        <v>0</v>
      </c>
      <c r="R43" s="276">
        <f>SUM(R44)</f>
        <v>0</v>
      </c>
      <c r="S43" s="276">
        <f t="shared" si="9"/>
        <v>0</v>
      </c>
      <c r="T43" s="276">
        <f>SUM(T44)</f>
        <v>1312137297</v>
      </c>
      <c r="U43" s="276">
        <f>SUM(U44)</f>
        <v>0</v>
      </c>
      <c r="V43" s="276">
        <f>SUM(V44)</f>
        <v>0</v>
      </c>
      <c r="W43" s="276">
        <f t="shared" si="10"/>
        <v>1312137297</v>
      </c>
      <c r="X43" s="1068"/>
    </row>
    <row r="44" spans="1:24" ht="12" customHeight="1" x14ac:dyDescent="0.25">
      <c r="A44" s="265">
        <v>1</v>
      </c>
      <c r="B44" s="265" t="s">
        <v>573</v>
      </c>
      <c r="C44" s="265" t="s">
        <v>574</v>
      </c>
      <c r="D44" s="270">
        <f>SUM(D53,D52,D46)</f>
        <v>675395984</v>
      </c>
      <c r="E44" s="270">
        <f>SUM(E52,E46)</f>
        <v>0</v>
      </c>
      <c r="F44" s="270">
        <f>SUM(F52,F46)</f>
        <v>0</v>
      </c>
      <c r="G44" s="270">
        <f t="shared" si="6"/>
        <v>675395984</v>
      </c>
      <c r="H44" s="270">
        <v>-33624224</v>
      </c>
      <c r="I44" s="270">
        <f>SUM(I52,I46)</f>
        <v>0</v>
      </c>
      <c r="J44" s="270">
        <f>SUM(J52,J46)</f>
        <v>0</v>
      </c>
      <c r="K44" s="270">
        <f t="shared" si="7"/>
        <v>-33624224</v>
      </c>
      <c r="L44" s="270">
        <f>SUM(H44,D44)</f>
        <v>641771760</v>
      </c>
      <c r="M44" s="270">
        <f>SUM(M52,M46)</f>
        <v>0</v>
      </c>
      <c r="N44" s="270">
        <f>SUM(N52,N46)</f>
        <v>0</v>
      </c>
      <c r="O44" s="270">
        <f t="shared" si="8"/>
        <v>641771760</v>
      </c>
      <c r="P44" s="270"/>
      <c r="Q44" s="270">
        <f>SUM(Q52,Q46)</f>
        <v>0</v>
      </c>
      <c r="R44" s="270">
        <f>SUM(R52,R46)</f>
        <v>0</v>
      </c>
      <c r="S44" s="270">
        <f t="shared" si="9"/>
        <v>0</v>
      </c>
      <c r="T44" s="270">
        <v>1312137297</v>
      </c>
      <c r="U44" s="270">
        <f>SUM(U52,U46)</f>
        <v>0</v>
      </c>
      <c r="V44" s="270">
        <f>SUM(V52,V46)</f>
        <v>0</v>
      </c>
      <c r="W44" s="270">
        <f t="shared" si="10"/>
        <v>1312137297</v>
      </c>
    </row>
    <row r="45" spans="1:24" ht="12" customHeight="1" x14ac:dyDescent="0.25">
      <c r="A45" s="267"/>
      <c r="B45" s="267" t="s">
        <v>575</v>
      </c>
      <c r="C45" s="267" t="s">
        <v>293</v>
      </c>
      <c r="D45" s="270"/>
      <c r="E45" s="270"/>
      <c r="F45" s="270"/>
      <c r="G45" s="270">
        <f t="shared" si="6"/>
        <v>0</v>
      </c>
      <c r="H45" s="270"/>
      <c r="I45" s="270"/>
      <c r="J45" s="270"/>
      <c r="K45" s="270">
        <f t="shared" si="7"/>
        <v>0</v>
      </c>
      <c r="L45" s="270"/>
      <c r="M45" s="270"/>
      <c r="N45" s="270"/>
      <c r="O45" s="270">
        <f t="shared" si="8"/>
        <v>0</v>
      </c>
      <c r="P45" s="270"/>
      <c r="Q45" s="270"/>
      <c r="R45" s="270"/>
      <c r="S45" s="270">
        <f t="shared" si="9"/>
        <v>0</v>
      </c>
      <c r="T45" s="270"/>
      <c r="U45" s="270"/>
      <c r="V45" s="270"/>
      <c r="W45" s="270">
        <f t="shared" si="10"/>
        <v>0</v>
      </c>
    </row>
    <row r="46" spans="1:24" ht="12" customHeight="1" x14ac:dyDescent="0.25">
      <c r="A46" s="267"/>
      <c r="B46" s="265" t="s">
        <v>576</v>
      </c>
      <c r="C46" s="265" t="s">
        <v>298</v>
      </c>
      <c r="D46" s="275">
        <f>SUM(D47)</f>
        <v>675395984</v>
      </c>
      <c r="E46" s="275"/>
      <c r="F46" s="275"/>
      <c r="G46" s="270">
        <f t="shared" si="6"/>
        <v>675395984</v>
      </c>
      <c r="H46" s="275">
        <f>SUM(H47)</f>
        <v>-33624224</v>
      </c>
      <c r="I46" s="275"/>
      <c r="J46" s="275"/>
      <c r="K46" s="270">
        <f t="shared" si="7"/>
        <v>-33624224</v>
      </c>
      <c r="L46" s="275">
        <f>SUM(L47)</f>
        <v>640485062</v>
      </c>
      <c r="M46" s="275"/>
      <c r="N46" s="275"/>
      <c r="O46" s="270">
        <f t="shared" si="8"/>
        <v>640485062</v>
      </c>
      <c r="P46" s="275">
        <f>SUM(P47)</f>
        <v>0</v>
      </c>
      <c r="Q46" s="275"/>
      <c r="R46" s="275"/>
      <c r="S46" s="270">
        <f t="shared" si="9"/>
        <v>0</v>
      </c>
      <c r="T46" s="275">
        <v>1282137297</v>
      </c>
      <c r="U46" s="275"/>
      <c r="V46" s="275"/>
      <c r="W46" s="270">
        <f t="shared" si="10"/>
        <v>1282137297</v>
      </c>
    </row>
    <row r="47" spans="1:24" ht="12" customHeight="1" x14ac:dyDescent="0.25">
      <c r="A47" s="267"/>
      <c r="B47" s="265" t="s">
        <v>577</v>
      </c>
      <c r="C47" s="265" t="s">
        <v>301</v>
      </c>
      <c r="D47" s="275">
        <f>SUM(D51,D48)</f>
        <v>675395984</v>
      </c>
      <c r="E47" s="275">
        <f>SUM(E51,E48)</f>
        <v>0</v>
      </c>
      <c r="F47" s="275"/>
      <c r="G47" s="270">
        <f t="shared" si="6"/>
        <v>675395984</v>
      </c>
      <c r="H47" s="275">
        <f>SUM(H48)</f>
        <v>-33624224</v>
      </c>
      <c r="I47" s="275"/>
      <c r="J47" s="275"/>
      <c r="K47" s="270">
        <f t="shared" si="7"/>
        <v>-33624224</v>
      </c>
      <c r="L47" s="275">
        <f>SUM(L48)</f>
        <v>640485062</v>
      </c>
      <c r="M47" s="275"/>
      <c r="N47" s="275"/>
      <c r="O47" s="270">
        <f t="shared" si="8"/>
        <v>640485062</v>
      </c>
      <c r="P47" s="275">
        <f>SUM(P48)</f>
        <v>0</v>
      </c>
      <c r="Q47" s="275"/>
      <c r="R47" s="275"/>
      <c r="S47" s="270">
        <f t="shared" si="9"/>
        <v>0</v>
      </c>
      <c r="T47" s="275">
        <v>1282137297</v>
      </c>
      <c r="U47" s="275"/>
      <c r="V47" s="275"/>
      <c r="W47" s="270">
        <f t="shared" si="10"/>
        <v>1282137297</v>
      </c>
    </row>
    <row r="48" spans="1:24" ht="12" customHeight="1" x14ac:dyDescent="0.25">
      <c r="A48" s="267"/>
      <c r="B48" s="267" t="s">
        <v>578</v>
      </c>
      <c r="C48" s="267" t="s">
        <v>301</v>
      </c>
      <c r="D48" s="270">
        <v>674109286</v>
      </c>
      <c r="E48" s="270"/>
      <c r="F48" s="270"/>
      <c r="G48" s="270">
        <f t="shared" si="6"/>
        <v>674109286</v>
      </c>
      <c r="H48" s="270">
        <v>-33624224</v>
      </c>
      <c r="I48" s="270"/>
      <c r="J48" s="270"/>
      <c r="K48" s="270">
        <f t="shared" si="7"/>
        <v>-33624224</v>
      </c>
      <c r="L48" s="270">
        <f>SUM(H48,D48)</f>
        <v>640485062</v>
      </c>
      <c r="M48" s="270"/>
      <c r="N48" s="270"/>
      <c r="O48" s="270">
        <f t="shared" si="8"/>
        <v>640485062</v>
      </c>
      <c r="P48" s="270"/>
      <c r="Q48" s="270"/>
      <c r="R48" s="270"/>
      <c r="S48" s="270">
        <f t="shared" si="9"/>
        <v>0</v>
      </c>
      <c r="T48" s="270">
        <v>1282137297</v>
      </c>
      <c r="U48" s="270"/>
      <c r="V48" s="270"/>
      <c r="W48" s="270">
        <f t="shared" si="10"/>
        <v>1282137297</v>
      </c>
    </row>
    <row r="49" spans="1:25" ht="12" hidden="1" customHeight="1" x14ac:dyDescent="0.25">
      <c r="A49" s="267"/>
      <c r="B49" s="267" t="s">
        <v>579</v>
      </c>
      <c r="C49" s="267" t="s">
        <v>301</v>
      </c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</row>
    <row r="50" spans="1:25" ht="12" customHeight="1" x14ac:dyDescent="0.25">
      <c r="A50" s="267"/>
      <c r="B50" s="267" t="s">
        <v>580</v>
      </c>
      <c r="C50" s="267" t="s">
        <v>303</v>
      </c>
      <c r="D50" s="270">
        <v>0</v>
      </c>
      <c r="E50" s="270">
        <v>0</v>
      </c>
      <c r="F50" s="270">
        <v>0</v>
      </c>
      <c r="G50" s="270">
        <v>0</v>
      </c>
      <c r="H50" s="270">
        <v>0</v>
      </c>
      <c r="I50" s="270">
        <v>0</v>
      </c>
      <c r="J50" s="270">
        <v>0</v>
      </c>
      <c r="K50" s="270">
        <v>0</v>
      </c>
      <c r="L50" s="270">
        <v>0</v>
      </c>
      <c r="M50" s="270">
        <v>0</v>
      </c>
      <c r="N50" s="270">
        <v>0</v>
      </c>
      <c r="O50" s="270">
        <v>0</v>
      </c>
      <c r="P50" s="270">
        <v>0</v>
      </c>
      <c r="Q50" s="270">
        <v>0</v>
      </c>
      <c r="R50" s="270">
        <v>0</v>
      </c>
      <c r="S50" s="270">
        <v>0</v>
      </c>
      <c r="T50" s="270">
        <v>0</v>
      </c>
      <c r="U50" s="270">
        <v>0</v>
      </c>
      <c r="V50" s="270">
        <v>0</v>
      </c>
      <c r="W50" s="270">
        <v>0</v>
      </c>
    </row>
    <row r="51" spans="1:25" ht="12" customHeight="1" x14ac:dyDescent="0.25">
      <c r="A51" s="267"/>
      <c r="B51" s="267" t="s">
        <v>581</v>
      </c>
      <c r="C51" s="267" t="s">
        <v>582</v>
      </c>
      <c r="D51" s="270">
        <v>1286698</v>
      </c>
      <c r="E51" s="270"/>
      <c r="F51" s="270"/>
      <c r="G51" s="270">
        <v>1286698</v>
      </c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</row>
    <row r="52" spans="1:25" ht="12" customHeight="1" x14ac:dyDescent="0.25">
      <c r="A52" s="260"/>
      <c r="B52" s="272" t="s">
        <v>583</v>
      </c>
      <c r="C52" s="272" t="s">
        <v>584</v>
      </c>
      <c r="D52" s="277"/>
      <c r="E52" s="277">
        <v>0</v>
      </c>
      <c r="F52" s="277">
        <v>0</v>
      </c>
      <c r="G52" s="277"/>
      <c r="H52" s="277"/>
      <c r="I52" s="277"/>
      <c r="J52" s="277"/>
      <c r="K52" s="277">
        <f>SUM(H52:J52)</f>
        <v>0</v>
      </c>
      <c r="L52" s="277"/>
      <c r="M52" s="277"/>
      <c r="N52" s="277"/>
      <c r="O52" s="277">
        <f>SUM(L52:N52)</f>
        <v>0</v>
      </c>
      <c r="P52" s="277"/>
      <c r="Q52" s="277"/>
      <c r="R52" s="277"/>
      <c r="S52" s="277">
        <f>SUM(P52:R52)</f>
        <v>0</v>
      </c>
      <c r="T52" s="277"/>
      <c r="U52" s="277"/>
      <c r="V52" s="277"/>
      <c r="W52" s="277">
        <f>SUM(T52:V52)</f>
        <v>0</v>
      </c>
    </row>
    <row r="53" spans="1:25" ht="12" customHeight="1" x14ac:dyDescent="0.25">
      <c r="A53" s="267"/>
      <c r="B53" s="267" t="s">
        <v>658</v>
      </c>
      <c r="C53" s="267" t="s">
        <v>586</v>
      </c>
      <c r="D53" s="270"/>
      <c r="E53" s="270"/>
      <c r="F53" s="270"/>
      <c r="G53" s="270">
        <f>SUM(D53:F53)</f>
        <v>0</v>
      </c>
      <c r="H53" s="270"/>
      <c r="I53" s="270"/>
      <c r="J53" s="270"/>
      <c r="K53" s="270">
        <f>SUM(H53:J53)</f>
        <v>0</v>
      </c>
      <c r="L53" s="270">
        <v>30000000</v>
      </c>
      <c r="M53" s="270"/>
      <c r="N53" s="270"/>
      <c r="O53" s="270">
        <f>SUM(L53:N53)</f>
        <v>30000000</v>
      </c>
      <c r="P53" s="270"/>
      <c r="Q53" s="270"/>
      <c r="R53" s="270"/>
      <c r="S53" s="270">
        <f>SUM(P53:R53)</f>
        <v>0</v>
      </c>
      <c r="T53" s="270">
        <v>30000000</v>
      </c>
      <c r="U53" s="270"/>
      <c r="V53" s="270"/>
      <c r="W53" s="270">
        <f>SUM(T53:V53)</f>
        <v>30000000</v>
      </c>
    </row>
    <row r="54" spans="1:25" ht="12" customHeight="1" x14ac:dyDescent="0.25">
      <c r="A54" s="1500"/>
      <c r="B54" s="1500"/>
      <c r="C54" s="1501"/>
      <c r="D54" s="1500"/>
      <c r="E54" s="1500"/>
      <c r="F54" s="1500"/>
      <c r="G54" s="1500"/>
    </row>
    <row r="55" spans="1:25" ht="12" customHeight="1" x14ac:dyDescent="0.25">
      <c r="A55" s="1503" t="s">
        <v>25</v>
      </c>
      <c r="B55" s="1504"/>
      <c r="C55" s="272"/>
      <c r="D55" s="277">
        <f>SUM(D75,D69,D57)</f>
        <v>1533274977</v>
      </c>
      <c r="E55" s="277">
        <f t="shared" ref="E55:G55" si="11">SUM(E75,E69,E57)</f>
        <v>20325200</v>
      </c>
      <c r="F55" s="277">
        <f t="shared" si="11"/>
        <v>0</v>
      </c>
      <c r="G55" s="277">
        <f t="shared" si="11"/>
        <v>1553600177</v>
      </c>
      <c r="H55" s="277">
        <f>SUM(H75,H56)</f>
        <v>20926747</v>
      </c>
      <c r="I55" s="277">
        <f>SUM(I75,I56)</f>
        <v>400000</v>
      </c>
      <c r="J55" s="277">
        <f>SUM(J75,J56)</f>
        <v>0</v>
      </c>
      <c r="K55" s="642">
        <f t="shared" ref="K55:K60" si="12">SUM(H55:J55)</f>
        <v>21326747</v>
      </c>
      <c r="L55" s="277">
        <f>SUM(L75,L56)</f>
        <v>1554201724</v>
      </c>
      <c r="M55" s="277">
        <f>SUM(M75,M56)</f>
        <v>20725200</v>
      </c>
      <c r="N55" s="277">
        <f>SUM(N75,N56)</f>
        <v>0</v>
      </c>
      <c r="O55" s="642">
        <f t="shared" ref="O55:O60" si="13">SUM(L55:N55)</f>
        <v>1574926924</v>
      </c>
      <c r="P55" s="277">
        <f>SUM(P75,P56)</f>
        <v>14662816</v>
      </c>
      <c r="Q55" s="277">
        <f>SUM(Q75,Q56)</f>
        <v>0</v>
      </c>
      <c r="R55" s="277">
        <f>SUM(R75,R56)</f>
        <v>0</v>
      </c>
      <c r="S55" s="642">
        <f t="shared" ref="S55:S60" si="14">SUM(P55:R55)</f>
        <v>14662816</v>
      </c>
      <c r="T55" s="277">
        <f>SUM(T75,T56)</f>
        <v>1776248373</v>
      </c>
      <c r="U55" s="277">
        <f>SUM(U75,U56)</f>
        <v>12022221</v>
      </c>
      <c r="V55" s="277">
        <f>SUM(V75,V56)</f>
        <v>0</v>
      </c>
      <c r="W55" s="642">
        <f t="shared" ref="W55:W57" si="15">SUM(T55:V55)</f>
        <v>1788270594</v>
      </c>
      <c r="X55" s="1067"/>
      <c r="Y55" s="1066"/>
    </row>
    <row r="56" spans="1:25" ht="12" customHeight="1" x14ac:dyDescent="0.25">
      <c r="A56" s="1495" t="s">
        <v>587</v>
      </c>
      <c r="B56" s="1495"/>
      <c r="C56" s="260"/>
      <c r="D56" s="277">
        <f>SUM(D69,D57)</f>
        <v>1105752785</v>
      </c>
      <c r="E56" s="277">
        <f>SUM(E69,E57)</f>
        <v>20325200</v>
      </c>
      <c r="F56" s="277">
        <f>SUM(F69,F57)</f>
        <v>0</v>
      </c>
      <c r="G56" s="642">
        <f>SUM(D56:F56)</f>
        <v>1126077985</v>
      </c>
      <c r="H56" s="277">
        <f>SUM(H69,H57)</f>
        <v>20088405</v>
      </c>
      <c r="I56" s="277">
        <f>SUM(I69,I57)</f>
        <v>400000</v>
      </c>
      <c r="J56" s="277">
        <f>SUM(J69,J57)</f>
        <v>0</v>
      </c>
      <c r="K56" s="642">
        <f t="shared" si="12"/>
        <v>20488405</v>
      </c>
      <c r="L56" s="277">
        <f>SUM(L69,L57)</f>
        <v>1125841190</v>
      </c>
      <c r="M56" s="277">
        <f>SUM(M69,M57)</f>
        <v>20725200</v>
      </c>
      <c r="N56" s="277">
        <f>SUM(N69,N57)</f>
        <v>0</v>
      </c>
      <c r="O56" s="642">
        <f t="shared" si="13"/>
        <v>1146566390</v>
      </c>
      <c r="P56" s="277">
        <f>SUM(P69,P57)</f>
        <v>14662816</v>
      </c>
      <c r="Q56" s="277">
        <f>SUM(Q69,Q57)</f>
        <v>0</v>
      </c>
      <c r="R56" s="277">
        <f>SUM(R69,R57)</f>
        <v>0</v>
      </c>
      <c r="S56" s="642">
        <f t="shared" si="14"/>
        <v>14662816</v>
      </c>
      <c r="T56" s="277">
        <f>SUM(T69,T57)</f>
        <v>1347887839</v>
      </c>
      <c r="U56" s="277">
        <f>SUM(U69,U57)</f>
        <v>12022221</v>
      </c>
      <c r="V56" s="277">
        <f>SUM(V69,V57)</f>
        <v>0</v>
      </c>
      <c r="W56" s="642">
        <f t="shared" si="15"/>
        <v>1359910060</v>
      </c>
      <c r="X56" s="1067"/>
    </row>
    <row r="57" spans="1:25" ht="12" customHeight="1" x14ac:dyDescent="0.25">
      <c r="A57" s="262">
        <v>1</v>
      </c>
      <c r="B57" s="263" t="s">
        <v>588</v>
      </c>
      <c r="C57" s="272"/>
      <c r="D57" s="277">
        <f>SUM(D63,D62,D58:D60)</f>
        <v>381953918</v>
      </c>
      <c r="E57" s="277">
        <f t="shared" ref="E57:G57" si="16">SUM(E63,E62,E58:E60)</f>
        <v>12575200</v>
      </c>
      <c r="F57" s="277">
        <f t="shared" si="16"/>
        <v>0</v>
      </c>
      <c r="G57" s="277">
        <f t="shared" si="16"/>
        <v>394529118</v>
      </c>
      <c r="H57" s="277">
        <f>SUM(H68,H63,H62,H60,H59,H58)</f>
        <v>6071440</v>
      </c>
      <c r="I57" s="277">
        <f>SUM(I68,I63,I62,I60,I59,I58)</f>
        <v>400000</v>
      </c>
      <c r="J57" s="277">
        <f>SUM(J68,J63,J62,J60,J59,J58)</f>
        <v>0</v>
      </c>
      <c r="K57" s="642">
        <f t="shared" si="12"/>
        <v>6471440</v>
      </c>
      <c r="L57" s="277">
        <f>SUM(L68,L63,L62,L60,L59,L58)</f>
        <v>388025358</v>
      </c>
      <c r="M57" s="277">
        <f>SUM(M68,M63,M62,M60,M59,M58)</f>
        <v>12975200</v>
      </c>
      <c r="N57" s="277">
        <f>SUM(N68,N63,N62,N60,N59,N58)</f>
        <v>0</v>
      </c>
      <c r="O57" s="642">
        <f t="shared" si="13"/>
        <v>401000558</v>
      </c>
      <c r="P57" s="277">
        <f>SUM(P68,P63,P62,P60,P59,P58)</f>
        <v>12624259</v>
      </c>
      <c r="Q57" s="277">
        <f>SUM(Q68,Q63,Q62,Q60,Q59,Q58)</f>
        <v>0</v>
      </c>
      <c r="R57" s="277">
        <f>SUM(R68,R63,R62,R60,R59,R58)</f>
        <v>0</v>
      </c>
      <c r="S57" s="642">
        <f t="shared" si="14"/>
        <v>12624259</v>
      </c>
      <c r="T57" s="277">
        <f>SUM(T68,T63,T62,T60,T59,T58)</f>
        <v>410421640</v>
      </c>
      <c r="U57" s="277">
        <f>SUM(U68,U63,U62,U60,U59,U58)</f>
        <v>7522221</v>
      </c>
      <c r="V57" s="277">
        <f>SUM(V68,V63,V62,V60,V59,V58)</f>
        <v>0</v>
      </c>
      <c r="W57" s="642">
        <f t="shared" si="15"/>
        <v>417943861</v>
      </c>
      <c r="X57" s="1067"/>
    </row>
    <row r="58" spans="1:25" ht="12" customHeight="1" x14ac:dyDescent="0.25">
      <c r="A58" s="267"/>
      <c r="B58" s="265" t="s">
        <v>589</v>
      </c>
      <c r="C58" s="265" t="s">
        <v>324</v>
      </c>
      <c r="D58" s="282">
        <v>95862349</v>
      </c>
      <c r="E58" s="283">
        <v>1506000</v>
      </c>
      <c r="F58" s="275"/>
      <c r="G58" s="275">
        <f t="shared" ref="G58:G61" si="17">SUM(D58:F58)</f>
        <v>97368349</v>
      </c>
      <c r="H58" s="282">
        <v>2150000</v>
      </c>
      <c r="I58" s="283"/>
      <c r="J58" s="275"/>
      <c r="K58" s="275">
        <f t="shared" si="12"/>
        <v>2150000</v>
      </c>
      <c r="L58" s="282">
        <f t="shared" ref="L58:M60" si="18">SUM(H58,D58)</f>
        <v>98012349</v>
      </c>
      <c r="M58" s="283">
        <f t="shared" si="18"/>
        <v>1506000</v>
      </c>
      <c r="N58" s="275"/>
      <c r="O58" s="275">
        <f t="shared" si="13"/>
        <v>99518349</v>
      </c>
      <c r="P58" s="282">
        <v>1690493</v>
      </c>
      <c r="Q58" s="283"/>
      <c r="R58" s="275"/>
      <c r="S58" s="275">
        <f t="shared" si="14"/>
        <v>1690493</v>
      </c>
      <c r="T58" s="282">
        <f>SUM(P58,L58)</f>
        <v>99702842</v>
      </c>
      <c r="U58" s="283">
        <v>1565184</v>
      </c>
      <c r="V58" s="275"/>
      <c r="W58" s="275">
        <f>SUM(T58:U58)</f>
        <v>101268026</v>
      </c>
    </row>
    <row r="59" spans="1:25" ht="12" customHeight="1" x14ac:dyDescent="0.25">
      <c r="A59" s="267" t="s">
        <v>125</v>
      </c>
      <c r="B59" s="265" t="s">
        <v>590</v>
      </c>
      <c r="C59" s="265" t="s">
        <v>326</v>
      </c>
      <c r="D59" s="282">
        <v>12963056</v>
      </c>
      <c r="E59" s="284">
        <v>263550</v>
      </c>
      <c r="F59" s="275"/>
      <c r="G59" s="275">
        <f t="shared" si="17"/>
        <v>13226606</v>
      </c>
      <c r="H59" s="282">
        <v>506000</v>
      </c>
      <c r="I59" s="284"/>
      <c r="J59" s="275"/>
      <c r="K59" s="275">
        <f t="shared" si="12"/>
        <v>506000</v>
      </c>
      <c r="L59" s="282">
        <f t="shared" si="18"/>
        <v>13469056</v>
      </c>
      <c r="M59" s="283">
        <f t="shared" si="18"/>
        <v>263550</v>
      </c>
      <c r="N59" s="275"/>
      <c r="O59" s="275">
        <f t="shared" si="13"/>
        <v>13732606</v>
      </c>
      <c r="P59" s="282"/>
      <c r="Q59" s="283"/>
      <c r="R59" s="275"/>
      <c r="S59" s="275">
        <f t="shared" si="14"/>
        <v>0</v>
      </c>
      <c r="T59" s="282">
        <v>17902788</v>
      </c>
      <c r="U59" s="283">
        <v>313037</v>
      </c>
      <c r="V59" s="275"/>
      <c r="W59" s="275">
        <f>SUM(T59:V59)</f>
        <v>18215825</v>
      </c>
    </row>
    <row r="60" spans="1:25" ht="12" customHeight="1" x14ac:dyDescent="0.25">
      <c r="A60" s="267"/>
      <c r="B60" s="265" t="s">
        <v>591</v>
      </c>
      <c r="C60" s="265" t="s">
        <v>328</v>
      </c>
      <c r="D60" s="282">
        <v>253697951</v>
      </c>
      <c r="E60" s="284">
        <v>805650</v>
      </c>
      <c r="F60" s="275"/>
      <c r="G60" s="275">
        <f t="shared" si="17"/>
        <v>254503601</v>
      </c>
      <c r="H60" s="282">
        <v>-4967340</v>
      </c>
      <c r="I60" s="284"/>
      <c r="J60" s="275"/>
      <c r="K60" s="275">
        <f t="shared" si="12"/>
        <v>-4967340</v>
      </c>
      <c r="L60" s="282">
        <f t="shared" si="18"/>
        <v>248730611</v>
      </c>
      <c r="M60" s="283">
        <f t="shared" si="18"/>
        <v>805650</v>
      </c>
      <c r="N60" s="275"/>
      <c r="O60" s="275">
        <f t="shared" si="13"/>
        <v>249536261</v>
      </c>
      <c r="P60" s="282">
        <v>4568526</v>
      </c>
      <c r="Q60" s="283"/>
      <c r="R60" s="275"/>
      <c r="S60" s="275">
        <f t="shared" si="14"/>
        <v>4568526</v>
      </c>
      <c r="T60" s="282">
        <f>SUM(L60,P60)</f>
        <v>253299137</v>
      </c>
      <c r="U60" s="283">
        <v>5644000</v>
      </c>
      <c r="V60" s="275"/>
      <c r="W60" s="275">
        <f>SUM(T60:V60)</f>
        <v>258943137</v>
      </c>
    </row>
    <row r="61" spans="1:25" ht="12" customHeight="1" x14ac:dyDescent="0.25">
      <c r="A61" s="267"/>
      <c r="B61" s="267" t="s">
        <v>592</v>
      </c>
      <c r="C61" s="267" t="s">
        <v>27</v>
      </c>
      <c r="D61" s="270"/>
      <c r="E61" s="270"/>
      <c r="F61" s="270"/>
      <c r="G61" s="275">
        <f t="shared" si="17"/>
        <v>0</v>
      </c>
      <c r="H61" s="270"/>
      <c r="I61" s="270"/>
      <c r="J61" s="270"/>
      <c r="K61" s="270"/>
      <c r="L61" s="282"/>
      <c r="M61" s="270"/>
      <c r="N61" s="270"/>
      <c r="O61" s="270"/>
      <c r="P61" s="282"/>
      <c r="Q61" s="270"/>
      <c r="R61" s="270"/>
      <c r="S61" s="270"/>
      <c r="T61" s="282"/>
      <c r="U61" s="270"/>
      <c r="V61" s="270"/>
      <c r="W61" s="270"/>
    </row>
    <row r="62" spans="1:25" ht="12" customHeight="1" x14ac:dyDescent="0.25">
      <c r="A62" s="267"/>
      <c r="B62" s="265" t="s">
        <v>593</v>
      </c>
      <c r="C62" s="265" t="s">
        <v>330</v>
      </c>
      <c r="D62" s="275">
        <v>4420000</v>
      </c>
      <c r="E62" s="275"/>
      <c r="F62" s="275"/>
      <c r="G62" s="275">
        <f>SUM(D62:F62)</f>
        <v>4420000</v>
      </c>
      <c r="H62" s="275">
        <v>1209040</v>
      </c>
      <c r="I62" s="275"/>
      <c r="J62" s="275"/>
      <c r="K62" s="275">
        <f>SUM(H62:J62)</f>
        <v>1209040</v>
      </c>
      <c r="L62" s="282">
        <f>SUM(H62,D62)</f>
        <v>5629040</v>
      </c>
      <c r="M62" s="275"/>
      <c r="N62" s="275"/>
      <c r="O62" s="275">
        <f>SUM(L62:N62)</f>
        <v>5629040</v>
      </c>
      <c r="P62" s="282">
        <v>6365240</v>
      </c>
      <c r="Q62" s="275"/>
      <c r="R62" s="275"/>
      <c r="S62" s="275">
        <f>SUM(P62:R62)</f>
        <v>6365240</v>
      </c>
      <c r="T62" s="282">
        <f>SUM(L62,P62)</f>
        <v>11994280</v>
      </c>
      <c r="U62" s="275"/>
      <c r="V62" s="275"/>
      <c r="W62" s="275">
        <f>SUM(T62:V62)</f>
        <v>11994280</v>
      </c>
    </row>
    <row r="63" spans="1:25" ht="12" customHeight="1" x14ac:dyDescent="0.25">
      <c r="A63" s="267"/>
      <c r="B63" s="265" t="s">
        <v>594</v>
      </c>
      <c r="C63" s="265" t="s">
        <v>333</v>
      </c>
      <c r="D63" s="275">
        <f>SUM(D64:D67)</f>
        <v>15010562</v>
      </c>
      <c r="E63" s="275">
        <f t="shared" ref="E63:F63" si="19">SUM(E64:E67)</f>
        <v>10000000</v>
      </c>
      <c r="F63" s="275">
        <f t="shared" si="19"/>
        <v>0</v>
      </c>
      <c r="G63" s="275">
        <f>SUM(D63:F63)</f>
        <v>25010562</v>
      </c>
      <c r="H63" s="275">
        <f>SUM(H64:H67)</f>
        <v>7173740</v>
      </c>
      <c r="I63" s="275">
        <f>SUM(I64:I67)</f>
        <v>400000</v>
      </c>
      <c r="J63" s="275">
        <f>SUM(J64:J67)</f>
        <v>0</v>
      </c>
      <c r="K63" s="275">
        <f>SUM(H63:J63)</f>
        <v>7573740</v>
      </c>
      <c r="L63" s="275">
        <f>SUM(L64:L67)</f>
        <v>22184302</v>
      </c>
      <c r="M63" s="275">
        <f>SUM(M64:M67)</f>
        <v>10400000</v>
      </c>
      <c r="N63" s="275">
        <f>SUM(N64:N67)</f>
        <v>0</v>
      </c>
      <c r="O63" s="275">
        <f>SUM(L63:N63)</f>
        <v>32584302</v>
      </c>
      <c r="P63" s="275">
        <f>SUM(P64:P67)</f>
        <v>0</v>
      </c>
      <c r="Q63" s="275">
        <f>SUM(Q64:Q67)</f>
        <v>0</v>
      </c>
      <c r="R63" s="275">
        <f>SUM(R64:R67)</f>
        <v>0</v>
      </c>
      <c r="S63" s="275">
        <f>SUM(P63:R63)</f>
        <v>0</v>
      </c>
      <c r="T63" s="275">
        <f>SUM(T64:T67)</f>
        <v>19546993</v>
      </c>
      <c r="U63" s="275">
        <f>SUM(U64:U67)</f>
        <v>0</v>
      </c>
      <c r="V63" s="275">
        <f>SUM(V64:V67)</f>
        <v>0</v>
      </c>
      <c r="W63" s="275">
        <f>SUM(T63:V63)</f>
        <v>19546993</v>
      </c>
    </row>
    <row r="64" spans="1:25" ht="12" customHeight="1" x14ac:dyDescent="0.25">
      <c r="A64" s="267"/>
      <c r="B64" s="267" t="s">
        <v>595</v>
      </c>
      <c r="C64" s="267" t="s">
        <v>335</v>
      </c>
      <c r="D64" s="270"/>
      <c r="E64" s="270"/>
      <c r="F64" s="270"/>
      <c r="G64" s="270">
        <f>SUM(D64:F64)</f>
        <v>0</v>
      </c>
      <c r="H64" s="270">
        <v>226540</v>
      </c>
      <c r="I64" s="270"/>
      <c r="J64" s="270"/>
      <c r="K64" s="270">
        <f>SUM(H64:J64)</f>
        <v>226540</v>
      </c>
      <c r="L64" s="270">
        <f>SUM(H64,D64)</f>
        <v>226540</v>
      </c>
      <c r="M64" s="270"/>
      <c r="N64" s="270"/>
      <c r="O64" s="270">
        <f>SUM(L64:N64)</f>
        <v>226540</v>
      </c>
      <c r="P64" s="270"/>
      <c r="Q64" s="270"/>
      <c r="R64" s="270"/>
      <c r="S64" s="270">
        <f>SUM(P64:R64)</f>
        <v>0</v>
      </c>
      <c r="T64" s="270">
        <v>226540</v>
      </c>
      <c r="U64" s="270"/>
      <c r="V64" s="270"/>
      <c r="W64" s="270"/>
    </row>
    <row r="65" spans="1:24" ht="12" customHeight="1" x14ac:dyDescent="0.25">
      <c r="A65" s="267"/>
      <c r="B65" s="267" t="s">
        <v>638</v>
      </c>
      <c r="C65" s="267" t="s">
        <v>344</v>
      </c>
      <c r="D65" s="270">
        <v>2470562</v>
      </c>
      <c r="E65" s="270"/>
      <c r="F65" s="270"/>
      <c r="G65" s="270">
        <f>SUM(D65:F65)</f>
        <v>2470562</v>
      </c>
      <c r="H65" s="270">
        <v>6947200</v>
      </c>
      <c r="I65" s="270"/>
      <c r="J65" s="270"/>
      <c r="K65" s="270">
        <f>SUM(H65:J65)</f>
        <v>6947200</v>
      </c>
      <c r="L65" s="270">
        <f>SUM(H65,D65)</f>
        <v>9417762</v>
      </c>
      <c r="M65" s="270">
        <f>SUM(I65,E65)</f>
        <v>0</v>
      </c>
      <c r="N65" s="270"/>
      <c r="O65" s="270">
        <f>SUM(L65:N65)</f>
        <v>9417762</v>
      </c>
      <c r="P65" s="270"/>
      <c r="Q65" s="270"/>
      <c r="R65" s="270"/>
      <c r="S65" s="270">
        <f>SUM(P65:R65)</f>
        <v>0</v>
      </c>
      <c r="T65" s="270">
        <v>8286800</v>
      </c>
      <c r="U65" s="270"/>
      <c r="V65" s="270"/>
      <c r="W65" s="270"/>
    </row>
    <row r="66" spans="1:24" ht="12" customHeight="1" x14ac:dyDescent="0.25">
      <c r="A66" s="267"/>
      <c r="B66" s="267" t="s">
        <v>639</v>
      </c>
      <c r="C66" s="267" t="s">
        <v>393</v>
      </c>
      <c r="D66" s="270">
        <v>12540000</v>
      </c>
      <c r="E66" s="270">
        <v>10000000</v>
      </c>
      <c r="F66" s="270"/>
      <c r="G66" s="270">
        <f>SUM(D66:F66)</f>
        <v>22540000</v>
      </c>
      <c r="H66" s="270"/>
      <c r="I66" s="270">
        <v>400000</v>
      </c>
      <c r="J66" s="270"/>
      <c r="K66" s="270">
        <f>SUM(H66:J66)</f>
        <v>400000</v>
      </c>
      <c r="L66" s="270">
        <f>SUM(H66,D66)</f>
        <v>12540000</v>
      </c>
      <c r="M66" s="270">
        <f>SUM(I66,E66)</f>
        <v>10400000</v>
      </c>
      <c r="N66" s="270"/>
      <c r="O66" s="270">
        <f>SUM(L66:N66)</f>
        <v>22940000</v>
      </c>
      <c r="P66" s="270"/>
      <c r="Q66" s="270"/>
      <c r="R66" s="270"/>
      <c r="S66" s="270">
        <f>SUM(P66:R66)</f>
        <v>0</v>
      </c>
      <c r="T66" s="270">
        <v>11033653</v>
      </c>
      <c r="U66" s="270"/>
      <c r="V66" s="270"/>
      <c r="W66" s="270"/>
    </row>
    <row r="67" spans="1:24" ht="12" customHeight="1" x14ac:dyDescent="0.25">
      <c r="A67" s="267"/>
      <c r="B67" s="267" t="s">
        <v>640</v>
      </c>
      <c r="C67" s="267" t="s">
        <v>333</v>
      </c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</row>
    <row r="68" spans="1:24" ht="12" customHeight="1" x14ac:dyDescent="0.25">
      <c r="A68" s="267"/>
      <c r="B68" s="265" t="s">
        <v>893</v>
      </c>
      <c r="C68" s="267"/>
      <c r="D68" s="270"/>
      <c r="E68" s="270"/>
      <c r="F68" s="270"/>
      <c r="G68" s="270">
        <f>SUM(D68:F68)</f>
        <v>0</v>
      </c>
      <c r="H68" s="270"/>
      <c r="I68" s="270"/>
      <c r="J68" s="270"/>
      <c r="K68" s="270">
        <f>SUM(H68:J68)</f>
        <v>0</v>
      </c>
      <c r="L68" s="270">
        <f>SUM(H68,D68)</f>
        <v>0</v>
      </c>
      <c r="M68" s="270"/>
      <c r="N68" s="270"/>
      <c r="O68" s="270">
        <f>SUM(L68:N68)</f>
        <v>0</v>
      </c>
      <c r="P68" s="270"/>
      <c r="Q68" s="270"/>
      <c r="R68" s="270"/>
      <c r="S68" s="270">
        <f>SUM(P68:R68)</f>
        <v>0</v>
      </c>
      <c r="T68" s="270">
        <v>7975600</v>
      </c>
      <c r="U68" s="270"/>
      <c r="V68" s="270"/>
      <c r="W68" s="270">
        <f>SUM(T68:V68)</f>
        <v>7975600</v>
      </c>
    </row>
    <row r="69" spans="1:24" ht="12" customHeight="1" x14ac:dyDescent="0.25">
      <c r="A69" s="272">
        <v>2</v>
      </c>
      <c r="B69" s="272" t="s">
        <v>641</v>
      </c>
      <c r="C69" s="272"/>
      <c r="D69" s="277">
        <f t="shared" ref="D69:J69" si="20">SUM(D70:D72)</f>
        <v>723798867</v>
      </c>
      <c r="E69" s="277">
        <f t="shared" si="20"/>
        <v>7750000</v>
      </c>
      <c r="F69" s="277">
        <f t="shared" si="20"/>
        <v>0</v>
      </c>
      <c r="G69" s="277">
        <f t="shared" si="20"/>
        <v>731548867</v>
      </c>
      <c r="H69" s="277">
        <f t="shared" si="20"/>
        <v>14016965</v>
      </c>
      <c r="I69" s="277">
        <f t="shared" si="20"/>
        <v>0</v>
      </c>
      <c r="J69" s="277">
        <f t="shared" si="20"/>
        <v>0</v>
      </c>
      <c r="K69" s="277">
        <f>SUM(H69:J69)</f>
        <v>14016965</v>
      </c>
      <c r="L69" s="277">
        <f>SUM(L70:L72)</f>
        <v>737815832</v>
      </c>
      <c r="M69" s="277">
        <f>SUM(M70:M72)</f>
        <v>7750000</v>
      </c>
      <c r="N69" s="277">
        <f>SUM(N70:N72)</f>
        <v>0</v>
      </c>
      <c r="O69" s="277">
        <f>SUM(L69:N69)</f>
        <v>745565832</v>
      </c>
      <c r="P69" s="277">
        <f>SUM(P70:P72)</f>
        <v>2038557</v>
      </c>
      <c r="Q69" s="277">
        <f>SUM(Q70:Q72)</f>
        <v>0</v>
      </c>
      <c r="R69" s="277">
        <f>SUM(R70:R72)</f>
        <v>0</v>
      </c>
      <c r="S69" s="277">
        <f>SUM(P69:R69)</f>
        <v>2038557</v>
      </c>
      <c r="T69" s="277">
        <f>SUM(T70:T72)</f>
        <v>937466199</v>
      </c>
      <c r="U69" s="277">
        <f>SUM(U70:U72)</f>
        <v>4500000</v>
      </c>
      <c r="V69" s="277">
        <f>SUM(V70:V72)</f>
        <v>0</v>
      </c>
      <c r="W69" s="277">
        <f>SUM(T69:V69)</f>
        <v>941966199</v>
      </c>
      <c r="X69" s="1067"/>
    </row>
    <row r="70" spans="1:24" ht="12" customHeight="1" x14ac:dyDescent="0.25">
      <c r="A70" s="267"/>
      <c r="B70" s="265" t="s">
        <v>642</v>
      </c>
      <c r="C70" s="265" t="s">
        <v>353</v>
      </c>
      <c r="D70" s="275">
        <v>620177634</v>
      </c>
      <c r="E70" s="275"/>
      <c r="F70" s="275"/>
      <c r="G70" s="275">
        <f t="shared" ref="G70:G71" si="21">SUM(D70:F70)</f>
        <v>620177634</v>
      </c>
      <c r="H70" s="275">
        <f>2342190+10000000</f>
        <v>12342190</v>
      </c>
      <c r="I70" s="275"/>
      <c r="J70" s="275"/>
      <c r="K70" s="275">
        <f>SUM(H70:J70)</f>
        <v>12342190</v>
      </c>
      <c r="L70" s="275">
        <f>SUM(H70,D70)</f>
        <v>632519824</v>
      </c>
      <c r="M70" s="275"/>
      <c r="N70" s="275"/>
      <c r="O70" s="275">
        <f>SUM(L70:N70)</f>
        <v>632519824</v>
      </c>
      <c r="P70" s="275">
        <v>2038557</v>
      </c>
      <c r="Q70" s="275"/>
      <c r="R70" s="275"/>
      <c r="S70" s="275">
        <f>SUM(P70:R70)</f>
        <v>2038557</v>
      </c>
      <c r="T70" s="275">
        <f>SUM(P70,L70)</f>
        <v>634558381</v>
      </c>
      <c r="U70" s="275"/>
      <c r="V70" s="275"/>
      <c r="W70" s="275">
        <f>SUM(T70:V70)</f>
        <v>634558381</v>
      </c>
    </row>
    <row r="71" spans="1:24" ht="12" customHeight="1" x14ac:dyDescent="0.25">
      <c r="A71" s="267"/>
      <c r="B71" s="265" t="s">
        <v>643</v>
      </c>
      <c r="C71" s="265" t="s">
        <v>361</v>
      </c>
      <c r="D71" s="275">
        <v>80327738</v>
      </c>
      <c r="E71" s="275"/>
      <c r="F71" s="275"/>
      <c r="G71" s="275">
        <f t="shared" si="21"/>
        <v>80327738</v>
      </c>
      <c r="H71" s="275">
        <v>1479550</v>
      </c>
      <c r="I71" s="275"/>
      <c r="J71" s="275"/>
      <c r="K71" s="275">
        <f>SUM(H71:J71)</f>
        <v>1479550</v>
      </c>
      <c r="L71" s="275">
        <f>SUM(H71,D71)</f>
        <v>81807288</v>
      </c>
      <c r="M71" s="275"/>
      <c r="N71" s="275"/>
      <c r="O71" s="275">
        <f>SUM(L71:N71)</f>
        <v>81807288</v>
      </c>
      <c r="P71" s="275"/>
      <c r="Q71" s="275"/>
      <c r="R71" s="275"/>
      <c r="S71" s="275">
        <f>SUM(P71:R71)</f>
        <v>0</v>
      </c>
      <c r="T71" s="275">
        <v>301734693</v>
      </c>
      <c r="U71" s="275"/>
      <c r="V71" s="275"/>
      <c r="W71" s="275">
        <f>SUM(T71:V71)</f>
        <v>301734693</v>
      </c>
    </row>
    <row r="72" spans="1:24" ht="12" customHeight="1" x14ac:dyDescent="0.25">
      <c r="A72" s="267"/>
      <c r="B72" s="265" t="s">
        <v>644</v>
      </c>
      <c r="C72" s="265" t="s">
        <v>373</v>
      </c>
      <c r="D72" s="275">
        <f>SUM(D73:D74)</f>
        <v>23293495</v>
      </c>
      <c r="E72" s="275">
        <f>SUM(E73:E74)</f>
        <v>7750000</v>
      </c>
      <c r="F72" s="275">
        <f>SUM(F73:F74)</f>
        <v>0</v>
      </c>
      <c r="G72" s="275">
        <f>SUM(D72:F72)</f>
        <v>31043495</v>
      </c>
      <c r="H72" s="275">
        <f>+H73+H74</f>
        <v>195225</v>
      </c>
      <c r="I72" s="275"/>
      <c r="J72" s="275">
        <f>SUM(J73:J74)</f>
        <v>0</v>
      </c>
      <c r="K72" s="275">
        <f>SUM(H72:J72)</f>
        <v>195225</v>
      </c>
      <c r="L72" s="275">
        <f>SUM(H72,D72)</f>
        <v>23488720</v>
      </c>
      <c r="M72" s="275">
        <f>SUM(I72,E72)</f>
        <v>7750000</v>
      </c>
      <c r="N72" s="275">
        <f>SUM(N73:N74)</f>
        <v>0</v>
      </c>
      <c r="O72" s="275">
        <f>SUM(L72:N72)</f>
        <v>31238720</v>
      </c>
      <c r="P72" s="275"/>
      <c r="Q72" s="275"/>
      <c r="R72" s="275">
        <f>SUM(R73:R74)</f>
        <v>0</v>
      </c>
      <c r="S72" s="275">
        <f>SUM(P72:R72)</f>
        <v>0</v>
      </c>
      <c r="T72" s="275">
        <v>1173125</v>
      </c>
      <c r="U72" s="275">
        <v>4500000</v>
      </c>
      <c r="V72" s="275">
        <f>SUM(V73:V74)</f>
        <v>0</v>
      </c>
      <c r="W72" s="275">
        <f>SUM(T72:V72)</f>
        <v>5673125</v>
      </c>
    </row>
    <row r="73" spans="1:24" ht="12" customHeight="1" x14ac:dyDescent="0.25">
      <c r="A73" s="267"/>
      <c r="B73" s="267" t="s">
        <v>645</v>
      </c>
      <c r="C73" s="267" t="s">
        <v>382</v>
      </c>
      <c r="D73" s="270">
        <v>23293495</v>
      </c>
      <c r="E73" s="270"/>
      <c r="F73" s="270"/>
      <c r="G73" s="270"/>
      <c r="H73" s="270">
        <v>195225</v>
      </c>
      <c r="I73" s="270"/>
      <c r="J73" s="270"/>
      <c r="K73" s="270"/>
      <c r="L73" s="270">
        <f>SUM(H73,D73)</f>
        <v>23488720</v>
      </c>
      <c r="M73" s="275">
        <f>SUM(I73,E73)</f>
        <v>0</v>
      </c>
      <c r="N73" s="270"/>
      <c r="O73" s="270">
        <f>+L73+M73+N73</f>
        <v>23488720</v>
      </c>
      <c r="P73" s="270"/>
      <c r="Q73" s="275">
        <f>SUM(M73,I73)</f>
        <v>0</v>
      </c>
      <c r="R73" s="270"/>
      <c r="S73" s="270">
        <f>+P73+Q73+R73</f>
        <v>0</v>
      </c>
      <c r="T73" s="270"/>
      <c r="U73" s="275">
        <v>1173125</v>
      </c>
      <c r="V73" s="270"/>
      <c r="W73" s="270">
        <f>+T73+U73+V73</f>
        <v>1173125</v>
      </c>
    </row>
    <row r="74" spans="1:24" ht="12" customHeight="1" x14ac:dyDescent="0.25">
      <c r="A74" s="267"/>
      <c r="B74" s="267" t="s">
        <v>646</v>
      </c>
      <c r="C74" s="267" t="s">
        <v>647</v>
      </c>
      <c r="D74" s="270"/>
      <c r="E74" s="270">
        <v>7750000</v>
      </c>
      <c r="F74" s="270"/>
      <c r="G74" s="270">
        <f>SUM(D74:F74)</f>
        <v>7750000</v>
      </c>
      <c r="H74" s="270"/>
      <c r="I74" s="270"/>
      <c r="J74" s="270"/>
      <c r="K74" s="270">
        <f>SUM(H74:J74)</f>
        <v>0</v>
      </c>
      <c r="L74" s="275"/>
      <c r="M74" s="270">
        <f>SUM(I74,E74)</f>
        <v>7750000</v>
      </c>
      <c r="N74" s="270"/>
      <c r="O74" s="270">
        <f>SUM(L74:N74)</f>
        <v>7750000</v>
      </c>
      <c r="P74" s="275"/>
      <c r="Q74" s="270"/>
      <c r="R74" s="270"/>
      <c r="S74" s="270">
        <f>SUM(P74:R74)</f>
        <v>0</v>
      </c>
      <c r="T74" s="275"/>
      <c r="U74" s="270">
        <v>4500000</v>
      </c>
      <c r="V74" s="270"/>
      <c r="W74" s="270">
        <f>SUM(T74:V74)</f>
        <v>4500000</v>
      </c>
    </row>
    <row r="75" spans="1:24" ht="12" customHeight="1" x14ac:dyDescent="0.25">
      <c r="A75" s="1495" t="s">
        <v>648</v>
      </c>
      <c r="B75" s="1495"/>
      <c r="C75" s="272"/>
      <c r="D75" s="277">
        <f>SUM(D77:D80)</f>
        <v>427522192</v>
      </c>
      <c r="E75" s="277"/>
      <c r="F75" s="277"/>
      <c r="G75" s="277">
        <f>SUM(D75:F75)</f>
        <v>427522192</v>
      </c>
      <c r="H75" s="277">
        <f>SUM(H77:H80)</f>
        <v>838342</v>
      </c>
      <c r="I75" s="277"/>
      <c r="J75" s="277"/>
      <c r="K75" s="277">
        <f>SUM(H75:J75)</f>
        <v>838342</v>
      </c>
      <c r="L75" s="277">
        <f>SUM(L77:L80)</f>
        <v>428360534</v>
      </c>
      <c r="M75" s="277"/>
      <c r="N75" s="277"/>
      <c r="O75" s="277">
        <f>SUM(L75:N75)</f>
        <v>428360534</v>
      </c>
      <c r="P75" s="277">
        <f>SUM(P77:P80)</f>
        <v>0</v>
      </c>
      <c r="Q75" s="277"/>
      <c r="R75" s="277"/>
      <c r="S75" s="277">
        <f>SUM(P75:R75)</f>
        <v>0</v>
      </c>
      <c r="T75" s="277">
        <f>SUM(T77:T80)</f>
        <v>428360534</v>
      </c>
      <c r="U75" s="277"/>
      <c r="V75" s="277"/>
      <c r="W75" s="277">
        <f>SUM(T75:V75)</f>
        <v>428360534</v>
      </c>
      <c r="X75" s="1067"/>
    </row>
    <row r="76" spans="1:24" ht="12" customHeight="1" x14ac:dyDescent="0.25">
      <c r="A76" s="267">
        <v>1</v>
      </c>
      <c r="B76" s="265" t="s">
        <v>649</v>
      </c>
      <c r="C76" s="265" t="s">
        <v>650</v>
      </c>
      <c r="D76" s="275"/>
      <c r="E76" s="275"/>
      <c r="F76" s="275"/>
      <c r="G76" s="275">
        <f>SUM(D76:F76)</f>
        <v>0</v>
      </c>
      <c r="H76" s="275">
        <f>SUM(H77:H80)</f>
        <v>838342</v>
      </c>
      <c r="I76" s="275"/>
      <c r="J76" s="275"/>
      <c r="K76" s="275">
        <f>SUM(H76:J76)</f>
        <v>838342</v>
      </c>
      <c r="L76" s="275">
        <f>SUM(H76,D76)</f>
        <v>838342</v>
      </c>
      <c r="M76" s="275"/>
      <c r="N76" s="275"/>
      <c r="O76" s="275">
        <f>SUM(L76:N76)</f>
        <v>838342</v>
      </c>
      <c r="P76" s="275"/>
      <c r="Q76" s="275"/>
      <c r="R76" s="275"/>
      <c r="S76" s="275">
        <f>SUM(P76:R76)</f>
        <v>0</v>
      </c>
      <c r="T76" s="275"/>
      <c r="U76" s="275"/>
      <c r="V76" s="275"/>
      <c r="W76" s="275">
        <f>SUM(T76:V76)</f>
        <v>0</v>
      </c>
    </row>
    <row r="77" spans="1:24" ht="12" customHeight="1" x14ac:dyDescent="0.25">
      <c r="A77" s="267"/>
      <c r="B77" s="267" t="s">
        <v>651</v>
      </c>
      <c r="C77" s="267" t="s">
        <v>472</v>
      </c>
      <c r="D77" s="270"/>
      <c r="E77" s="270"/>
      <c r="F77" s="270"/>
      <c r="G77" s="270"/>
      <c r="H77" s="270"/>
      <c r="I77" s="270"/>
      <c r="J77" s="270"/>
      <c r="K77" s="270"/>
      <c r="L77" s="275">
        <f>SUM(H77,D77)</f>
        <v>0</v>
      </c>
      <c r="M77" s="270"/>
      <c r="N77" s="270"/>
      <c r="O77" s="270"/>
      <c r="P77" s="275">
        <f>SUM(L77,H77)</f>
        <v>0</v>
      </c>
      <c r="Q77" s="270"/>
      <c r="R77" s="270"/>
      <c r="S77" s="270"/>
      <c r="T77" s="275">
        <f>SUM(P77,L77)</f>
        <v>0</v>
      </c>
      <c r="U77" s="270"/>
      <c r="V77" s="270"/>
      <c r="W77" s="270"/>
    </row>
    <row r="78" spans="1:24" ht="12" customHeight="1" x14ac:dyDescent="0.25">
      <c r="A78" s="267"/>
      <c r="B78" s="267" t="s">
        <v>652</v>
      </c>
      <c r="C78" s="267" t="s">
        <v>731</v>
      </c>
      <c r="D78" s="270">
        <v>11946553</v>
      </c>
      <c r="E78" s="270"/>
      <c r="F78" s="270"/>
      <c r="G78" s="270">
        <f>SUM(D78:F78)</f>
        <v>11946553</v>
      </c>
      <c r="H78" s="270"/>
      <c r="I78" s="270"/>
      <c r="J78" s="270"/>
      <c r="K78" s="270">
        <f>SUM(H78:J78)</f>
        <v>0</v>
      </c>
      <c r="L78" s="270">
        <f>SUM(H78,D78)</f>
        <v>11946553</v>
      </c>
      <c r="M78" s="270"/>
      <c r="N78" s="270"/>
      <c r="O78" s="270">
        <f>SUM(L78:N78)</f>
        <v>11946553</v>
      </c>
      <c r="P78" s="270"/>
      <c r="Q78" s="270"/>
      <c r="R78" s="270"/>
      <c r="S78" s="270">
        <f>SUM(P78:R78)</f>
        <v>0</v>
      </c>
      <c r="T78" s="270">
        <f>SUM(P78,L78)</f>
        <v>11946553</v>
      </c>
      <c r="U78" s="270"/>
      <c r="V78" s="270"/>
      <c r="W78" s="270">
        <f>SUM(T78:V78)</f>
        <v>11946553</v>
      </c>
    </row>
    <row r="79" spans="1:24" ht="12" customHeight="1" x14ac:dyDescent="0.25">
      <c r="A79" s="260" t="s">
        <v>125</v>
      </c>
      <c r="B79" s="260" t="s">
        <v>653</v>
      </c>
      <c r="C79" s="260" t="s">
        <v>654</v>
      </c>
      <c r="D79" s="273">
        <v>415575639</v>
      </c>
      <c r="E79" s="273"/>
      <c r="F79" s="273"/>
      <c r="G79" s="273">
        <f>SUM(D79:F79)</f>
        <v>415575639</v>
      </c>
      <c r="H79" s="273">
        <v>838342</v>
      </c>
      <c r="I79" s="273"/>
      <c r="J79" s="273"/>
      <c r="K79" s="273">
        <f>SUM(H79:J79)</f>
        <v>838342</v>
      </c>
      <c r="L79" s="277">
        <f>SUM(H79,D79)</f>
        <v>416413981</v>
      </c>
      <c r="M79" s="273"/>
      <c r="N79" s="273"/>
      <c r="O79" s="277">
        <f>SUM(L79:N79)</f>
        <v>416413981</v>
      </c>
      <c r="P79" s="277"/>
      <c r="Q79" s="273"/>
      <c r="R79" s="273"/>
      <c r="S79" s="277">
        <f>SUM(P79:R79)</f>
        <v>0</v>
      </c>
      <c r="T79" s="277">
        <f>SUM(P79,L79)</f>
        <v>416413981</v>
      </c>
      <c r="U79" s="273"/>
      <c r="V79" s="273"/>
      <c r="W79" s="277">
        <f>SUM(T79:V79)</f>
        <v>416413981</v>
      </c>
    </row>
    <row r="80" spans="1:24" ht="12" customHeight="1" x14ac:dyDescent="0.25">
      <c r="A80" s="267"/>
      <c r="B80" s="267" t="s">
        <v>659</v>
      </c>
      <c r="C80" s="267" t="s">
        <v>656</v>
      </c>
      <c r="D80" s="270"/>
      <c r="E80" s="270"/>
      <c r="F80" s="270"/>
      <c r="G80" s="270">
        <f>SUM(D80:F80)</f>
        <v>0</v>
      </c>
      <c r="H80" s="270"/>
      <c r="I80" s="270"/>
      <c r="J80" s="270"/>
      <c r="K80" s="270">
        <f>SUM(H80:J80)</f>
        <v>0</v>
      </c>
      <c r="L80" s="270">
        <f>SUM(H80,D80)</f>
        <v>0</v>
      </c>
      <c r="M80" s="270"/>
      <c r="N80" s="270"/>
      <c r="O80" s="270">
        <f>SUM(L80:N80)</f>
        <v>0</v>
      </c>
      <c r="P80" s="270"/>
      <c r="Q80" s="270"/>
      <c r="R80" s="270"/>
      <c r="S80" s="270">
        <f>SUM(P80:R80)</f>
        <v>0</v>
      </c>
      <c r="T80" s="270">
        <f>SUM(P80,L80)</f>
        <v>0</v>
      </c>
      <c r="U80" s="270"/>
      <c r="V80" s="270"/>
      <c r="W80" s="270">
        <f>SUM(T80:V80)</f>
        <v>0</v>
      </c>
    </row>
  </sheetData>
  <mergeCells count="39">
    <mergeCell ref="T6:W6"/>
    <mergeCell ref="A12:B12"/>
    <mergeCell ref="A75:B75"/>
    <mergeCell ref="C9:C11"/>
    <mergeCell ref="A9:B11"/>
    <mergeCell ref="A54:G54"/>
    <mergeCell ref="A13:B13"/>
    <mergeCell ref="A43:B43"/>
    <mergeCell ref="A55:B55"/>
    <mergeCell ref="A56:B56"/>
    <mergeCell ref="G10:G11"/>
    <mergeCell ref="B7:W7"/>
    <mergeCell ref="T9:W9"/>
    <mergeCell ref="T10:T11"/>
    <mergeCell ref="U10:U11"/>
    <mergeCell ref="V10:V11"/>
    <mergeCell ref="M5:O5"/>
    <mergeCell ref="A7:A8"/>
    <mergeCell ref="E10:E11"/>
    <mergeCell ref="F10:F11"/>
    <mergeCell ref="D10:D11"/>
    <mergeCell ref="D9:G9"/>
    <mergeCell ref="H9:K9"/>
    <mergeCell ref="H10:H11"/>
    <mergeCell ref="I10:I11"/>
    <mergeCell ref="J10:J11"/>
    <mergeCell ref="K10:K11"/>
    <mergeCell ref="L9:O9"/>
    <mergeCell ref="L10:L11"/>
    <mergeCell ref="M10:M11"/>
    <mergeCell ref="N10:N11"/>
    <mergeCell ref="B8:W8"/>
    <mergeCell ref="O10:O11"/>
    <mergeCell ref="W10:W11"/>
    <mergeCell ref="P9:S9"/>
    <mergeCell ref="P10:P11"/>
    <mergeCell ref="Q10:Q11"/>
    <mergeCell ref="R10:R11"/>
    <mergeCell ref="S10:S11"/>
  </mergeCells>
  <phoneticPr fontId="4" type="noConversion"/>
  <printOptions horizontalCentered="1" verticalCentered="1"/>
  <pageMargins left="0.39370078740157483" right="0.39370078740157483" top="0" bottom="0" header="0.31496062992125984" footer="0.31496062992125984"/>
  <pageSetup paperSize="9" scale="61" orientation="landscape" r:id="rId1"/>
  <headerFooter alignWithMargins="0">
    <oddHeader>&amp;C&amp;"Times New Roman,Félkövér"&amp;9LETENYE VÁROS ÖNKORMÁNYZAT KÖLTSÉGVETÉSI SZERVEINEK 2019.ÉVI KIEMELT BEVÉTELI ÉS KIADÁSI ELŐIRÁNYZATA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W143"/>
  <sheetViews>
    <sheetView topLeftCell="A43" zoomScale="145" zoomScaleNormal="145" workbookViewId="0">
      <selection activeCell="L105" sqref="L105"/>
    </sheetView>
  </sheetViews>
  <sheetFormatPr defaultColWidth="9.140625" defaultRowHeight="15" x14ac:dyDescent="0.25"/>
  <cols>
    <col min="1" max="1" width="6" style="256" customWidth="1"/>
    <col min="2" max="2" width="51" style="256" customWidth="1"/>
    <col min="3" max="3" width="5.85546875" style="256" customWidth="1"/>
    <col min="4" max="4" width="10.7109375" style="256" customWidth="1"/>
    <col min="5" max="5" width="8.5703125" style="256" customWidth="1"/>
    <col min="6" max="6" width="10.140625" style="256" customWidth="1"/>
    <col min="7" max="7" width="10.28515625" style="256" customWidth="1"/>
    <col min="8" max="8" width="10" style="256" hidden="1" customWidth="1"/>
    <col min="9" max="9" width="10.85546875" style="256" hidden="1" customWidth="1"/>
    <col min="10" max="10" width="9.85546875" style="256" hidden="1" customWidth="1"/>
    <col min="11" max="11" width="10.42578125" style="256" hidden="1" customWidth="1"/>
    <col min="12" max="12" width="10.7109375" style="256" customWidth="1"/>
    <col min="13" max="13" width="7.5703125" style="256" customWidth="1"/>
    <col min="14" max="14" width="8.140625" style="256" customWidth="1"/>
    <col min="15" max="15" width="10.42578125" style="256" customWidth="1"/>
    <col min="16" max="16" width="9.5703125" style="256" customWidth="1"/>
    <col min="17" max="17" width="7.140625" style="256" customWidth="1"/>
    <col min="18" max="18" width="8.28515625" style="256" customWidth="1"/>
    <col min="19" max="19" width="8.42578125" style="256" customWidth="1"/>
    <col min="20" max="20" width="9.7109375" style="256" bestFit="1" customWidth="1"/>
    <col min="21" max="21" width="9.140625" style="256"/>
    <col min="22" max="22" width="8.28515625" style="256" customWidth="1"/>
    <col min="23" max="23" width="10.28515625" style="256" customWidth="1"/>
    <col min="24" max="16384" width="9.140625" style="256"/>
  </cols>
  <sheetData>
    <row r="4" spans="1:23" x14ac:dyDescent="0.25">
      <c r="G4" t="s">
        <v>1055</v>
      </c>
    </row>
    <row r="5" spans="1:23" x14ac:dyDescent="0.25">
      <c r="G5" s="724"/>
      <c r="L5" s="1485"/>
      <c r="M5" s="1509"/>
      <c r="N5" s="1509"/>
      <c r="O5" s="1509"/>
    </row>
    <row r="6" spans="1:23" ht="14.25" customHeight="1" x14ac:dyDescent="0.25">
      <c r="A6" s="1511" t="s">
        <v>537</v>
      </c>
      <c r="B6" s="1308" t="s">
        <v>726</v>
      </c>
      <c r="C6" s="1232"/>
      <c r="D6" s="1232"/>
      <c r="E6" s="1232"/>
      <c r="F6" s="1232"/>
      <c r="G6" s="1232"/>
      <c r="H6" s="1206"/>
      <c r="I6" s="1206"/>
      <c r="J6" s="1206"/>
      <c r="K6" s="1206"/>
      <c r="L6" s="1231"/>
      <c r="M6" s="1231"/>
      <c r="N6" s="1231"/>
      <c r="O6" s="1231"/>
      <c r="P6"/>
      <c r="Q6"/>
      <c r="S6"/>
      <c r="T6"/>
      <c r="U6"/>
      <c r="V6"/>
      <c r="W6"/>
    </row>
    <row r="7" spans="1:23" ht="6" customHeight="1" x14ac:dyDescent="0.25">
      <c r="A7" s="1511"/>
      <c r="B7" s="1232"/>
      <c r="C7" s="1232"/>
      <c r="D7" s="1232"/>
      <c r="E7" s="1232"/>
      <c r="F7" s="1232"/>
      <c r="G7" s="1232"/>
      <c r="H7" s="1205"/>
      <c r="I7" s="1205"/>
      <c r="J7" s="1205"/>
      <c r="K7" s="1205"/>
      <c r="L7"/>
      <c r="M7"/>
      <c r="N7"/>
      <c r="O7"/>
      <c r="P7"/>
      <c r="Q7"/>
      <c r="R7"/>
      <c r="S7"/>
      <c r="T7"/>
      <c r="U7"/>
      <c r="V7"/>
      <c r="W7"/>
    </row>
    <row r="8" spans="1:23" ht="15" customHeight="1" x14ac:dyDescent="0.25">
      <c r="A8" s="1513" t="s">
        <v>538</v>
      </c>
      <c r="B8" s="1513"/>
      <c r="C8" s="1475" t="s">
        <v>26</v>
      </c>
      <c r="D8" s="1475" t="s">
        <v>1098</v>
      </c>
      <c r="E8" s="1475"/>
      <c r="F8" s="1475"/>
      <c r="G8" s="1475"/>
      <c r="H8" s="1514" t="s">
        <v>978</v>
      </c>
      <c r="I8" s="1514"/>
      <c r="J8" s="1514"/>
      <c r="K8" s="1514"/>
      <c r="M8"/>
      <c r="N8"/>
      <c r="O8"/>
      <c r="P8"/>
      <c r="Q8"/>
      <c r="R8"/>
      <c r="S8"/>
      <c r="T8"/>
      <c r="U8"/>
      <c r="V8"/>
      <c r="W8"/>
    </row>
    <row r="9" spans="1:23" ht="15" customHeight="1" x14ac:dyDescent="0.25">
      <c r="A9" s="1513"/>
      <c r="B9" s="1513"/>
      <c r="C9" s="1475"/>
      <c r="D9" s="1512" t="s">
        <v>481</v>
      </c>
      <c r="E9" s="1512" t="s">
        <v>482</v>
      </c>
      <c r="F9" s="1512" t="s">
        <v>539</v>
      </c>
      <c r="G9" s="1475" t="s">
        <v>483</v>
      </c>
      <c r="H9" s="1515" t="s">
        <v>481</v>
      </c>
      <c r="I9" s="1517" t="s">
        <v>482</v>
      </c>
      <c r="J9" s="1515" t="s">
        <v>539</v>
      </c>
      <c r="K9" s="1474" t="s">
        <v>483</v>
      </c>
      <c r="L9"/>
      <c r="M9"/>
      <c r="N9"/>
      <c r="O9"/>
      <c r="P9"/>
      <c r="Q9"/>
      <c r="R9"/>
      <c r="S9"/>
      <c r="T9"/>
      <c r="U9"/>
      <c r="V9"/>
      <c r="W9"/>
    </row>
    <row r="10" spans="1:23" ht="19.5" customHeight="1" x14ac:dyDescent="0.25">
      <c r="A10" s="1513"/>
      <c r="B10" s="1513"/>
      <c r="C10" s="1475"/>
      <c r="D10" s="1512"/>
      <c r="E10" s="1512"/>
      <c r="F10" s="1512"/>
      <c r="G10" s="1475"/>
      <c r="H10" s="1516"/>
      <c r="I10" s="1512"/>
      <c r="J10" s="1516"/>
      <c r="K10" s="1475"/>
      <c r="L10"/>
      <c r="M10"/>
      <c r="N10"/>
      <c r="O10"/>
      <c r="P10"/>
      <c r="Q10"/>
      <c r="R10"/>
      <c r="S10"/>
      <c r="T10"/>
      <c r="U10"/>
      <c r="V10"/>
      <c r="W10"/>
    </row>
    <row r="11" spans="1:23" ht="12" customHeight="1" x14ac:dyDescent="0.25">
      <c r="A11" s="1493" t="s">
        <v>24</v>
      </c>
      <c r="B11" s="1494"/>
      <c r="C11" s="257"/>
      <c r="D11" s="258">
        <f>SUM(D12,D32,D41)</f>
        <v>172298535</v>
      </c>
      <c r="E11" s="258">
        <f>SUM(E12,E32,E41)</f>
        <v>0</v>
      </c>
      <c r="F11" s="258">
        <f>SUM(F12,F32,F41)</f>
        <v>500000</v>
      </c>
      <c r="G11" s="279">
        <f t="shared" ref="G11:G18" si="0">SUM(D11:F11)</f>
        <v>172798535</v>
      </c>
      <c r="H11" s="258">
        <f>SUM(H12,H32,H41)</f>
        <v>9602767</v>
      </c>
      <c r="I11" s="258">
        <f>SUM(I12,I32,I41)</f>
        <v>0</v>
      </c>
      <c r="J11" s="258">
        <f>SUM(J12,J32,J41)</f>
        <v>0</v>
      </c>
      <c r="K11" s="279">
        <f t="shared" ref="K11:K18" si="1">SUM(H11:J11)</f>
        <v>9602767</v>
      </c>
      <c r="L11"/>
      <c r="M11"/>
      <c r="N11"/>
      <c r="O11"/>
      <c r="P11"/>
      <c r="Q11"/>
      <c r="R11"/>
      <c r="S11"/>
      <c r="T11"/>
      <c r="U11"/>
      <c r="V11"/>
      <c r="W11"/>
    </row>
    <row r="12" spans="1:23" ht="12" customHeight="1" x14ac:dyDescent="0.25">
      <c r="A12" s="1502" t="s">
        <v>540</v>
      </c>
      <c r="B12" s="1495"/>
      <c r="C12" s="260"/>
      <c r="D12" s="261">
        <f>SUM(D32,D13)</f>
        <v>10974073</v>
      </c>
      <c r="E12" s="261">
        <f>SUM(E14,E16,E18,E30)</f>
        <v>0</v>
      </c>
      <c r="F12" s="261">
        <f>SUM(F14,F16,F18,F30)</f>
        <v>500000</v>
      </c>
      <c r="G12" s="261">
        <f t="shared" si="0"/>
        <v>11474073</v>
      </c>
      <c r="H12" s="261">
        <f>SUM(H32,H13)</f>
        <v>8785145</v>
      </c>
      <c r="I12" s="261">
        <f>SUM(I14,I16,I18,I30)</f>
        <v>0</v>
      </c>
      <c r="J12" s="261">
        <f>SUM(J14,J16,J18,J30)</f>
        <v>0</v>
      </c>
      <c r="K12" s="261">
        <f t="shared" si="1"/>
        <v>8785145</v>
      </c>
      <c r="L12"/>
      <c r="M12"/>
      <c r="N12"/>
      <c r="O12"/>
      <c r="P12"/>
      <c r="Q12"/>
      <c r="R12"/>
      <c r="S12"/>
      <c r="T12"/>
      <c r="U12"/>
      <c r="V12"/>
      <c r="W12"/>
    </row>
    <row r="13" spans="1:23" ht="12" customHeight="1" x14ac:dyDescent="0.25">
      <c r="A13" s="262">
        <v>1</v>
      </c>
      <c r="B13" s="263" t="s">
        <v>541</v>
      </c>
      <c r="C13" s="260"/>
      <c r="D13" s="261">
        <f>SUM(D30,D18,D16,D14)</f>
        <v>10974073</v>
      </c>
      <c r="E13" s="261">
        <f>SUM(E30,E18,E16,E14)</f>
        <v>0</v>
      </c>
      <c r="F13" s="261">
        <f>SUM(F30,F18,F16,F14)</f>
        <v>500000</v>
      </c>
      <c r="G13" s="261">
        <f t="shared" si="0"/>
        <v>11474073</v>
      </c>
      <c r="H13" s="261">
        <f>SUM(H30,H18,H16,H14)</f>
        <v>8785145</v>
      </c>
      <c r="I13" s="261">
        <f>SUM(I30,I18,I16,I14)</f>
        <v>0</v>
      </c>
      <c r="J13" s="261">
        <f>SUM(J30,J18,J16,J14)</f>
        <v>0</v>
      </c>
      <c r="K13" s="261">
        <f t="shared" si="1"/>
        <v>8785145</v>
      </c>
      <c r="L13"/>
      <c r="M13"/>
      <c r="N13"/>
      <c r="O13"/>
      <c r="P13"/>
      <c r="Q13"/>
      <c r="R13"/>
      <c r="S13"/>
      <c r="T13"/>
      <c r="U13"/>
      <c r="V13"/>
      <c r="W13"/>
    </row>
    <row r="14" spans="1:23" ht="12" customHeight="1" x14ac:dyDescent="0.25">
      <c r="A14" s="264"/>
      <c r="B14" s="265" t="s">
        <v>542</v>
      </c>
      <c r="C14" s="265" t="s">
        <v>155</v>
      </c>
      <c r="D14" s="266">
        <f>SUM(D15)</f>
        <v>5974073</v>
      </c>
      <c r="E14" s="266">
        <v>0</v>
      </c>
      <c r="F14" s="266">
        <v>0</v>
      </c>
      <c r="G14" s="266">
        <f t="shared" si="0"/>
        <v>5974073</v>
      </c>
      <c r="H14" s="266">
        <f>SUM(H15)</f>
        <v>8780145</v>
      </c>
      <c r="I14" s="266">
        <v>0</v>
      </c>
      <c r="J14" s="266">
        <v>0</v>
      </c>
      <c r="K14" s="266">
        <f t="shared" si="1"/>
        <v>8780145</v>
      </c>
      <c r="L14"/>
      <c r="M14"/>
      <c r="N14"/>
      <c r="O14"/>
      <c r="P14"/>
      <c r="Q14"/>
      <c r="R14"/>
      <c r="S14"/>
      <c r="T14"/>
      <c r="U14"/>
      <c r="V14"/>
      <c r="W14"/>
    </row>
    <row r="15" spans="1:23" ht="12" customHeight="1" x14ac:dyDescent="0.25">
      <c r="A15" s="264"/>
      <c r="B15" s="267" t="s">
        <v>543</v>
      </c>
      <c r="C15" s="267" t="s">
        <v>167</v>
      </c>
      <c r="D15" s="268">
        <v>5974073</v>
      </c>
      <c r="E15" s="268"/>
      <c r="F15" s="268"/>
      <c r="G15" s="268">
        <f t="shared" si="0"/>
        <v>5974073</v>
      </c>
      <c r="H15" s="268">
        <v>8780145</v>
      </c>
      <c r="I15" s="268"/>
      <c r="J15" s="268"/>
      <c r="K15" s="268">
        <f t="shared" si="1"/>
        <v>8780145</v>
      </c>
      <c r="L15"/>
      <c r="M15"/>
      <c r="N15"/>
      <c r="O15"/>
      <c r="P15"/>
      <c r="Q15"/>
      <c r="R15"/>
      <c r="S15"/>
      <c r="T15"/>
      <c r="U15"/>
      <c r="V15"/>
      <c r="W15"/>
    </row>
    <row r="16" spans="1:23" ht="12" customHeight="1" x14ac:dyDescent="0.25">
      <c r="A16" s="269"/>
      <c r="B16" s="265" t="s">
        <v>544</v>
      </c>
      <c r="C16" s="265" t="s">
        <v>189</v>
      </c>
      <c r="D16" s="266">
        <v>0</v>
      </c>
      <c r="E16" s="266">
        <v>0</v>
      </c>
      <c r="F16" s="266">
        <v>0</v>
      </c>
      <c r="G16" s="266">
        <f t="shared" si="0"/>
        <v>0</v>
      </c>
      <c r="H16" s="266">
        <v>0</v>
      </c>
      <c r="I16" s="266">
        <v>0</v>
      </c>
      <c r="J16" s="266">
        <v>0</v>
      </c>
      <c r="K16" s="266">
        <f t="shared" si="1"/>
        <v>0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2" customHeight="1" x14ac:dyDescent="0.25">
      <c r="A17" s="264"/>
      <c r="B17" s="267" t="s">
        <v>545</v>
      </c>
      <c r="C17" s="267" t="s">
        <v>203</v>
      </c>
      <c r="D17" s="268"/>
      <c r="E17" s="268"/>
      <c r="F17" s="268"/>
      <c r="G17" s="268">
        <f t="shared" si="0"/>
        <v>0</v>
      </c>
      <c r="H17" s="268"/>
      <c r="I17" s="268"/>
      <c r="J17" s="268"/>
      <c r="K17" s="268">
        <f t="shared" si="1"/>
        <v>0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2" customHeight="1" x14ac:dyDescent="0.25">
      <c r="A18" s="264"/>
      <c r="B18" s="265" t="s">
        <v>546</v>
      </c>
      <c r="C18" s="265" t="s">
        <v>206</v>
      </c>
      <c r="D18" s="266">
        <f>SUM(D19:D29)</f>
        <v>5000000</v>
      </c>
      <c r="E18" s="266">
        <f>SUM(E19:E29)</f>
        <v>0</v>
      </c>
      <c r="F18" s="266">
        <f>SUM(F19:F29)</f>
        <v>500000</v>
      </c>
      <c r="G18" s="266">
        <f t="shared" si="0"/>
        <v>5500000</v>
      </c>
      <c r="H18" s="266">
        <f>SUM(H19:H29)</f>
        <v>5000</v>
      </c>
      <c r="I18" s="266">
        <f>SUM(I19:I29)</f>
        <v>0</v>
      </c>
      <c r="J18" s="266">
        <f>SUM(J19:J29)</f>
        <v>0</v>
      </c>
      <c r="K18" s="266">
        <f t="shared" si="1"/>
        <v>5000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2" customHeight="1" x14ac:dyDescent="0.25">
      <c r="A19" s="264"/>
      <c r="B19" s="267" t="s">
        <v>547</v>
      </c>
      <c r="C19" s="267" t="s">
        <v>209</v>
      </c>
      <c r="D19" s="270"/>
      <c r="E19" s="270"/>
      <c r="F19" s="270"/>
      <c r="G19" s="270">
        <f t="shared" ref="G19:G31" si="2">SUM(D19:F19)</f>
        <v>0</v>
      </c>
      <c r="H19" s="270"/>
      <c r="I19" s="270"/>
      <c r="J19" s="270" t="s">
        <v>125</v>
      </c>
      <c r="K19" s="270">
        <f t="shared" ref="K19:K31" si="3">SUM(H19:J19)</f>
        <v>0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2" customHeight="1" x14ac:dyDescent="0.25">
      <c r="A20" s="264"/>
      <c r="B20" s="267" t="s">
        <v>548</v>
      </c>
      <c r="C20" s="267" t="s">
        <v>212</v>
      </c>
      <c r="D20" s="270"/>
      <c r="E20" s="270"/>
      <c r="F20" s="270">
        <v>500000</v>
      </c>
      <c r="G20" s="270">
        <f t="shared" si="2"/>
        <v>500000</v>
      </c>
      <c r="H20" s="270"/>
      <c r="I20" s="270"/>
      <c r="J20" s="270"/>
      <c r="K20" s="270">
        <f t="shared" si="3"/>
        <v>0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2" customHeight="1" x14ac:dyDescent="0.25">
      <c r="A21" s="264"/>
      <c r="B21" s="267" t="s">
        <v>549</v>
      </c>
      <c r="C21" s="267" t="s">
        <v>215</v>
      </c>
      <c r="D21" s="270">
        <v>5000000</v>
      </c>
      <c r="E21" s="270"/>
      <c r="F21" s="270"/>
      <c r="G21" s="270">
        <f t="shared" si="2"/>
        <v>5000000</v>
      </c>
      <c r="H21" s="270"/>
      <c r="I21" s="270"/>
      <c r="J21" s="270"/>
      <c r="K21" s="270">
        <f t="shared" si="3"/>
        <v>0</v>
      </c>
      <c r="L21"/>
      <c r="M21"/>
      <c r="N21"/>
      <c r="O21"/>
      <c r="P21"/>
      <c r="Q21"/>
      <c r="R21"/>
      <c r="S21"/>
      <c r="T21"/>
      <c r="U21"/>
      <c r="V21"/>
      <c r="W21"/>
    </row>
    <row r="22" spans="1:23" ht="12" customHeight="1" x14ac:dyDescent="0.25">
      <c r="A22" s="264"/>
      <c r="B22" s="267" t="s">
        <v>550</v>
      </c>
      <c r="C22" s="267" t="s">
        <v>218</v>
      </c>
      <c r="D22" s="270"/>
      <c r="E22" s="270"/>
      <c r="F22" s="270"/>
      <c r="G22" s="270">
        <f t="shared" si="2"/>
        <v>0</v>
      </c>
      <c r="H22" s="270"/>
      <c r="I22" s="270"/>
      <c r="J22" s="270"/>
      <c r="K22" s="270">
        <f t="shared" si="3"/>
        <v>0</v>
      </c>
      <c r="L22"/>
      <c r="M22"/>
      <c r="N22"/>
      <c r="O22"/>
      <c r="P22"/>
      <c r="Q22"/>
      <c r="R22"/>
      <c r="S22"/>
      <c r="T22"/>
      <c r="U22"/>
      <c r="V22"/>
      <c r="W22"/>
    </row>
    <row r="23" spans="1:23" ht="12" customHeight="1" x14ac:dyDescent="0.25">
      <c r="A23" s="264"/>
      <c r="B23" s="267" t="s">
        <v>551</v>
      </c>
      <c r="C23" s="267" t="s">
        <v>221</v>
      </c>
      <c r="D23" s="270"/>
      <c r="E23" s="270"/>
      <c r="F23" s="270"/>
      <c r="G23" s="270">
        <f t="shared" si="2"/>
        <v>0</v>
      </c>
      <c r="H23" s="270"/>
      <c r="I23" s="270"/>
      <c r="J23" s="270"/>
      <c r="K23" s="270">
        <f t="shared" si="3"/>
        <v>0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2" customHeight="1" x14ac:dyDescent="0.25">
      <c r="A24" s="264"/>
      <c r="B24" s="267" t="s">
        <v>552</v>
      </c>
      <c r="C24" s="267" t="s">
        <v>224</v>
      </c>
      <c r="D24" s="270"/>
      <c r="E24" s="270"/>
      <c r="F24" s="270"/>
      <c r="G24" s="270">
        <f t="shared" si="2"/>
        <v>0</v>
      </c>
      <c r="H24" s="270">
        <v>5000</v>
      </c>
      <c r="I24" s="270"/>
      <c r="J24" s="270"/>
      <c r="K24" s="270">
        <f t="shared" si="3"/>
        <v>5000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2" customHeight="1" x14ac:dyDescent="0.25">
      <c r="A25" s="264"/>
      <c r="B25" s="267" t="s">
        <v>553</v>
      </c>
      <c r="C25" s="267" t="s">
        <v>227</v>
      </c>
      <c r="D25" s="270"/>
      <c r="E25" s="270"/>
      <c r="F25" s="270"/>
      <c r="G25" s="270">
        <f t="shared" si="2"/>
        <v>0</v>
      </c>
      <c r="H25" s="270"/>
      <c r="I25" s="270"/>
      <c r="J25" s="270"/>
      <c r="K25" s="270">
        <f t="shared" si="3"/>
        <v>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2" customHeight="1" x14ac:dyDescent="0.25">
      <c r="A26" s="264"/>
      <c r="B26" s="267" t="s">
        <v>554</v>
      </c>
      <c r="C26" s="267" t="s">
        <v>230</v>
      </c>
      <c r="D26" s="270"/>
      <c r="E26" s="270"/>
      <c r="F26" s="270"/>
      <c r="G26" s="270">
        <f t="shared" si="2"/>
        <v>0</v>
      </c>
      <c r="H26" s="270"/>
      <c r="I26" s="270"/>
      <c r="J26" s="270"/>
      <c r="K26" s="270">
        <f t="shared" si="3"/>
        <v>0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2" customHeight="1" x14ac:dyDescent="0.25">
      <c r="A27" s="264"/>
      <c r="B27" s="267" t="s">
        <v>555</v>
      </c>
      <c r="C27" s="267" t="s">
        <v>233</v>
      </c>
      <c r="D27" s="270"/>
      <c r="E27" s="270"/>
      <c r="F27" s="270"/>
      <c r="G27" s="270">
        <f t="shared" si="2"/>
        <v>0</v>
      </c>
      <c r="H27" s="270"/>
      <c r="I27" s="270"/>
      <c r="J27" s="270"/>
      <c r="K27" s="270">
        <f t="shared" si="3"/>
        <v>0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2" customHeight="1" x14ac:dyDescent="0.25">
      <c r="A28" s="264"/>
      <c r="B28" s="267" t="s">
        <v>556</v>
      </c>
      <c r="C28" s="267" t="s">
        <v>236</v>
      </c>
      <c r="D28" s="270"/>
      <c r="E28" s="270"/>
      <c r="F28" s="270"/>
      <c r="G28" s="270">
        <f t="shared" si="2"/>
        <v>0</v>
      </c>
      <c r="H28" s="270"/>
      <c r="I28" s="270"/>
      <c r="J28" s="270"/>
      <c r="K28" s="270">
        <f t="shared" si="3"/>
        <v>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2" customHeight="1" x14ac:dyDescent="0.25">
      <c r="A29" s="264"/>
      <c r="B29" s="267" t="s">
        <v>557</v>
      </c>
      <c r="C29" s="267" t="s">
        <v>558</v>
      </c>
      <c r="D29" s="270"/>
      <c r="E29" s="270"/>
      <c r="F29" s="270"/>
      <c r="G29" s="270">
        <f t="shared" si="2"/>
        <v>0</v>
      </c>
      <c r="H29" s="270"/>
      <c r="I29" s="270"/>
      <c r="J29" s="270"/>
      <c r="K29" s="270">
        <f t="shared" si="3"/>
        <v>0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2" customHeight="1" x14ac:dyDescent="0.25">
      <c r="A30" s="264"/>
      <c r="B30" s="265" t="s">
        <v>559</v>
      </c>
      <c r="C30" s="265" t="s">
        <v>251</v>
      </c>
      <c r="D30" s="271">
        <v>0</v>
      </c>
      <c r="E30" s="271">
        <v>0</v>
      </c>
      <c r="F30" s="271">
        <v>0</v>
      </c>
      <c r="G30" s="275">
        <f t="shared" si="2"/>
        <v>0</v>
      </c>
      <c r="H30" s="271">
        <v>0</v>
      </c>
      <c r="I30" s="271">
        <v>0</v>
      </c>
      <c r="J30" s="271">
        <v>0</v>
      </c>
      <c r="K30" s="275">
        <f t="shared" si="3"/>
        <v>0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5">
      <c r="A31" s="264"/>
      <c r="B31" s="267" t="s">
        <v>560</v>
      </c>
      <c r="C31" s="267" t="s">
        <v>561</v>
      </c>
      <c r="D31" s="270"/>
      <c r="E31" s="270"/>
      <c r="F31" s="270"/>
      <c r="G31" s="270">
        <f t="shared" si="2"/>
        <v>0</v>
      </c>
      <c r="H31" s="270"/>
      <c r="I31" s="270"/>
      <c r="J31" s="270"/>
      <c r="K31" s="270">
        <f t="shared" si="3"/>
        <v>0</v>
      </c>
      <c r="L31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5">
      <c r="A32" s="272">
        <v>2</v>
      </c>
      <c r="B32" s="272" t="s">
        <v>562</v>
      </c>
      <c r="C32" s="260"/>
      <c r="D32" s="273">
        <f t="shared" ref="D32:K32" si="4">SUM(D33,D35,D39)</f>
        <v>0</v>
      </c>
      <c r="E32" s="273">
        <f t="shared" si="4"/>
        <v>0</v>
      </c>
      <c r="F32" s="273">
        <f t="shared" si="4"/>
        <v>0</v>
      </c>
      <c r="G32" s="273">
        <f t="shared" si="4"/>
        <v>0</v>
      </c>
      <c r="H32" s="273">
        <f t="shared" si="4"/>
        <v>0</v>
      </c>
      <c r="I32" s="273">
        <f t="shared" si="4"/>
        <v>0</v>
      </c>
      <c r="J32" s="273">
        <f t="shared" si="4"/>
        <v>0</v>
      </c>
      <c r="K32" s="273">
        <f t="shared" si="4"/>
        <v>0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2" customHeight="1" x14ac:dyDescent="0.25">
      <c r="A33" s="267"/>
      <c r="B33" s="265" t="s">
        <v>563</v>
      </c>
      <c r="C33" s="265" t="s">
        <v>172</v>
      </c>
      <c r="D33" s="271">
        <v>0</v>
      </c>
      <c r="E33" s="271">
        <v>0</v>
      </c>
      <c r="F33" s="271">
        <v>0</v>
      </c>
      <c r="G33" s="271">
        <v>0</v>
      </c>
      <c r="H33" s="271">
        <v>0</v>
      </c>
      <c r="I33" s="271">
        <v>0</v>
      </c>
      <c r="J33" s="271">
        <v>0</v>
      </c>
      <c r="K33" s="271">
        <v>0</v>
      </c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67"/>
      <c r="B34" s="267" t="s">
        <v>564</v>
      </c>
      <c r="C34" s="267" t="s">
        <v>184</v>
      </c>
      <c r="D34" s="270"/>
      <c r="E34" s="270"/>
      <c r="F34" s="270"/>
      <c r="G34" s="270"/>
      <c r="H34" s="270"/>
      <c r="I34" s="270"/>
      <c r="J34" s="270"/>
      <c r="K34" s="270"/>
      <c r="L34"/>
      <c r="M34"/>
      <c r="N34"/>
      <c r="O34"/>
      <c r="P34"/>
      <c r="Q34"/>
      <c r="R34"/>
      <c r="S34"/>
      <c r="T34"/>
      <c r="U34"/>
      <c r="V34"/>
      <c r="W34"/>
    </row>
    <row r="35" spans="1:23" ht="12" customHeight="1" x14ac:dyDescent="0.25">
      <c r="A35" s="267"/>
      <c r="B35" s="265" t="s">
        <v>565</v>
      </c>
      <c r="C35" s="274" t="s">
        <v>239</v>
      </c>
      <c r="D35" s="271">
        <v>0</v>
      </c>
      <c r="E35" s="271">
        <v>0</v>
      </c>
      <c r="F35" s="271">
        <v>0</v>
      </c>
      <c r="G35" s="271">
        <v>0</v>
      </c>
      <c r="H35" s="271">
        <v>0</v>
      </c>
      <c r="I35" s="271">
        <v>0</v>
      </c>
      <c r="J35" s="271">
        <v>0</v>
      </c>
      <c r="K35" s="271">
        <v>0</v>
      </c>
      <c r="L35"/>
      <c r="M35"/>
      <c r="N35"/>
      <c r="O35"/>
      <c r="P35"/>
      <c r="Q35"/>
      <c r="R35"/>
      <c r="S35"/>
      <c r="T35"/>
      <c r="U35"/>
      <c r="V35"/>
      <c r="W35"/>
    </row>
    <row r="36" spans="1:23" ht="12" customHeight="1" x14ac:dyDescent="0.25">
      <c r="A36" s="267"/>
      <c r="B36" s="267" t="s">
        <v>566</v>
      </c>
      <c r="C36" s="267" t="s">
        <v>242</v>
      </c>
      <c r="D36" s="270"/>
      <c r="E36" s="270"/>
      <c r="F36" s="270"/>
      <c r="G36" s="270"/>
      <c r="H36" s="270"/>
      <c r="I36" s="270"/>
      <c r="J36" s="270"/>
      <c r="K36" s="270"/>
      <c r="L36"/>
      <c r="M36"/>
      <c r="N36"/>
      <c r="O36"/>
      <c r="P36"/>
      <c r="Q36"/>
      <c r="R36"/>
      <c r="S36"/>
      <c r="T36"/>
      <c r="U36"/>
      <c r="V36"/>
      <c r="W36"/>
    </row>
    <row r="37" spans="1:23" ht="12" customHeight="1" x14ac:dyDescent="0.25">
      <c r="A37" s="267"/>
      <c r="B37" s="267" t="s">
        <v>567</v>
      </c>
      <c r="C37" s="267" t="s">
        <v>245</v>
      </c>
      <c r="D37" s="270"/>
      <c r="E37" s="270"/>
      <c r="F37" s="270"/>
      <c r="G37" s="270"/>
      <c r="H37" s="270"/>
      <c r="I37" s="270"/>
      <c r="J37" s="270"/>
      <c r="K37" s="270"/>
      <c r="L37"/>
      <c r="M37"/>
      <c r="N37"/>
      <c r="O37"/>
      <c r="P37"/>
      <c r="Q37"/>
      <c r="R37"/>
      <c r="S37"/>
      <c r="T37"/>
      <c r="U37"/>
      <c r="V37"/>
      <c r="W37"/>
    </row>
    <row r="38" spans="1:23" ht="12" customHeight="1" x14ac:dyDescent="0.25">
      <c r="A38" s="267"/>
      <c r="B38" s="267" t="s">
        <v>568</v>
      </c>
      <c r="C38" s="267" t="s">
        <v>248</v>
      </c>
      <c r="D38" s="270"/>
      <c r="E38" s="270"/>
      <c r="F38" s="270"/>
      <c r="G38" s="270"/>
      <c r="H38" s="270"/>
      <c r="I38" s="270"/>
      <c r="J38" s="270"/>
      <c r="K38" s="270"/>
      <c r="L38"/>
      <c r="M38"/>
      <c r="N38"/>
      <c r="O38"/>
      <c r="P38"/>
      <c r="Q38"/>
      <c r="R38"/>
      <c r="S38"/>
      <c r="T38"/>
      <c r="U38"/>
      <c r="V38"/>
      <c r="W38"/>
    </row>
    <row r="39" spans="1:23" ht="12" customHeight="1" x14ac:dyDescent="0.25">
      <c r="A39" s="267"/>
      <c r="B39" s="265" t="s">
        <v>569</v>
      </c>
      <c r="C39" s="265" t="s">
        <v>269</v>
      </c>
      <c r="D39" s="275">
        <v>0</v>
      </c>
      <c r="E39" s="275">
        <v>0</v>
      </c>
      <c r="F39" s="275">
        <v>0</v>
      </c>
      <c r="G39" s="275">
        <v>0</v>
      </c>
      <c r="H39" s="275">
        <v>0</v>
      </c>
      <c r="I39" s="275">
        <v>0</v>
      </c>
      <c r="J39" s="275">
        <v>0</v>
      </c>
      <c r="K39" s="275">
        <v>0</v>
      </c>
      <c r="L39"/>
      <c r="M39"/>
      <c r="N39"/>
      <c r="O39"/>
      <c r="P39"/>
      <c r="Q39"/>
      <c r="R39"/>
      <c r="S39"/>
      <c r="T39"/>
      <c r="U39"/>
      <c r="V39"/>
      <c r="W39"/>
    </row>
    <row r="40" spans="1:23" ht="12" customHeight="1" x14ac:dyDescent="0.25">
      <c r="A40" s="267"/>
      <c r="B40" s="267" t="s">
        <v>570</v>
      </c>
      <c r="C40" s="267" t="s">
        <v>571</v>
      </c>
      <c r="D40" s="270"/>
      <c r="E40" s="270"/>
      <c r="F40" s="270"/>
      <c r="G40" s="270"/>
      <c r="H40" s="270"/>
      <c r="I40" s="270"/>
      <c r="J40" s="270"/>
      <c r="K40" s="270"/>
      <c r="L40"/>
      <c r="M40"/>
      <c r="N40"/>
      <c r="O40"/>
      <c r="P40"/>
      <c r="Q40"/>
      <c r="R40"/>
      <c r="S40"/>
      <c r="T40"/>
      <c r="U40"/>
      <c r="V40"/>
      <c r="W40"/>
    </row>
    <row r="41" spans="1:23" ht="12" customHeight="1" x14ac:dyDescent="0.25">
      <c r="A41" s="1495" t="s">
        <v>572</v>
      </c>
      <c r="B41" s="1495"/>
      <c r="C41" s="259" t="s">
        <v>304</v>
      </c>
      <c r="D41" s="276">
        <f>SUM(D42)</f>
        <v>161324462</v>
      </c>
      <c r="E41" s="276">
        <f>SUM(E42)</f>
        <v>0</v>
      </c>
      <c r="F41" s="276">
        <f>SUM(F42)</f>
        <v>0</v>
      </c>
      <c r="G41" s="276">
        <f>SUM(D41:F41)</f>
        <v>161324462</v>
      </c>
      <c r="H41" s="276">
        <f>SUM(H42)</f>
        <v>817622</v>
      </c>
      <c r="I41" s="276">
        <f>SUM(I42)</f>
        <v>0</v>
      </c>
      <c r="J41" s="276">
        <f>SUM(J42)</f>
        <v>0</v>
      </c>
      <c r="K41" s="276">
        <f>SUM(H41:J41)</f>
        <v>817622</v>
      </c>
      <c r="L41"/>
      <c r="M41"/>
      <c r="N41"/>
      <c r="O41"/>
      <c r="P41"/>
      <c r="Q41"/>
      <c r="R41"/>
      <c r="S41"/>
      <c r="T41"/>
      <c r="U41"/>
      <c r="V41"/>
      <c r="W41"/>
    </row>
    <row r="42" spans="1:23" ht="12" customHeight="1" x14ac:dyDescent="0.25">
      <c r="A42" s="265">
        <v>1</v>
      </c>
      <c r="B42" s="265" t="s">
        <v>573</v>
      </c>
      <c r="C42" s="265" t="s">
        <v>574</v>
      </c>
      <c r="D42" s="270">
        <f>SUM(D50,D45)</f>
        <v>161324462</v>
      </c>
      <c r="E42" s="270">
        <f>SUM(E50,E44)</f>
        <v>0</v>
      </c>
      <c r="F42" s="270">
        <f>SUM(F50,F44)</f>
        <v>0</v>
      </c>
      <c r="G42" s="270">
        <f>SUM(D42:F42)</f>
        <v>161324462</v>
      </c>
      <c r="H42" s="270">
        <f>SUM(H50,H49,H44)</f>
        <v>817622</v>
      </c>
      <c r="I42" s="270">
        <f>SUM(I50,I44)</f>
        <v>0</v>
      </c>
      <c r="J42" s="270">
        <f>SUM(J50,J44)</f>
        <v>0</v>
      </c>
      <c r="K42" s="270">
        <f>SUM(H42:J42)</f>
        <v>817622</v>
      </c>
      <c r="L42"/>
      <c r="M42"/>
      <c r="N42"/>
      <c r="O42"/>
      <c r="P42"/>
      <c r="Q42"/>
      <c r="R42"/>
      <c r="S42"/>
      <c r="T42"/>
      <c r="U42"/>
      <c r="V42"/>
      <c r="W42"/>
    </row>
    <row r="43" spans="1:23" ht="12" customHeight="1" x14ac:dyDescent="0.25">
      <c r="A43" s="267"/>
      <c r="B43" s="267" t="s">
        <v>575</v>
      </c>
      <c r="C43" s="267" t="s">
        <v>293</v>
      </c>
      <c r="D43" s="270"/>
      <c r="E43" s="270"/>
      <c r="F43" s="270"/>
      <c r="G43" s="270"/>
      <c r="H43" s="270"/>
      <c r="I43" s="270"/>
      <c r="J43" s="270"/>
      <c r="K43" s="270"/>
      <c r="L43"/>
      <c r="M43"/>
      <c r="N43"/>
      <c r="O43"/>
      <c r="P43"/>
      <c r="Q43"/>
      <c r="R43"/>
      <c r="S43"/>
      <c r="T43"/>
      <c r="U43"/>
      <c r="V43"/>
      <c r="W43"/>
    </row>
    <row r="44" spans="1:23" ht="12" customHeight="1" x14ac:dyDescent="0.25">
      <c r="A44" s="267"/>
      <c r="B44" s="265" t="s">
        <v>576</v>
      </c>
      <c r="C44" s="265" t="s">
        <v>298</v>
      </c>
      <c r="D44" s="275">
        <f>SUM(D45)</f>
        <v>1619218</v>
      </c>
      <c r="E44" s="275">
        <v>0</v>
      </c>
      <c r="F44" s="275">
        <v>0</v>
      </c>
      <c r="G44" s="275">
        <f t="shared" ref="G44:G50" si="5">SUM(D44:F44)</f>
        <v>1619218</v>
      </c>
      <c r="H44" s="275">
        <f>SUM(H45)</f>
        <v>0</v>
      </c>
      <c r="I44" s="275">
        <v>0</v>
      </c>
      <c r="J44" s="275">
        <v>0</v>
      </c>
      <c r="K44" s="275">
        <f t="shared" ref="K44:K50" si="6">SUM(H44:J44)</f>
        <v>0</v>
      </c>
      <c r="L44"/>
      <c r="M44"/>
      <c r="N44"/>
      <c r="O44"/>
      <c r="P44"/>
      <c r="Q44"/>
      <c r="R44"/>
      <c r="S44"/>
      <c r="T44"/>
      <c r="U44"/>
      <c r="V44"/>
      <c r="W44"/>
    </row>
    <row r="45" spans="1:23" ht="12" customHeight="1" x14ac:dyDescent="0.25">
      <c r="A45" s="267"/>
      <c r="B45" s="265" t="s">
        <v>577</v>
      </c>
      <c r="C45" s="265" t="s">
        <v>301</v>
      </c>
      <c r="D45" s="275">
        <f>SUM(D46:D47)</f>
        <v>1619218</v>
      </c>
      <c r="E45" s="275"/>
      <c r="F45" s="275"/>
      <c r="G45" s="275">
        <f t="shared" si="5"/>
        <v>1619218</v>
      </c>
      <c r="H45" s="275">
        <f>SUM(H46:H47)</f>
        <v>0</v>
      </c>
      <c r="I45" s="275"/>
      <c r="J45" s="275"/>
      <c r="K45" s="275">
        <f t="shared" si="6"/>
        <v>0</v>
      </c>
      <c r="L45"/>
      <c r="M45"/>
      <c r="N45"/>
      <c r="O45"/>
      <c r="P45"/>
      <c r="Q45"/>
      <c r="R45"/>
      <c r="S45"/>
      <c r="T45"/>
      <c r="U45"/>
      <c r="V45"/>
      <c r="W45"/>
    </row>
    <row r="46" spans="1:23" ht="12" customHeight="1" x14ac:dyDescent="0.25">
      <c r="A46" s="267"/>
      <c r="B46" s="267" t="s">
        <v>578</v>
      </c>
      <c r="C46" s="267" t="s">
        <v>301</v>
      </c>
      <c r="D46" s="270">
        <v>1619218</v>
      </c>
      <c r="E46" s="270"/>
      <c r="F46" s="270"/>
      <c r="G46" s="275">
        <f t="shared" si="5"/>
        <v>1619218</v>
      </c>
      <c r="H46" s="270"/>
      <c r="I46" s="270"/>
      <c r="J46" s="270"/>
      <c r="K46" s="275">
        <f t="shared" si="6"/>
        <v>0</v>
      </c>
      <c r="L46"/>
      <c r="M46"/>
      <c r="N46"/>
      <c r="O46"/>
      <c r="P46"/>
      <c r="Q46"/>
      <c r="R46"/>
      <c r="S46"/>
      <c r="T46"/>
      <c r="U46"/>
      <c r="V46"/>
      <c r="W46"/>
    </row>
    <row r="47" spans="1:23" ht="12" hidden="1" customHeight="1" x14ac:dyDescent="0.25">
      <c r="A47" s="267"/>
      <c r="B47" s="267" t="s">
        <v>579</v>
      </c>
      <c r="C47" s="267" t="s">
        <v>301</v>
      </c>
      <c r="D47" s="270"/>
      <c r="E47" s="270"/>
      <c r="F47" s="270"/>
      <c r="G47" s="275">
        <f t="shared" si="5"/>
        <v>0</v>
      </c>
      <c r="H47" s="270"/>
      <c r="I47" s="270"/>
      <c r="J47" s="270"/>
      <c r="K47" s="275">
        <f t="shared" si="6"/>
        <v>0</v>
      </c>
      <c r="L47"/>
      <c r="M47"/>
      <c r="N47"/>
      <c r="O47"/>
      <c r="P47"/>
      <c r="Q47"/>
      <c r="R47"/>
      <c r="S47"/>
      <c r="T47"/>
      <c r="U47"/>
      <c r="V47"/>
      <c r="W47"/>
    </row>
    <row r="48" spans="1:23" ht="12" customHeight="1" x14ac:dyDescent="0.25">
      <c r="A48" s="267"/>
      <c r="B48" s="267" t="s">
        <v>580</v>
      </c>
      <c r="C48" s="267" t="s">
        <v>303</v>
      </c>
      <c r="D48" s="270">
        <v>0</v>
      </c>
      <c r="E48" s="270">
        <v>0</v>
      </c>
      <c r="F48" s="270">
        <v>0</v>
      </c>
      <c r="G48" s="275">
        <f t="shared" si="5"/>
        <v>0</v>
      </c>
      <c r="H48" s="270">
        <v>0</v>
      </c>
      <c r="I48" s="270">
        <v>0</v>
      </c>
      <c r="J48" s="270">
        <v>0</v>
      </c>
      <c r="K48" s="275">
        <f t="shared" si="6"/>
        <v>0</v>
      </c>
      <c r="L48"/>
      <c r="M48"/>
      <c r="N48"/>
      <c r="O48"/>
      <c r="P48"/>
      <c r="Q48"/>
      <c r="R48"/>
      <c r="S48"/>
      <c r="T48"/>
      <c r="U48"/>
      <c r="V48"/>
      <c r="W48"/>
    </row>
    <row r="49" spans="1:23" ht="12" customHeight="1" x14ac:dyDescent="0.25">
      <c r="A49" s="267"/>
      <c r="B49" s="267" t="s">
        <v>581</v>
      </c>
      <c r="C49" s="267" t="s">
        <v>582</v>
      </c>
      <c r="D49" s="270"/>
      <c r="E49" s="270"/>
      <c r="F49" s="270"/>
      <c r="G49" s="275">
        <f t="shared" si="5"/>
        <v>0</v>
      </c>
      <c r="H49" s="270"/>
      <c r="I49" s="270"/>
      <c r="J49" s="270"/>
      <c r="K49" s="275">
        <f t="shared" si="6"/>
        <v>0</v>
      </c>
      <c r="L49"/>
      <c r="M49"/>
      <c r="N49"/>
      <c r="O49"/>
      <c r="P49"/>
      <c r="Q49"/>
      <c r="R49"/>
      <c r="S49"/>
      <c r="T49"/>
      <c r="U49"/>
      <c r="V49"/>
      <c r="W49"/>
    </row>
    <row r="50" spans="1:23" ht="12" customHeight="1" x14ac:dyDescent="0.25">
      <c r="A50" s="260"/>
      <c r="B50" s="272" t="s">
        <v>583</v>
      </c>
      <c r="C50" s="272" t="s">
        <v>584</v>
      </c>
      <c r="D50" s="277">
        <v>159705244</v>
      </c>
      <c r="E50" s="277">
        <v>0</v>
      </c>
      <c r="F50" s="277">
        <v>0</v>
      </c>
      <c r="G50" s="277">
        <f t="shared" si="5"/>
        <v>159705244</v>
      </c>
      <c r="H50" s="277">
        <v>817622</v>
      </c>
      <c r="I50" s="277"/>
      <c r="J50" s="277"/>
      <c r="K50" s="277">
        <f t="shared" si="6"/>
        <v>817622</v>
      </c>
      <c r="L50"/>
      <c r="M50"/>
      <c r="N50"/>
      <c r="O50"/>
      <c r="P50"/>
      <c r="Q50"/>
      <c r="R50"/>
      <c r="S50"/>
      <c r="T50"/>
      <c r="U50"/>
      <c r="V50"/>
      <c r="W50"/>
    </row>
    <row r="51" spans="1:23" ht="12" hidden="1" customHeight="1" x14ac:dyDescent="0.25">
      <c r="A51" s="267"/>
      <c r="B51" s="267" t="s">
        <v>585</v>
      </c>
      <c r="C51" s="267" t="s">
        <v>586</v>
      </c>
      <c r="D51" s="270"/>
      <c r="E51" s="270"/>
      <c r="F51" s="270"/>
      <c r="G51" s="270"/>
      <c r="H51" s="270"/>
      <c r="I51" s="270"/>
      <c r="J51" s="270"/>
      <c r="K51" s="270"/>
      <c r="L51"/>
      <c r="M51"/>
      <c r="N51"/>
      <c r="O51"/>
      <c r="P51"/>
      <c r="Q51"/>
      <c r="R51"/>
      <c r="S51"/>
      <c r="T51"/>
      <c r="U51"/>
      <c r="V51"/>
      <c r="W51"/>
    </row>
    <row r="52" spans="1:23" ht="12" customHeight="1" x14ac:dyDescent="0.25">
      <c r="A52" s="1500"/>
      <c r="B52" s="1500"/>
      <c r="C52" s="1501"/>
      <c r="D52" s="1500"/>
      <c r="E52" s="1500"/>
      <c r="F52" s="1500"/>
      <c r="G52" s="1500"/>
      <c r="L52"/>
      <c r="M52"/>
      <c r="N52"/>
      <c r="O52"/>
      <c r="P52"/>
      <c r="Q52"/>
      <c r="R52"/>
      <c r="S52"/>
      <c r="T52"/>
      <c r="U52"/>
      <c r="V52"/>
      <c r="W52"/>
    </row>
    <row r="53" spans="1:23" ht="12" customHeight="1" x14ac:dyDescent="0.25">
      <c r="A53" s="1503" t="s">
        <v>25</v>
      </c>
      <c r="B53" s="1504"/>
      <c r="C53" s="272"/>
      <c r="D53" s="277">
        <f t="shared" ref="D53:K53" si="7">SUM(D54)</f>
        <v>171953535</v>
      </c>
      <c r="E53" s="277">
        <f t="shared" si="7"/>
        <v>0</v>
      </c>
      <c r="F53" s="277">
        <f t="shared" si="7"/>
        <v>845000</v>
      </c>
      <c r="G53" s="277">
        <f t="shared" si="7"/>
        <v>172798535</v>
      </c>
      <c r="H53" s="277">
        <f t="shared" si="7"/>
        <v>9602767</v>
      </c>
      <c r="I53" s="277">
        <f t="shared" si="7"/>
        <v>0</v>
      </c>
      <c r="J53" s="277">
        <f t="shared" si="7"/>
        <v>0</v>
      </c>
      <c r="K53" s="277">
        <f t="shared" si="7"/>
        <v>9602767</v>
      </c>
      <c r="L53"/>
      <c r="M53"/>
      <c r="N53"/>
      <c r="O53"/>
      <c r="P53"/>
      <c r="Q53"/>
      <c r="R53"/>
      <c r="S53"/>
      <c r="T53"/>
      <c r="U53"/>
      <c r="V53"/>
      <c r="W53"/>
    </row>
    <row r="54" spans="1:23" ht="12" customHeight="1" x14ac:dyDescent="0.25">
      <c r="A54" s="1495" t="s">
        <v>587</v>
      </c>
      <c r="B54" s="1495"/>
      <c r="C54" s="260"/>
      <c r="D54" s="277">
        <f>SUM(D55,D66,D72)</f>
        <v>171953535</v>
      </c>
      <c r="E54" s="277">
        <f>SUM(E55,E66,E72)</f>
        <v>0</v>
      </c>
      <c r="F54" s="277">
        <f>SUM(F55,F66,F72)</f>
        <v>845000</v>
      </c>
      <c r="G54" s="277">
        <f>SUM(D54:F54)</f>
        <v>172798535</v>
      </c>
      <c r="H54" s="277">
        <f>SUM(H55,H66,H72)</f>
        <v>9602767</v>
      </c>
      <c r="I54" s="277">
        <f>SUM(I55,I66,I72)</f>
        <v>0</v>
      </c>
      <c r="J54" s="277">
        <f>SUM(J55,J66,J72)</f>
        <v>0</v>
      </c>
      <c r="K54" s="277">
        <f>SUM(H54:J54)</f>
        <v>9602767</v>
      </c>
      <c r="L54"/>
      <c r="M54"/>
      <c r="N54"/>
      <c r="O54"/>
      <c r="P54"/>
      <c r="Q54"/>
      <c r="R54"/>
      <c r="S54"/>
      <c r="T54"/>
      <c r="U54"/>
      <c r="V54"/>
      <c r="W54"/>
    </row>
    <row r="55" spans="1:23" ht="12" customHeight="1" x14ac:dyDescent="0.25">
      <c r="A55" s="262">
        <v>1</v>
      </c>
      <c r="B55" s="263" t="s">
        <v>588</v>
      </c>
      <c r="C55" s="272"/>
      <c r="D55" s="277">
        <f>SUM(D61,D58,D57,D56)</f>
        <v>170791485</v>
      </c>
      <c r="E55" s="277">
        <f>SUM(E61,E58,E57,E56)</f>
        <v>0</v>
      </c>
      <c r="F55" s="277">
        <f>SUM(F61,F58,F57,F56)</f>
        <v>845000</v>
      </c>
      <c r="G55" s="277">
        <f>SUM(D55:F55)</f>
        <v>171636485</v>
      </c>
      <c r="H55" s="277">
        <f>SUM(H61,H58,H57,H56)</f>
        <v>9602767</v>
      </c>
      <c r="I55" s="277">
        <f>SUM(I61,I58,I57,I56)</f>
        <v>0</v>
      </c>
      <c r="J55" s="277">
        <f>SUM(J61,J58,J57,J56)</f>
        <v>0</v>
      </c>
      <c r="K55" s="277">
        <f>SUM(H55:J55)</f>
        <v>9602767</v>
      </c>
      <c r="L55"/>
      <c r="M55"/>
      <c r="N55"/>
      <c r="O55"/>
      <c r="P55"/>
      <c r="Q55"/>
      <c r="R55"/>
      <c r="S55"/>
      <c r="T55"/>
      <c r="U55"/>
      <c r="V55"/>
      <c r="W55"/>
    </row>
    <row r="56" spans="1:23" ht="12" customHeight="1" x14ac:dyDescent="0.25">
      <c r="A56" s="267"/>
      <c r="B56" s="265" t="s">
        <v>589</v>
      </c>
      <c r="C56" s="265" t="s">
        <v>324</v>
      </c>
      <c r="D56" s="275">
        <v>121956775</v>
      </c>
      <c r="E56" s="275"/>
      <c r="F56" s="275">
        <v>720000</v>
      </c>
      <c r="G56" s="275">
        <f>SUM(D56:F56)</f>
        <v>122676775</v>
      </c>
      <c r="H56" s="275">
        <v>8551359</v>
      </c>
      <c r="I56" s="275"/>
      <c r="J56" s="275"/>
      <c r="K56" s="275">
        <f>SUM(H56:J56)</f>
        <v>8551359</v>
      </c>
      <c r="L56"/>
      <c r="M56"/>
      <c r="N56"/>
      <c r="O56"/>
      <c r="P56"/>
      <c r="Q56"/>
      <c r="R56"/>
      <c r="S56"/>
      <c r="T56"/>
      <c r="U56"/>
      <c r="V56"/>
      <c r="W56"/>
    </row>
    <row r="57" spans="1:23" ht="12" customHeight="1" x14ac:dyDescent="0.25">
      <c r="A57" s="267" t="s">
        <v>125</v>
      </c>
      <c r="B57" s="265" t="s">
        <v>590</v>
      </c>
      <c r="C57" s="265" t="s">
        <v>326</v>
      </c>
      <c r="D57" s="275">
        <v>22358460</v>
      </c>
      <c r="E57" s="275"/>
      <c r="F57" s="275">
        <v>125000</v>
      </c>
      <c r="G57" s="275">
        <f t="shared" ref="G57:G65" si="8">SUM(D57:F57)</f>
        <v>22483460</v>
      </c>
      <c r="H57" s="275">
        <v>1166408</v>
      </c>
      <c r="I57" s="275"/>
      <c r="J57" s="275"/>
      <c r="K57" s="275">
        <f t="shared" ref="K57:K65" si="9">SUM(H57:J57)</f>
        <v>1166408</v>
      </c>
      <c r="L57"/>
      <c r="M57"/>
      <c r="N57"/>
      <c r="O57"/>
      <c r="P57"/>
      <c r="Q57"/>
      <c r="R57"/>
      <c r="S57"/>
      <c r="T57"/>
      <c r="U57"/>
      <c r="V57"/>
      <c r="W57"/>
    </row>
    <row r="58" spans="1:23" ht="12" customHeight="1" x14ac:dyDescent="0.25">
      <c r="A58" s="267"/>
      <c r="B58" s="265" t="s">
        <v>591</v>
      </c>
      <c r="C58" s="265" t="s">
        <v>328</v>
      </c>
      <c r="D58" s="275">
        <v>26476250</v>
      </c>
      <c r="E58" s="275"/>
      <c r="F58" s="275"/>
      <c r="G58" s="275">
        <f t="shared" si="8"/>
        <v>26476250</v>
      </c>
      <c r="H58" s="275">
        <v>-115000</v>
      </c>
      <c r="I58" s="275"/>
      <c r="J58" s="275"/>
      <c r="K58" s="275">
        <f t="shared" si="9"/>
        <v>-115000</v>
      </c>
      <c r="L58"/>
      <c r="M58"/>
      <c r="N58"/>
      <c r="O58"/>
      <c r="P58"/>
      <c r="Q58"/>
      <c r="R58"/>
      <c r="S58"/>
      <c r="T58"/>
      <c r="U58"/>
      <c r="V58"/>
      <c r="W58"/>
    </row>
    <row r="59" spans="1:23" ht="12" customHeight="1" x14ac:dyDescent="0.25">
      <c r="A59" s="267"/>
      <c r="B59" s="267" t="s">
        <v>592</v>
      </c>
      <c r="C59" s="267" t="s">
        <v>27</v>
      </c>
      <c r="D59" s="270"/>
      <c r="E59" s="270"/>
      <c r="F59" s="270"/>
      <c r="G59" s="275">
        <f t="shared" si="8"/>
        <v>0</v>
      </c>
      <c r="H59" s="270"/>
      <c r="I59" s="270"/>
      <c r="J59" s="270"/>
      <c r="K59" s="275">
        <f t="shared" si="9"/>
        <v>0</v>
      </c>
      <c r="L59"/>
      <c r="M59"/>
      <c r="N59"/>
      <c r="O59"/>
      <c r="P59"/>
      <c r="Q59"/>
      <c r="R59"/>
      <c r="S59"/>
      <c r="T59"/>
      <c r="U59"/>
      <c r="V59"/>
      <c r="W59"/>
    </row>
    <row r="60" spans="1:23" ht="12" customHeight="1" x14ac:dyDescent="0.25">
      <c r="A60" s="267"/>
      <c r="B60" s="265" t="s">
        <v>593</v>
      </c>
      <c r="C60" s="265" t="s">
        <v>330</v>
      </c>
      <c r="D60" s="275"/>
      <c r="E60" s="275"/>
      <c r="F60" s="275"/>
      <c r="G60" s="275">
        <f t="shared" si="8"/>
        <v>0</v>
      </c>
      <c r="H60" s="275"/>
      <c r="I60" s="275"/>
      <c r="J60" s="275"/>
      <c r="K60" s="275">
        <f t="shared" si="9"/>
        <v>0</v>
      </c>
      <c r="L60"/>
      <c r="M60"/>
      <c r="N60"/>
      <c r="O60"/>
      <c r="P60"/>
      <c r="Q60"/>
      <c r="R60"/>
      <c r="S60"/>
      <c r="T60"/>
      <c r="U60"/>
      <c r="V60"/>
      <c r="W60"/>
    </row>
    <row r="61" spans="1:23" ht="12" customHeight="1" x14ac:dyDescent="0.25">
      <c r="A61" s="267"/>
      <c r="B61" s="265" t="s">
        <v>594</v>
      </c>
      <c r="C61" s="265" t="s">
        <v>333</v>
      </c>
      <c r="D61" s="275"/>
      <c r="E61" s="275"/>
      <c r="F61" s="275"/>
      <c r="G61" s="275">
        <f t="shared" si="8"/>
        <v>0</v>
      </c>
      <c r="H61" s="275"/>
      <c r="I61" s="275"/>
      <c r="J61" s="275"/>
      <c r="K61" s="275">
        <f t="shared" si="9"/>
        <v>0</v>
      </c>
      <c r="L61"/>
      <c r="M61"/>
      <c r="N61"/>
      <c r="O61"/>
      <c r="P61"/>
      <c r="Q61"/>
      <c r="R61"/>
      <c r="S61"/>
      <c r="T61"/>
      <c r="U61"/>
      <c r="V61"/>
      <c r="W61"/>
    </row>
    <row r="62" spans="1:23" ht="12" customHeight="1" x14ac:dyDescent="0.25">
      <c r="A62" s="267"/>
      <c r="B62" s="267" t="s">
        <v>595</v>
      </c>
      <c r="C62" s="267" t="s">
        <v>335</v>
      </c>
      <c r="D62" s="270"/>
      <c r="E62" s="270"/>
      <c r="F62" s="270"/>
      <c r="G62" s="275">
        <f t="shared" si="8"/>
        <v>0</v>
      </c>
      <c r="H62" s="270"/>
      <c r="I62" s="270"/>
      <c r="J62" s="270"/>
      <c r="K62" s="275">
        <f t="shared" si="9"/>
        <v>0</v>
      </c>
      <c r="L62"/>
      <c r="M62"/>
      <c r="N62"/>
      <c r="O62"/>
      <c r="P62"/>
      <c r="Q62"/>
      <c r="R62"/>
      <c r="S62"/>
      <c r="T62"/>
      <c r="U62"/>
      <c r="V62"/>
      <c r="W62"/>
    </row>
    <row r="63" spans="1:23" ht="12" customHeight="1" x14ac:dyDescent="0.25">
      <c r="A63" s="267"/>
      <c r="B63" s="267" t="s">
        <v>638</v>
      </c>
      <c r="C63" s="267" t="s">
        <v>344</v>
      </c>
      <c r="D63" s="270"/>
      <c r="E63" s="270"/>
      <c r="F63" s="270"/>
      <c r="G63" s="275">
        <f t="shared" si="8"/>
        <v>0</v>
      </c>
      <c r="H63" s="270"/>
      <c r="I63" s="270"/>
      <c r="J63" s="270"/>
      <c r="K63" s="275">
        <f t="shared" si="9"/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spans="1:23" ht="12" customHeight="1" x14ac:dyDescent="0.25">
      <c r="A64" s="267"/>
      <c r="B64" s="267" t="s">
        <v>639</v>
      </c>
      <c r="C64" s="267" t="s">
        <v>393</v>
      </c>
      <c r="D64" s="270"/>
      <c r="E64" s="270"/>
      <c r="F64" s="270"/>
      <c r="G64" s="275">
        <f t="shared" si="8"/>
        <v>0</v>
      </c>
      <c r="H64" s="270"/>
      <c r="I64" s="270"/>
      <c r="J64" s="270"/>
      <c r="K64" s="275">
        <f t="shared" si="9"/>
        <v>0</v>
      </c>
      <c r="L64"/>
      <c r="M64"/>
      <c r="N64"/>
      <c r="O64"/>
      <c r="P64"/>
      <c r="Q64"/>
      <c r="R64"/>
      <c r="S64"/>
      <c r="T64"/>
      <c r="U64"/>
      <c r="V64"/>
      <c r="W64"/>
    </row>
    <row r="65" spans="1:23" ht="12" customHeight="1" x14ac:dyDescent="0.25">
      <c r="A65" s="267"/>
      <c r="B65" s="267" t="s">
        <v>640</v>
      </c>
      <c r="C65" s="267" t="s">
        <v>333</v>
      </c>
      <c r="D65" s="270"/>
      <c r="E65" s="270"/>
      <c r="F65" s="270"/>
      <c r="G65" s="275">
        <f t="shared" si="8"/>
        <v>0</v>
      </c>
      <c r="H65" s="270"/>
      <c r="I65" s="270"/>
      <c r="J65" s="270"/>
      <c r="K65" s="275">
        <f t="shared" si="9"/>
        <v>0</v>
      </c>
      <c r="L65"/>
      <c r="M65"/>
      <c r="N65"/>
      <c r="O65"/>
      <c r="P65"/>
      <c r="Q65"/>
      <c r="R65"/>
      <c r="S65"/>
      <c r="T65"/>
      <c r="U65"/>
      <c r="V65"/>
      <c r="W65"/>
    </row>
    <row r="66" spans="1:23" ht="12" customHeight="1" x14ac:dyDescent="0.25">
      <c r="A66" s="272">
        <v>2</v>
      </c>
      <c r="B66" s="272" t="s">
        <v>641</v>
      </c>
      <c r="C66" s="272"/>
      <c r="D66" s="277">
        <f t="shared" ref="D66:K66" si="10">SUM(D67:D69)</f>
        <v>1162050</v>
      </c>
      <c r="E66" s="277">
        <f t="shared" si="10"/>
        <v>0</v>
      </c>
      <c r="F66" s="277">
        <f t="shared" si="10"/>
        <v>0</v>
      </c>
      <c r="G66" s="277">
        <f t="shared" si="10"/>
        <v>1162050</v>
      </c>
      <c r="H66" s="277">
        <f t="shared" si="10"/>
        <v>0</v>
      </c>
      <c r="I66" s="277">
        <f t="shared" si="10"/>
        <v>0</v>
      </c>
      <c r="J66" s="277">
        <f t="shared" si="10"/>
        <v>0</v>
      </c>
      <c r="K66" s="277">
        <f t="shared" si="10"/>
        <v>0</v>
      </c>
      <c r="L66"/>
      <c r="M66"/>
      <c r="N66"/>
      <c r="O66"/>
      <c r="P66"/>
      <c r="Q66"/>
      <c r="R66"/>
      <c r="S66"/>
      <c r="T66"/>
      <c r="U66"/>
      <c r="V66"/>
      <c r="W66"/>
    </row>
    <row r="67" spans="1:23" ht="12" customHeight="1" x14ac:dyDescent="0.25">
      <c r="A67" s="267"/>
      <c r="B67" s="265" t="s">
        <v>642</v>
      </c>
      <c r="C67" s="265" t="s">
        <v>353</v>
      </c>
      <c r="D67" s="275">
        <v>1162050</v>
      </c>
      <c r="E67" s="275">
        <v>0</v>
      </c>
      <c r="F67" s="275"/>
      <c r="G67" s="275">
        <f>SUM(D67:F67)</f>
        <v>1162050</v>
      </c>
      <c r="H67" s="275"/>
      <c r="I67" s="275"/>
      <c r="J67" s="275"/>
      <c r="K67" s="275">
        <f>SUM(H67:J67)</f>
        <v>0</v>
      </c>
      <c r="L67"/>
      <c r="M67"/>
      <c r="N67"/>
      <c r="O67"/>
      <c r="P67"/>
      <c r="Q67"/>
      <c r="R67"/>
      <c r="S67"/>
      <c r="T67"/>
      <c r="U67"/>
      <c r="V67"/>
      <c r="W67"/>
    </row>
    <row r="68" spans="1:23" ht="12" customHeight="1" x14ac:dyDescent="0.25">
      <c r="A68" s="267"/>
      <c r="B68" s="265" t="s">
        <v>643</v>
      </c>
      <c r="C68" s="265" t="s">
        <v>361</v>
      </c>
      <c r="D68" s="275"/>
      <c r="E68" s="275"/>
      <c r="F68" s="275"/>
      <c r="G68" s="275"/>
      <c r="H68" s="275"/>
      <c r="I68" s="275"/>
      <c r="J68" s="275"/>
      <c r="K68" s="275"/>
      <c r="L68"/>
      <c r="M68"/>
      <c r="N68"/>
      <c r="O68"/>
      <c r="P68"/>
      <c r="Q68"/>
      <c r="R68"/>
      <c r="S68"/>
      <c r="T68"/>
      <c r="U68"/>
      <c r="V68"/>
      <c r="W68"/>
    </row>
    <row r="69" spans="1:23" ht="12" customHeight="1" x14ac:dyDescent="0.25">
      <c r="A69" s="267"/>
      <c r="B69" s="265" t="s">
        <v>644</v>
      </c>
      <c r="C69" s="265" t="s">
        <v>373</v>
      </c>
      <c r="D69" s="275"/>
      <c r="E69" s="275"/>
      <c r="F69" s="275"/>
      <c r="G69" s="275"/>
      <c r="H69" s="275"/>
      <c r="I69" s="275"/>
      <c r="J69" s="275"/>
      <c r="K69" s="275"/>
      <c r="L69"/>
      <c r="M69"/>
      <c r="N69"/>
      <c r="O69"/>
      <c r="P69"/>
      <c r="Q69"/>
      <c r="R69"/>
      <c r="S69"/>
      <c r="T69"/>
      <c r="U69"/>
      <c r="V69"/>
      <c r="W69"/>
    </row>
    <row r="70" spans="1:23" ht="12" customHeight="1" x14ac:dyDescent="0.25">
      <c r="A70" s="267"/>
      <c r="B70" s="267" t="s">
        <v>645</v>
      </c>
      <c r="C70" s="267" t="s">
        <v>382</v>
      </c>
      <c r="D70" s="270"/>
      <c r="E70" s="270"/>
      <c r="F70" s="270"/>
      <c r="G70" s="270"/>
      <c r="H70" s="270"/>
      <c r="I70" s="270"/>
      <c r="J70" s="270"/>
      <c r="K70" s="270"/>
      <c r="L70"/>
      <c r="M70"/>
      <c r="N70"/>
      <c r="O70"/>
      <c r="P70"/>
      <c r="Q70"/>
      <c r="R70"/>
      <c r="S70"/>
      <c r="T70"/>
      <c r="U70"/>
      <c r="V70"/>
      <c r="W70"/>
    </row>
    <row r="71" spans="1:23" ht="12" customHeight="1" x14ac:dyDescent="0.25">
      <c r="A71" s="267"/>
      <c r="B71" s="267" t="s">
        <v>646</v>
      </c>
      <c r="C71" s="267" t="s">
        <v>647</v>
      </c>
      <c r="D71" s="270"/>
      <c r="E71" s="270"/>
      <c r="F71" s="270"/>
      <c r="G71" s="270"/>
      <c r="H71" s="270"/>
      <c r="I71" s="270"/>
      <c r="J71" s="270"/>
      <c r="K71" s="270"/>
      <c r="L71"/>
      <c r="M71"/>
      <c r="N71"/>
      <c r="O71"/>
      <c r="P71"/>
      <c r="Q71"/>
      <c r="R71"/>
      <c r="S71"/>
      <c r="T71"/>
      <c r="U71"/>
      <c r="V71"/>
      <c r="W71"/>
    </row>
    <row r="72" spans="1:23" ht="12" customHeight="1" x14ac:dyDescent="0.25">
      <c r="A72" s="1495" t="s">
        <v>648</v>
      </c>
      <c r="B72" s="1495"/>
      <c r="C72" s="272"/>
      <c r="D72" s="277"/>
      <c r="E72" s="277"/>
      <c r="F72" s="277"/>
      <c r="G72" s="277"/>
      <c r="H72" s="277"/>
      <c r="I72" s="277"/>
      <c r="J72" s="277"/>
      <c r="K72" s="277"/>
      <c r="L72"/>
      <c r="M72"/>
      <c r="N72"/>
      <c r="O72"/>
      <c r="P72"/>
      <c r="Q72"/>
      <c r="R72"/>
      <c r="S72"/>
      <c r="T72"/>
      <c r="U72"/>
      <c r="V72"/>
      <c r="W72"/>
    </row>
    <row r="73" spans="1:23" ht="12" customHeight="1" x14ac:dyDescent="0.25">
      <c r="A73" s="267">
        <v>1</v>
      </c>
      <c r="B73" s="265" t="s">
        <v>649</v>
      </c>
      <c r="C73" s="265" t="s">
        <v>650</v>
      </c>
      <c r="D73" s="275"/>
      <c r="E73" s="275"/>
      <c r="F73" s="275"/>
      <c r="G73" s="275"/>
      <c r="H73" s="275"/>
      <c r="I73" s="275"/>
      <c r="J73" s="275"/>
      <c r="K73" s="275"/>
      <c r="L73"/>
      <c r="M73"/>
      <c r="N73"/>
      <c r="O73"/>
      <c r="P73"/>
      <c r="Q73"/>
      <c r="R73"/>
      <c r="S73"/>
      <c r="T73"/>
      <c r="U73"/>
      <c r="V73"/>
      <c r="W73"/>
    </row>
    <row r="74" spans="1:23" ht="12" customHeight="1" x14ac:dyDescent="0.25">
      <c r="A74" s="267"/>
      <c r="B74" s="267" t="s">
        <v>651</v>
      </c>
      <c r="C74" s="267" t="s">
        <v>472</v>
      </c>
      <c r="D74" s="270"/>
      <c r="E74" s="270"/>
      <c r="F74" s="270"/>
      <c r="G74" s="270"/>
      <c r="H74" s="270"/>
      <c r="I74" s="270"/>
      <c r="J74" s="270"/>
      <c r="K74" s="270"/>
      <c r="L74"/>
      <c r="M74"/>
      <c r="N74"/>
      <c r="O74"/>
      <c r="P74"/>
      <c r="Q74"/>
      <c r="R74"/>
      <c r="S74"/>
      <c r="T74"/>
      <c r="U74"/>
      <c r="V74"/>
      <c r="W74"/>
    </row>
    <row r="75" spans="1:23" ht="12" customHeight="1" x14ac:dyDescent="0.25">
      <c r="A75" s="267"/>
      <c r="B75" s="267" t="s">
        <v>652</v>
      </c>
      <c r="C75" s="267" t="s">
        <v>731</v>
      </c>
      <c r="D75" s="270"/>
      <c r="E75" s="270"/>
      <c r="F75" s="270"/>
      <c r="G75" s="270"/>
      <c r="H75" s="270"/>
      <c r="I75" s="270"/>
      <c r="J75" s="270"/>
      <c r="K75" s="270"/>
      <c r="L75"/>
      <c r="M75"/>
      <c r="N75"/>
      <c r="O75"/>
      <c r="P75"/>
      <c r="Q75"/>
      <c r="R75"/>
      <c r="S75"/>
      <c r="T75"/>
      <c r="U75"/>
      <c r="V75"/>
      <c r="W75"/>
    </row>
    <row r="76" spans="1:23" ht="12" customHeight="1" x14ac:dyDescent="0.25">
      <c r="A76" s="260" t="s">
        <v>125</v>
      </c>
      <c r="B76" s="260" t="s">
        <v>653</v>
      </c>
      <c r="C76" s="260" t="s">
        <v>654</v>
      </c>
      <c r="D76" s="273"/>
      <c r="E76" s="273"/>
      <c r="F76" s="273"/>
      <c r="G76" s="273"/>
      <c r="H76" s="273"/>
      <c r="I76" s="273"/>
      <c r="J76" s="273"/>
      <c r="K76" s="273"/>
      <c r="L76"/>
      <c r="M76"/>
      <c r="N76"/>
      <c r="O76"/>
      <c r="P76"/>
      <c r="Q76"/>
      <c r="R76"/>
      <c r="S76"/>
      <c r="T76"/>
      <c r="U76"/>
      <c r="V76"/>
      <c r="W76"/>
    </row>
    <row r="77" spans="1:23" ht="12" hidden="1" customHeight="1" x14ac:dyDescent="0.25">
      <c r="A77" s="267"/>
      <c r="B77" s="267" t="s">
        <v>655</v>
      </c>
      <c r="C77" s="267" t="s">
        <v>656</v>
      </c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</row>
    <row r="78" spans="1:23" ht="12" customHeight="1" x14ac:dyDescent="0.25">
      <c r="A78" s="280"/>
      <c r="B78" s="280"/>
      <c r="C78" s="280"/>
      <c r="D78" s="719"/>
      <c r="E78" s="719"/>
      <c r="F78" s="719"/>
      <c r="G78" s="719"/>
    </row>
    <row r="79" spans="1:23" ht="12" customHeight="1" x14ac:dyDescent="0.25">
      <c r="A79" s="280"/>
      <c r="B79" s="280"/>
      <c r="C79" s="280"/>
      <c r="D79" s="719"/>
      <c r="E79" s="719"/>
      <c r="F79" s="719"/>
      <c r="G79" s="719"/>
    </row>
    <row r="80" spans="1:23" ht="12" hidden="1" customHeight="1" x14ac:dyDescent="0.25">
      <c r="A80" s="280"/>
      <c r="B80" s="280"/>
      <c r="C80" s="280"/>
      <c r="D80" s="719"/>
      <c r="E80" s="719"/>
      <c r="F80" s="719"/>
      <c r="G80" s="719"/>
    </row>
    <row r="81" spans="1:7" ht="12" hidden="1" customHeight="1" x14ac:dyDescent="0.25">
      <c r="A81" s="280"/>
      <c r="B81" s="280"/>
      <c r="C81" s="280"/>
      <c r="D81" s="719"/>
      <c r="E81" s="719"/>
      <c r="F81" s="719"/>
      <c r="G81" s="719"/>
    </row>
    <row r="82" spans="1:7" ht="12" hidden="1" customHeight="1" x14ac:dyDescent="0.25">
      <c r="A82" s="280"/>
      <c r="B82" s="280"/>
      <c r="C82" s="280"/>
      <c r="D82" s="719"/>
      <c r="E82" s="719"/>
      <c r="F82" s="719"/>
      <c r="G82" s="719"/>
    </row>
    <row r="83" spans="1:7" ht="12" hidden="1" customHeight="1" x14ac:dyDescent="0.25">
      <c r="A83" s="280"/>
      <c r="B83" s="280"/>
      <c r="C83" s="280"/>
      <c r="D83" s="719"/>
      <c r="E83" s="719"/>
      <c r="F83" s="719"/>
      <c r="G83" s="719"/>
    </row>
    <row r="84" spans="1:7" ht="12" hidden="1" customHeight="1" x14ac:dyDescent="0.25">
      <c r="A84" s="280"/>
      <c r="B84" s="280"/>
      <c r="C84" s="280"/>
      <c r="D84" s="719"/>
      <c r="E84" s="719"/>
      <c r="F84" s="719"/>
      <c r="G84" s="719"/>
    </row>
    <row r="85" spans="1:7" ht="12" hidden="1" customHeight="1" x14ac:dyDescent="0.25">
      <c r="A85" s="280"/>
      <c r="B85" s="280"/>
      <c r="C85" s="280"/>
      <c r="D85" s="719"/>
      <c r="E85" s="719"/>
      <c r="F85" s="719"/>
      <c r="G85" s="719"/>
    </row>
    <row r="86" spans="1:7" ht="12" hidden="1" customHeight="1" x14ac:dyDescent="0.25">
      <c r="A86" s="280"/>
      <c r="B86" s="280"/>
      <c r="C86" s="280"/>
      <c r="D86" s="719"/>
      <c r="E86" s="719"/>
      <c r="F86" s="719"/>
      <c r="G86" s="719"/>
    </row>
    <row r="87" spans="1:7" ht="12" hidden="1" customHeight="1" x14ac:dyDescent="0.25">
      <c r="A87" s="280"/>
      <c r="B87" s="280"/>
      <c r="C87" s="280"/>
      <c r="D87" s="719"/>
      <c r="E87" s="719"/>
      <c r="F87" s="719"/>
      <c r="G87" s="719"/>
    </row>
    <row r="88" spans="1:7" ht="12" hidden="1" customHeight="1" x14ac:dyDescent="0.25">
      <c r="A88" s="280"/>
      <c r="B88" s="280"/>
      <c r="C88" s="280"/>
      <c r="D88" s="719"/>
      <c r="E88" s="719"/>
      <c r="F88" s="719"/>
      <c r="G88" s="719"/>
    </row>
    <row r="89" spans="1:7" ht="12" hidden="1" customHeight="1" x14ac:dyDescent="0.25">
      <c r="A89" s="280"/>
      <c r="B89" s="280"/>
      <c r="C89" s="280"/>
      <c r="D89" s="719"/>
      <c r="E89" s="719"/>
      <c r="F89" s="719"/>
      <c r="G89" s="719"/>
    </row>
    <row r="90" spans="1:7" ht="12" hidden="1" customHeight="1" x14ac:dyDescent="0.25">
      <c r="A90" s="280"/>
      <c r="B90" s="280"/>
      <c r="C90" s="280"/>
      <c r="D90" s="719"/>
      <c r="E90" s="719"/>
      <c r="F90" s="719"/>
      <c r="G90" s="719"/>
    </row>
    <row r="91" spans="1:7" ht="12" hidden="1" customHeight="1" x14ac:dyDescent="0.25">
      <c r="A91" s="280"/>
      <c r="B91" s="280"/>
      <c r="C91" s="280"/>
      <c r="D91" s="719"/>
      <c r="E91" s="719"/>
      <c r="F91" s="719"/>
      <c r="G91" s="719"/>
    </row>
    <row r="92" spans="1:7" ht="12" hidden="1" customHeight="1" x14ac:dyDescent="0.25">
      <c r="A92" s="280"/>
      <c r="B92" s="280"/>
      <c r="C92" s="280"/>
      <c r="D92" s="719"/>
      <c r="E92" s="719"/>
      <c r="F92" s="719"/>
      <c r="G92" s="719"/>
    </row>
    <row r="93" spans="1:7" ht="12" hidden="1" customHeight="1" x14ac:dyDescent="0.25">
      <c r="A93" s="280"/>
      <c r="B93" s="280"/>
      <c r="C93" s="280"/>
      <c r="D93" s="719"/>
      <c r="E93" s="719"/>
      <c r="F93" s="719"/>
      <c r="G93" s="719"/>
    </row>
    <row r="94" spans="1:7" ht="12" hidden="1" customHeight="1" x14ac:dyDescent="0.25">
      <c r="A94" s="280"/>
      <c r="B94" s="280"/>
      <c r="C94" s="280"/>
      <c r="D94" s="719"/>
      <c r="E94" s="719"/>
      <c r="F94" s="719"/>
      <c r="G94" s="719"/>
    </row>
    <row r="95" spans="1:7" ht="12" hidden="1" customHeight="1" x14ac:dyDescent="0.25">
      <c r="A95" s="280"/>
      <c r="B95" s="280"/>
      <c r="C95" s="280"/>
      <c r="D95" s="719"/>
      <c r="E95" s="719"/>
      <c r="F95" s="719"/>
      <c r="G95" s="719"/>
    </row>
    <row r="96" spans="1:7" ht="12" hidden="1" customHeight="1" x14ac:dyDescent="0.25">
      <c r="A96" s="280"/>
      <c r="B96" s="280"/>
      <c r="C96" s="280"/>
      <c r="D96" s="719"/>
      <c r="E96" s="719"/>
      <c r="F96" s="719"/>
      <c r="G96" s="719"/>
    </row>
    <row r="97" spans="1:15" ht="12.75" hidden="1" customHeight="1" x14ac:dyDescent="0.25"/>
    <row r="98" spans="1:15" ht="12.75" hidden="1" customHeight="1" x14ac:dyDescent="0.25"/>
    <row r="99" spans="1:15" ht="12.75" hidden="1" customHeight="1" x14ac:dyDescent="0.25"/>
    <row r="100" spans="1:15" ht="12.75" hidden="1" customHeight="1" x14ac:dyDescent="0.25"/>
    <row r="101" spans="1:15" ht="12.75" customHeight="1" x14ac:dyDescent="0.25"/>
    <row r="102" spans="1:15" ht="12.75" customHeight="1" x14ac:dyDescent="0.25"/>
    <row r="103" spans="1:15" ht="12.75" customHeight="1" x14ac:dyDescent="0.25">
      <c r="E103" s="1510" t="s">
        <v>911</v>
      </c>
      <c r="F103" s="1510"/>
      <c r="G103" s="1510"/>
      <c r="H103" s="1510"/>
      <c r="I103" s="1510"/>
      <c r="J103" s="1510"/>
      <c r="K103" s="1510"/>
      <c r="L103" s="1510"/>
    </row>
    <row r="104" spans="1:15" ht="12.75" customHeight="1" x14ac:dyDescent="0.25">
      <c r="E104" s="1371"/>
      <c r="F104" s="1371"/>
      <c r="G104" s="1371"/>
      <c r="H104" s="1371"/>
      <c r="I104" s="1371"/>
      <c r="J104" s="1371"/>
      <c r="K104" s="1371"/>
      <c r="L104" s="1371"/>
    </row>
    <row r="105" spans="1:15" ht="12.75" customHeight="1" x14ac:dyDescent="0.25">
      <c r="E105" s="1371"/>
      <c r="F105" s="1371"/>
      <c r="G105" s="1371"/>
      <c r="H105" s="1371"/>
      <c r="I105" s="1371"/>
      <c r="J105" s="1371"/>
      <c r="K105" s="1371"/>
      <c r="L105" s="1371"/>
    </row>
    <row r="106" spans="1:15" ht="12.75" customHeight="1" x14ac:dyDescent="0.25">
      <c r="A106" s="730"/>
      <c r="B106" s="1207" t="s">
        <v>759</v>
      </c>
      <c r="C106" s="1208"/>
      <c r="D106" s="1234"/>
      <c r="E106"/>
      <c r="F106"/>
      <c r="G106"/>
      <c r="H106"/>
      <c r="I106"/>
      <c r="J106"/>
      <c r="K106"/>
      <c r="L106"/>
    </row>
    <row r="107" spans="1:15" ht="36" customHeight="1" x14ac:dyDescent="0.25">
      <c r="A107" s="726" t="s">
        <v>773</v>
      </c>
      <c r="B107" s="727" t="s">
        <v>831</v>
      </c>
      <c r="C107" s="728"/>
      <c r="D107" s="729" t="s">
        <v>1098</v>
      </c>
      <c r="E107"/>
      <c r="F107"/>
      <c r="G107"/>
      <c r="H107"/>
      <c r="I107"/>
      <c r="J107"/>
      <c r="K107"/>
      <c r="L107"/>
    </row>
    <row r="108" spans="1:15" s="650" customFormat="1" ht="12.75" x14ac:dyDescent="0.2">
      <c r="A108" s="646" t="s">
        <v>60</v>
      </c>
      <c r="B108" s="647" t="s">
        <v>830</v>
      </c>
      <c r="C108" s="648"/>
      <c r="D108" s="649"/>
      <c r="E108"/>
      <c r="F108"/>
      <c r="G108"/>
      <c r="H108"/>
      <c r="I108"/>
      <c r="J108"/>
      <c r="K108"/>
      <c r="L108"/>
    </row>
    <row r="109" spans="1:15" s="650" customFormat="1" ht="12.75" x14ac:dyDescent="0.2">
      <c r="A109" s="651"/>
      <c r="B109" s="652" t="s">
        <v>503</v>
      </c>
      <c r="C109" s="653"/>
      <c r="D109" s="654">
        <v>112789689</v>
      </c>
      <c r="E109"/>
      <c r="F109"/>
      <c r="G109"/>
      <c r="H109"/>
      <c r="I109"/>
      <c r="J109"/>
      <c r="K109"/>
      <c r="L109"/>
    </row>
    <row r="110" spans="1:15" s="650" customFormat="1" ht="12.75" x14ac:dyDescent="0.2">
      <c r="A110" s="651"/>
      <c r="B110" s="652" t="s">
        <v>764</v>
      </c>
      <c r="C110" s="653"/>
      <c r="D110" s="654">
        <v>20703195</v>
      </c>
      <c r="E110"/>
      <c r="F110"/>
      <c r="G110"/>
      <c r="H110"/>
      <c r="I110"/>
      <c r="J110"/>
      <c r="K110"/>
      <c r="L110"/>
      <c r="O110" s="650" t="s">
        <v>125</v>
      </c>
    </row>
    <row r="111" spans="1:15" s="650" customFormat="1" ht="12.75" x14ac:dyDescent="0.2">
      <c r="A111" s="655"/>
      <c r="B111" s="656" t="s">
        <v>127</v>
      </c>
      <c r="C111" s="653"/>
      <c r="D111" s="654">
        <v>26342900</v>
      </c>
      <c r="E111"/>
      <c r="F111"/>
      <c r="G111"/>
      <c r="H111"/>
      <c r="I111"/>
      <c r="J111"/>
      <c r="K111"/>
      <c r="L111"/>
    </row>
    <row r="112" spans="1:15" s="650" customFormat="1" ht="12.75" x14ac:dyDescent="0.2">
      <c r="A112" s="655"/>
      <c r="B112" s="656" t="s">
        <v>505</v>
      </c>
      <c r="C112" s="653"/>
      <c r="D112" s="654">
        <v>1162050</v>
      </c>
      <c r="E112"/>
      <c r="F112"/>
      <c r="G112"/>
      <c r="H112"/>
      <c r="I112"/>
      <c r="J112"/>
      <c r="K112"/>
      <c r="L112"/>
    </row>
    <row r="113" spans="1:12" s="650" customFormat="1" ht="12.75" x14ac:dyDescent="0.2">
      <c r="A113" s="651"/>
      <c r="B113" s="652" t="s">
        <v>765</v>
      </c>
      <c r="C113" s="653"/>
      <c r="D113" s="654">
        <v>23</v>
      </c>
      <c r="E113"/>
      <c r="F113"/>
      <c r="G113"/>
      <c r="H113"/>
      <c r="I113"/>
      <c r="J113"/>
      <c r="K113"/>
      <c r="L113"/>
    </row>
    <row r="114" spans="1:12" s="650" customFormat="1" ht="12.75" x14ac:dyDescent="0.2">
      <c r="A114" s="651"/>
      <c r="B114" s="676" t="s">
        <v>813</v>
      </c>
      <c r="C114" s="677"/>
      <c r="D114" s="678">
        <f>SUM(D109:D112)</f>
        <v>160997834</v>
      </c>
      <c r="E114"/>
      <c r="F114"/>
      <c r="G114"/>
      <c r="H114"/>
      <c r="I114"/>
      <c r="J114"/>
      <c r="K114"/>
      <c r="L114"/>
    </row>
    <row r="115" spans="1:12" s="650" customFormat="1" ht="12.75" x14ac:dyDescent="0.2">
      <c r="A115" s="646" t="s">
        <v>803</v>
      </c>
      <c r="B115" s="679" t="s">
        <v>809</v>
      </c>
      <c r="C115" s="680"/>
      <c r="D115" s="681"/>
      <c r="E115"/>
      <c r="F115"/>
      <c r="G115"/>
      <c r="H115"/>
      <c r="I115"/>
      <c r="J115"/>
      <c r="K115"/>
      <c r="L115"/>
    </row>
    <row r="116" spans="1:12" s="650" customFormat="1" ht="12.75" x14ac:dyDescent="0.2">
      <c r="A116" s="651"/>
      <c r="B116" s="652" t="s">
        <v>503</v>
      </c>
      <c r="C116" s="653"/>
      <c r="D116" s="654">
        <v>3210943</v>
      </c>
      <c r="E116"/>
      <c r="F116"/>
      <c r="G116"/>
      <c r="H116"/>
      <c r="I116"/>
      <c r="J116"/>
      <c r="K116"/>
      <c r="L116"/>
    </row>
    <row r="117" spans="1:12" s="650" customFormat="1" ht="12.75" x14ac:dyDescent="0.2">
      <c r="A117" s="651"/>
      <c r="B117" s="652" t="s">
        <v>764</v>
      </c>
      <c r="C117" s="653"/>
      <c r="D117" s="654">
        <v>601915</v>
      </c>
      <c r="E117"/>
      <c r="F117"/>
      <c r="G117"/>
      <c r="H117"/>
      <c r="I117"/>
      <c r="J117"/>
      <c r="K117"/>
      <c r="L117"/>
    </row>
    <row r="118" spans="1:12" s="650" customFormat="1" ht="12.75" x14ac:dyDescent="0.2">
      <c r="A118" s="655"/>
      <c r="B118" s="656" t="s">
        <v>127</v>
      </c>
      <c r="C118" s="653"/>
      <c r="D118" s="654">
        <v>31750</v>
      </c>
      <c r="E118"/>
      <c r="F118"/>
      <c r="G118"/>
      <c r="H118"/>
      <c r="I118"/>
      <c r="J118"/>
      <c r="K118"/>
      <c r="L118"/>
    </row>
    <row r="119" spans="1:12" s="650" customFormat="1" ht="12.75" x14ac:dyDescent="0.2">
      <c r="A119" s="651"/>
      <c r="B119" s="664" t="s">
        <v>765</v>
      </c>
      <c r="C119" s="653"/>
      <c r="D119" s="654">
        <v>2</v>
      </c>
      <c r="E119"/>
      <c r="F119"/>
      <c r="G119"/>
      <c r="H119"/>
      <c r="I119"/>
      <c r="J119"/>
      <c r="K119"/>
      <c r="L119"/>
    </row>
    <row r="120" spans="1:12" s="650" customFormat="1" ht="12.75" x14ac:dyDescent="0.2">
      <c r="A120" s="682"/>
      <c r="B120" s="665" t="s">
        <v>812</v>
      </c>
      <c r="C120" s="683"/>
      <c r="D120" s="684">
        <f>SUM(D116:D118)</f>
        <v>3844608</v>
      </c>
      <c r="E120"/>
      <c r="F120"/>
      <c r="G120"/>
      <c r="H120"/>
      <c r="I120"/>
      <c r="J120"/>
      <c r="K120"/>
      <c r="L120"/>
    </row>
    <row r="121" spans="1:12" s="650" customFormat="1" ht="12.75" x14ac:dyDescent="0.2">
      <c r="A121" s="660" t="s">
        <v>805</v>
      </c>
      <c r="B121" s="661" t="s">
        <v>806</v>
      </c>
      <c r="C121" s="662"/>
      <c r="D121" s="663"/>
      <c r="E121"/>
      <c r="F121"/>
      <c r="G121"/>
      <c r="H121"/>
      <c r="I121"/>
      <c r="J121"/>
      <c r="K121"/>
      <c r="L121"/>
    </row>
    <row r="122" spans="1:12" s="650" customFormat="1" ht="12.75" x14ac:dyDescent="0.2">
      <c r="A122" s="651"/>
      <c r="B122" s="652" t="s">
        <v>503</v>
      </c>
      <c r="C122" s="653"/>
      <c r="D122" s="654">
        <v>1512000</v>
      </c>
      <c r="E122"/>
      <c r="F122"/>
      <c r="G122"/>
      <c r="H122"/>
      <c r="I122"/>
      <c r="J122"/>
      <c r="K122"/>
      <c r="L122"/>
    </row>
    <row r="123" spans="1:12" s="650" customFormat="1" ht="12.75" x14ac:dyDescent="0.2">
      <c r="A123" s="651"/>
      <c r="B123" s="652" t="s">
        <v>764</v>
      </c>
      <c r="C123" s="653"/>
      <c r="D123" s="654">
        <v>264600</v>
      </c>
      <c r="E123"/>
      <c r="F123"/>
      <c r="G123"/>
      <c r="H123"/>
      <c r="I123"/>
      <c r="J123"/>
      <c r="K123"/>
      <c r="L123"/>
    </row>
    <row r="124" spans="1:12" s="650" customFormat="1" ht="12.75" x14ac:dyDescent="0.2">
      <c r="A124" s="655"/>
      <c r="B124" s="656" t="s">
        <v>127</v>
      </c>
      <c r="C124" s="653"/>
      <c r="D124" s="654"/>
      <c r="E124"/>
      <c r="F124"/>
      <c r="G124"/>
      <c r="H124"/>
      <c r="I124"/>
      <c r="J124"/>
      <c r="K124"/>
      <c r="L124"/>
    </row>
    <row r="125" spans="1:12" s="650" customFormat="1" ht="12.75" x14ac:dyDescent="0.2">
      <c r="A125" s="651"/>
      <c r="B125" s="664" t="s">
        <v>765</v>
      </c>
      <c r="C125" s="653"/>
      <c r="D125" s="654"/>
      <c r="E125"/>
      <c r="F125"/>
      <c r="G125"/>
      <c r="H125"/>
      <c r="I125"/>
      <c r="J125"/>
      <c r="K125"/>
      <c r="L125"/>
    </row>
    <row r="126" spans="1:12" s="650" customFormat="1" ht="12.75" x14ac:dyDescent="0.2">
      <c r="A126" s="651"/>
      <c r="B126" s="685" t="s">
        <v>811</v>
      </c>
      <c r="C126" s="686"/>
      <c r="D126" s="678">
        <f>SUM(D122:D124)</f>
        <v>1776600</v>
      </c>
      <c r="E126"/>
      <c r="F126"/>
      <c r="G126"/>
      <c r="H126"/>
      <c r="I126"/>
      <c r="J126"/>
      <c r="K126"/>
      <c r="L126"/>
    </row>
    <row r="127" spans="1:12" s="650" customFormat="1" ht="12.75" x14ac:dyDescent="0.2">
      <c r="A127" s="646" t="s">
        <v>807</v>
      </c>
      <c r="B127" s="679" t="s">
        <v>808</v>
      </c>
      <c r="C127" s="680"/>
      <c r="D127" s="681"/>
      <c r="E127"/>
      <c r="F127"/>
      <c r="G127"/>
      <c r="H127"/>
      <c r="I127"/>
      <c r="J127"/>
      <c r="K127"/>
      <c r="L127"/>
    </row>
    <row r="128" spans="1:12" s="650" customFormat="1" ht="12.75" x14ac:dyDescent="0.2">
      <c r="A128" s="651"/>
      <c r="B128" s="652" t="s">
        <v>503</v>
      </c>
      <c r="C128" s="653"/>
      <c r="D128" s="654">
        <v>5164143</v>
      </c>
      <c r="E128"/>
      <c r="F128"/>
      <c r="G128"/>
      <c r="H128"/>
      <c r="I128"/>
      <c r="J128"/>
      <c r="K128"/>
      <c r="L128"/>
    </row>
    <row r="129" spans="1:12" s="650" customFormat="1" ht="12.75" x14ac:dyDescent="0.2">
      <c r="A129" s="651"/>
      <c r="B129" s="652" t="s">
        <v>764</v>
      </c>
      <c r="C129" s="653"/>
      <c r="D129" s="654">
        <v>913750</v>
      </c>
      <c r="E129"/>
      <c r="F129"/>
      <c r="G129"/>
      <c r="H129"/>
      <c r="I129"/>
      <c r="J129"/>
      <c r="K129"/>
      <c r="L129"/>
    </row>
    <row r="130" spans="1:12" s="650" customFormat="1" ht="12.75" x14ac:dyDescent="0.2">
      <c r="A130" s="655"/>
      <c r="B130" s="656" t="s">
        <v>127</v>
      </c>
      <c r="C130" s="653"/>
      <c r="D130" s="654">
        <v>63500</v>
      </c>
      <c r="E130"/>
      <c r="F130"/>
      <c r="G130"/>
      <c r="H130"/>
      <c r="I130"/>
      <c r="J130"/>
      <c r="K130"/>
      <c r="L130"/>
    </row>
    <row r="131" spans="1:12" s="650" customFormat="1" ht="12.75" x14ac:dyDescent="0.2">
      <c r="A131" s="651"/>
      <c r="B131" s="652" t="s">
        <v>765</v>
      </c>
      <c r="C131" s="653"/>
      <c r="D131" s="654">
        <v>1</v>
      </c>
      <c r="E131"/>
      <c r="F131"/>
      <c r="G131"/>
      <c r="H131"/>
      <c r="I131"/>
      <c r="J131"/>
      <c r="K131"/>
      <c r="L131"/>
    </row>
    <row r="132" spans="1:12" s="650" customFormat="1" ht="12.75" x14ac:dyDescent="0.2">
      <c r="A132" s="682"/>
      <c r="B132" s="690" t="s">
        <v>810</v>
      </c>
      <c r="C132" s="691"/>
      <c r="D132" s="684">
        <f>SUM(D128:D130)</f>
        <v>6141393</v>
      </c>
      <c r="E132"/>
      <c r="F132"/>
      <c r="G132"/>
      <c r="H132"/>
      <c r="I132"/>
      <c r="J132"/>
      <c r="K132"/>
      <c r="L132"/>
    </row>
    <row r="133" spans="1:12" s="650" customFormat="1" ht="12.75" x14ac:dyDescent="0.2">
      <c r="A133" s="646" t="s">
        <v>62</v>
      </c>
      <c r="B133" s="679" t="s">
        <v>995</v>
      </c>
      <c r="C133" s="1065"/>
      <c r="D133" s="1063"/>
      <c r="E133"/>
      <c r="F133"/>
      <c r="G133"/>
      <c r="H133"/>
      <c r="I133"/>
      <c r="J133"/>
      <c r="K133"/>
      <c r="L133"/>
    </row>
    <row r="134" spans="1:12" s="650" customFormat="1" ht="12.75" x14ac:dyDescent="0.2">
      <c r="A134" s="651"/>
      <c r="B134" s="652" t="s">
        <v>503</v>
      </c>
      <c r="C134" s="653"/>
      <c r="D134" s="1064"/>
      <c r="E134"/>
      <c r="F134"/>
      <c r="G134"/>
      <c r="H134"/>
      <c r="I134"/>
      <c r="J134"/>
      <c r="K134"/>
      <c r="L134"/>
    </row>
    <row r="135" spans="1:12" s="650" customFormat="1" ht="12.75" x14ac:dyDescent="0.2">
      <c r="A135" s="651"/>
      <c r="B135" s="652" t="s">
        <v>764</v>
      </c>
      <c r="C135" s="653"/>
      <c r="D135" s="654"/>
      <c r="E135"/>
      <c r="F135"/>
      <c r="G135"/>
      <c r="H135"/>
      <c r="I135"/>
      <c r="J135"/>
      <c r="K135"/>
      <c r="L135"/>
    </row>
    <row r="136" spans="1:12" s="650" customFormat="1" ht="12.75" x14ac:dyDescent="0.2">
      <c r="A136" s="655"/>
      <c r="B136" s="656" t="s">
        <v>127</v>
      </c>
      <c r="C136" s="653"/>
      <c r="D136" s="654">
        <v>38100</v>
      </c>
      <c r="E136"/>
      <c r="F136"/>
      <c r="G136"/>
      <c r="H136"/>
      <c r="I136"/>
      <c r="J136"/>
      <c r="K136"/>
      <c r="L136"/>
    </row>
    <row r="137" spans="1:12" s="650" customFormat="1" ht="12.75" x14ac:dyDescent="0.2">
      <c r="A137" s="651"/>
      <c r="B137" s="652" t="s">
        <v>765</v>
      </c>
      <c r="C137" s="653"/>
      <c r="D137" s="654"/>
      <c r="E137"/>
      <c r="F137"/>
      <c r="G137"/>
      <c r="H137"/>
      <c r="I137"/>
      <c r="J137"/>
      <c r="K137"/>
      <c r="L137"/>
    </row>
    <row r="138" spans="1:12" s="650" customFormat="1" ht="12.75" x14ac:dyDescent="0.2">
      <c r="A138" s="682"/>
      <c r="B138" s="690" t="str">
        <f>+B133</f>
        <v>Településfejlesztési projektek</v>
      </c>
      <c r="C138" s="691"/>
      <c r="D138" s="684">
        <f>SUM(D134:D137)</f>
        <v>38100</v>
      </c>
      <c r="E138"/>
      <c r="F138"/>
      <c r="G138"/>
      <c r="H138"/>
      <c r="I138"/>
      <c r="J138"/>
      <c r="K138"/>
      <c r="L138"/>
    </row>
    <row r="139" spans="1:12" s="650" customFormat="1" ht="12.75" x14ac:dyDescent="0.2">
      <c r="A139" s="666"/>
      <c r="B139" s="687" t="s">
        <v>804</v>
      </c>
      <c r="C139" s="688"/>
      <c r="D139" s="689">
        <f>SUM(D138,D132,D126,D120,D114)</f>
        <v>172798535</v>
      </c>
      <c r="E139"/>
      <c r="F139"/>
      <c r="G139"/>
      <c r="H139"/>
      <c r="I139"/>
      <c r="J139"/>
      <c r="K139"/>
      <c r="L139"/>
    </row>
    <row r="140" spans="1:12" s="650" customFormat="1" ht="12.75" hidden="1" x14ac:dyDescent="0.2">
      <c r="A140" s="651"/>
      <c r="B140" s="657"/>
      <c r="C140" s="658"/>
      <c r="D140" s="659"/>
      <c r="E140"/>
      <c r="F140"/>
      <c r="G140"/>
      <c r="H140"/>
      <c r="I140"/>
      <c r="J140"/>
      <c r="K140"/>
      <c r="L140"/>
    </row>
    <row r="141" spans="1:12" s="650" customFormat="1" ht="12.75" x14ac:dyDescent="0.2">
      <c r="A141" s="667"/>
      <c r="B141" s="668" t="s">
        <v>772</v>
      </c>
      <c r="C141" s="653"/>
      <c r="D141" s="654">
        <f t="shared" ref="D141" si="11">SUM(D112)</f>
        <v>1162050</v>
      </c>
      <c r="E141"/>
      <c r="F141"/>
      <c r="G141"/>
      <c r="H141"/>
      <c r="I141"/>
      <c r="J141"/>
      <c r="K141"/>
      <c r="L141"/>
    </row>
    <row r="142" spans="1:12" s="650" customFormat="1" ht="12.75" x14ac:dyDescent="0.2">
      <c r="A142" s="669"/>
      <c r="B142" s="670" t="s">
        <v>126</v>
      </c>
      <c r="C142" s="671"/>
      <c r="D142" s="672">
        <f>SUM(D109:D111,D116:D117,D122:D124,D128:D130,D134:D135)</f>
        <v>171566635</v>
      </c>
      <c r="E142"/>
      <c r="F142"/>
      <c r="G142"/>
      <c r="H142"/>
      <c r="I142"/>
      <c r="J142"/>
      <c r="K142"/>
      <c r="L142"/>
    </row>
    <row r="143" spans="1:12" s="650" customFormat="1" ht="12.75" x14ac:dyDescent="0.2">
      <c r="A143" s="673"/>
      <c r="B143" s="674" t="s">
        <v>765</v>
      </c>
      <c r="C143" s="673"/>
      <c r="D143" s="675">
        <f>SUM(D113,D119,D125,D131,D137)</f>
        <v>26</v>
      </c>
      <c r="E143"/>
      <c r="F143"/>
      <c r="G143"/>
      <c r="H143"/>
      <c r="I143"/>
      <c r="J143"/>
      <c r="K143"/>
      <c r="L143"/>
    </row>
  </sheetData>
  <mergeCells count="22">
    <mergeCell ref="C8:C10"/>
    <mergeCell ref="H8:K8"/>
    <mergeCell ref="H9:H10"/>
    <mergeCell ref="I9:I10"/>
    <mergeCell ref="J9:J10"/>
    <mergeCell ref="K9:K10"/>
    <mergeCell ref="L5:O5"/>
    <mergeCell ref="E103:L103"/>
    <mergeCell ref="A54:B54"/>
    <mergeCell ref="G9:G10"/>
    <mergeCell ref="A6:A7"/>
    <mergeCell ref="E9:E10"/>
    <mergeCell ref="F9:F10"/>
    <mergeCell ref="D9:D10"/>
    <mergeCell ref="D8:G8"/>
    <mergeCell ref="A8:B10"/>
    <mergeCell ref="A52:G52"/>
    <mergeCell ref="A12:B12"/>
    <mergeCell ref="A41:B41"/>
    <mergeCell ref="A53:B53"/>
    <mergeCell ref="A11:B11"/>
    <mergeCell ref="A72:B72"/>
  </mergeCells>
  <phoneticPr fontId="4" type="noConversion"/>
  <pageMargins left="0.39370078740157483" right="0.39370078740157483" top="0" bottom="0" header="0.31496062992125984" footer="0.31496062992125984"/>
  <pageSetup paperSize="9" scale="61" orientation="landscape" r:id="rId1"/>
  <headerFooter alignWithMargins="0">
    <oddHeader>&amp;C&amp;"Times New Roman,Félkövér"&amp;9LETENYE VÁROS ÖNKORMÁNYZAT KÖLTSÉGVETÉSI SZERVEINEK 2020.ÉVI KIEMELT BEVÉTELI ÉS KIADÁSI ELŐIRÁNYZATA</oddHeader>
  </headerFooter>
  <rowBreaks count="1" manualBreakCount="1">
    <brk id="10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51"/>
  <sheetViews>
    <sheetView topLeftCell="A7" zoomScale="115" zoomScaleNormal="115" workbookViewId="0">
      <selection activeCell="E8" sqref="E8"/>
    </sheetView>
  </sheetViews>
  <sheetFormatPr defaultColWidth="9.140625" defaultRowHeight="15" x14ac:dyDescent="0.25"/>
  <cols>
    <col min="1" max="1" width="6" style="256" customWidth="1"/>
    <col min="2" max="2" width="50.5703125" style="256" customWidth="1"/>
    <col min="3" max="3" width="5.85546875" style="256" customWidth="1"/>
    <col min="4" max="4" width="11.140625" style="256" customWidth="1"/>
    <col min="5" max="5" width="9.85546875" style="256" customWidth="1"/>
    <col min="6" max="6" width="9.28515625" style="256" customWidth="1"/>
    <col min="7" max="7" width="10.85546875" style="256" customWidth="1"/>
    <col min="8" max="8" width="9.85546875" style="256" hidden="1" customWidth="1"/>
    <col min="9" max="9" width="10.28515625" style="256" hidden="1" customWidth="1"/>
    <col min="10" max="10" width="9.85546875" style="256" hidden="1" customWidth="1"/>
    <col min="11" max="11" width="10.140625" style="256" hidden="1" customWidth="1"/>
    <col min="12" max="12" width="11.28515625" style="256" customWidth="1"/>
    <col min="13" max="13" width="9.140625" style="256"/>
    <col min="14" max="14" width="8" style="256" customWidth="1"/>
    <col min="15" max="15" width="11.5703125" style="256" customWidth="1"/>
    <col min="16" max="16" width="9.7109375" style="256" customWidth="1"/>
    <col min="17" max="18" width="9.140625" style="256"/>
    <col min="19" max="19" width="8.42578125" style="256" customWidth="1"/>
    <col min="20" max="20" width="9.7109375" style="256" bestFit="1" customWidth="1"/>
    <col min="21" max="22" width="9.140625" style="256"/>
    <col min="23" max="23" width="9.7109375" style="256" customWidth="1"/>
    <col min="24" max="16384" width="9.140625" style="256"/>
  </cols>
  <sheetData>
    <row r="1" spans="1:23" hidden="1" x14ac:dyDescent="0.25"/>
    <row r="2" spans="1:23" hidden="1" x14ac:dyDescent="0.25"/>
    <row r="3" spans="1:23" hidden="1" x14ac:dyDescent="0.25"/>
    <row r="4" spans="1:23" hidden="1" x14ac:dyDescent="0.25"/>
    <row r="5" spans="1:23" hidden="1" x14ac:dyDescent="0.25"/>
    <row r="6" spans="1:23" hidden="1" x14ac:dyDescent="0.25"/>
    <row r="9" spans="1:23" x14ac:dyDescent="0.25">
      <c r="G9" s="1391" t="s">
        <v>1027</v>
      </c>
      <c r="M9" s="1485"/>
      <c r="N9" s="1485"/>
      <c r="O9" s="1485"/>
    </row>
    <row r="10" spans="1:23" ht="15" customHeight="1" x14ac:dyDescent="0.25">
      <c r="G10" s="724"/>
      <c r="T10" s="1518"/>
      <c r="U10" s="1518"/>
      <c r="V10" s="1518"/>
      <c r="W10" s="1518"/>
    </row>
    <row r="11" spans="1:23" ht="15" customHeight="1" x14ac:dyDescent="0.25">
      <c r="A11" s="1522" t="s">
        <v>537</v>
      </c>
      <c r="B11" s="1519" t="s">
        <v>727</v>
      </c>
      <c r="C11" s="1520"/>
      <c r="D11" s="1520"/>
      <c r="E11" s="1520"/>
      <c r="F11" s="1520"/>
      <c r="G11" s="1521"/>
      <c r="H11" s="1202"/>
      <c r="I11" s="1202"/>
      <c r="J11" s="1202"/>
      <c r="K11" s="1202"/>
      <c r="L11"/>
      <c r="M11"/>
      <c r="N11"/>
      <c r="O11"/>
      <c r="P11"/>
      <c r="Q11"/>
      <c r="R11"/>
      <c r="S11"/>
      <c r="T11"/>
      <c r="U11"/>
      <c r="V11"/>
      <c r="W11"/>
    </row>
    <row r="12" spans="1:23" ht="12.75" customHeight="1" x14ac:dyDescent="0.25">
      <c r="A12" s="1523"/>
      <c r="B12" s="1488" t="s">
        <v>835</v>
      </c>
      <c r="C12" s="1489"/>
      <c r="D12" s="1489"/>
      <c r="E12" s="1489"/>
      <c r="F12" s="1489"/>
      <c r="G12" s="1531"/>
      <c r="H12" s="1204"/>
      <c r="I12" s="1204"/>
      <c r="J12" s="1204"/>
      <c r="K12" s="1204"/>
      <c r="L12"/>
      <c r="M12"/>
      <c r="N12"/>
      <c r="O12"/>
      <c r="P12"/>
      <c r="Q12"/>
      <c r="R12"/>
      <c r="S12"/>
      <c r="T12"/>
      <c r="U12"/>
      <c r="V12"/>
      <c r="W12"/>
    </row>
    <row r="13" spans="1:23" ht="15" customHeight="1" x14ac:dyDescent="0.25">
      <c r="A13" s="1513" t="s">
        <v>538</v>
      </c>
      <c r="B13" s="1528"/>
      <c r="C13" s="1527" t="s">
        <v>26</v>
      </c>
      <c r="D13" s="1524" t="s">
        <v>1098</v>
      </c>
      <c r="E13" s="1525"/>
      <c r="F13" s="1525"/>
      <c r="G13" s="1526"/>
      <c r="H13" s="1529" t="s">
        <v>978</v>
      </c>
      <c r="I13" s="1514"/>
      <c r="J13" s="1514"/>
      <c r="K13" s="1530"/>
      <c r="L13"/>
      <c r="M13"/>
      <c r="N13"/>
      <c r="O13"/>
      <c r="P13"/>
      <c r="Q13"/>
      <c r="R13"/>
      <c r="S13"/>
      <c r="T13"/>
      <c r="U13"/>
      <c r="V13"/>
      <c r="W13"/>
    </row>
    <row r="14" spans="1:23" ht="15" customHeight="1" x14ac:dyDescent="0.25">
      <c r="A14" s="1513"/>
      <c r="B14" s="1513"/>
      <c r="C14" s="1527"/>
      <c r="D14" s="1479" t="s">
        <v>832</v>
      </c>
      <c r="E14" s="1517" t="s">
        <v>1000</v>
      </c>
      <c r="F14" s="1483" t="s">
        <v>539</v>
      </c>
      <c r="G14" s="1474" t="s">
        <v>483</v>
      </c>
      <c r="H14" s="1479" t="s">
        <v>832</v>
      </c>
      <c r="I14" s="1517" t="s">
        <v>482</v>
      </c>
      <c r="J14" s="1483" t="s">
        <v>539</v>
      </c>
      <c r="K14" s="1474" t="s">
        <v>483</v>
      </c>
      <c r="L14"/>
      <c r="M14"/>
      <c r="N14"/>
      <c r="O14"/>
      <c r="P14"/>
      <c r="Q14"/>
      <c r="R14"/>
      <c r="S14"/>
      <c r="T14"/>
      <c r="U14"/>
      <c r="V14"/>
      <c r="W14"/>
    </row>
    <row r="15" spans="1:23" ht="11.25" customHeight="1" x14ac:dyDescent="0.25">
      <c r="A15" s="1513"/>
      <c r="B15" s="1513"/>
      <c r="C15" s="1474"/>
      <c r="D15" s="1480"/>
      <c r="E15" s="1512"/>
      <c r="F15" s="1484"/>
      <c r="G15" s="1475"/>
      <c r="H15" s="1480"/>
      <c r="I15" s="1512"/>
      <c r="J15" s="1484"/>
      <c r="K15" s="1475"/>
      <c r="L15"/>
      <c r="M15"/>
      <c r="N15"/>
      <c r="O15"/>
      <c r="P15"/>
      <c r="Q15"/>
      <c r="R15"/>
      <c r="S15"/>
      <c r="T15"/>
      <c r="U15"/>
      <c r="V15"/>
      <c r="W15"/>
    </row>
    <row r="16" spans="1:23" ht="12" customHeight="1" x14ac:dyDescent="0.25">
      <c r="A16" s="1493" t="s">
        <v>24</v>
      </c>
      <c r="B16" s="1494"/>
      <c r="C16" s="257"/>
      <c r="D16" s="258">
        <f t="shared" ref="D16:K16" si="0">SUM(D17,D37,D46)</f>
        <v>178331722</v>
      </c>
      <c r="E16" s="258">
        <f t="shared" si="0"/>
        <v>0</v>
      </c>
      <c r="F16" s="258">
        <f t="shared" si="0"/>
        <v>0</v>
      </c>
      <c r="G16" s="279">
        <f t="shared" si="0"/>
        <v>178331722</v>
      </c>
      <c r="H16" s="258">
        <f t="shared" si="0"/>
        <v>402200</v>
      </c>
      <c r="I16" s="258">
        <f t="shared" si="0"/>
        <v>0</v>
      </c>
      <c r="J16" s="258">
        <f t="shared" si="0"/>
        <v>0</v>
      </c>
      <c r="K16" s="279">
        <f t="shared" si="0"/>
        <v>402200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2" customHeight="1" x14ac:dyDescent="0.25">
      <c r="A17" s="1502" t="s">
        <v>540</v>
      </c>
      <c r="B17" s="1495"/>
      <c r="C17" s="260"/>
      <c r="D17" s="261">
        <f t="shared" ref="D17:K17" si="1">SUM(D19,D21,D23,D35)</f>
        <v>15821304</v>
      </c>
      <c r="E17" s="261">
        <f t="shared" si="1"/>
        <v>0</v>
      </c>
      <c r="F17" s="261">
        <f t="shared" si="1"/>
        <v>0</v>
      </c>
      <c r="G17" s="261">
        <f t="shared" si="1"/>
        <v>15821304</v>
      </c>
      <c r="H17" s="261">
        <f t="shared" si="1"/>
        <v>-450000</v>
      </c>
      <c r="I17" s="261">
        <f t="shared" si="1"/>
        <v>0</v>
      </c>
      <c r="J17" s="261">
        <f t="shared" si="1"/>
        <v>0</v>
      </c>
      <c r="K17" s="261">
        <f t="shared" si="1"/>
        <v>-450000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2" customHeight="1" x14ac:dyDescent="0.25">
      <c r="A18" s="262">
        <v>1</v>
      </c>
      <c r="B18" s="263" t="s">
        <v>541</v>
      </c>
      <c r="C18" s="260"/>
      <c r="D18" s="261">
        <f>SUM(D35,D23,D21,D19)</f>
        <v>15821304</v>
      </c>
      <c r="E18" s="261"/>
      <c r="F18" s="261"/>
      <c r="G18" s="261">
        <f>SUM(D18:F18)</f>
        <v>15821304</v>
      </c>
      <c r="H18" s="261">
        <f>SUM(H35,H23,H21,H19)</f>
        <v>-450000</v>
      </c>
      <c r="I18" s="261"/>
      <c r="J18" s="261"/>
      <c r="K18" s="261">
        <f>SUM(H18:J18)</f>
        <v>-450000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2" customHeight="1" x14ac:dyDescent="0.25">
      <c r="A19" s="264"/>
      <c r="B19" s="265" t="s">
        <v>542</v>
      </c>
      <c r="C19" s="265" t="s">
        <v>155</v>
      </c>
      <c r="D19" s="266">
        <f>SUM(D20)</f>
        <v>0</v>
      </c>
      <c r="E19" s="266">
        <v>0</v>
      </c>
      <c r="F19" s="266">
        <v>0</v>
      </c>
      <c r="G19" s="266">
        <v>0</v>
      </c>
      <c r="H19" s="266">
        <f>SUM(H20)</f>
        <v>0</v>
      </c>
      <c r="I19" s="266">
        <v>0</v>
      </c>
      <c r="J19" s="266">
        <v>0</v>
      </c>
      <c r="K19" s="266">
        <v>0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2" customHeight="1" x14ac:dyDescent="0.25">
      <c r="A20" s="264"/>
      <c r="B20" s="267" t="s">
        <v>543</v>
      </c>
      <c r="C20" s="267" t="s">
        <v>167</v>
      </c>
      <c r="D20" s="268"/>
      <c r="E20" s="268"/>
      <c r="F20" s="268"/>
      <c r="G20" s="270">
        <f t="shared" ref="G20:G35" si="2">SUM(D20:F20)</f>
        <v>0</v>
      </c>
      <c r="H20" s="268"/>
      <c r="I20" s="268"/>
      <c r="J20" s="268"/>
      <c r="K20" s="270">
        <f>SUM(H20:J20)</f>
        <v>0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2" customHeight="1" x14ac:dyDescent="0.25">
      <c r="A21" s="269"/>
      <c r="B21" s="265" t="s">
        <v>544</v>
      </c>
      <c r="C21" s="265" t="s">
        <v>189</v>
      </c>
      <c r="D21" s="266">
        <v>0</v>
      </c>
      <c r="E21" s="266">
        <v>0</v>
      </c>
      <c r="F21" s="266">
        <v>0</v>
      </c>
      <c r="G21" s="266">
        <v>0</v>
      </c>
      <c r="H21" s="266">
        <v>0</v>
      </c>
      <c r="I21" s="266">
        <v>0</v>
      </c>
      <c r="J21" s="266">
        <v>0</v>
      </c>
      <c r="K21" s="266">
        <v>0</v>
      </c>
      <c r="L21"/>
      <c r="M21"/>
      <c r="N21"/>
      <c r="O21"/>
      <c r="P21"/>
      <c r="Q21"/>
      <c r="R21"/>
      <c r="S21"/>
      <c r="T21"/>
      <c r="U21"/>
      <c r="V21"/>
      <c r="W21"/>
    </row>
    <row r="22" spans="1:23" ht="12" customHeight="1" x14ac:dyDescent="0.25">
      <c r="A22" s="264"/>
      <c r="B22" s="267" t="s">
        <v>545</v>
      </c>
      <c r="C22" s="267" t="s">
        <v>203</v>
      </c>
      <c r="D22" s="268"/>
      <c r="E22" s="268"/>
      <c r="F22" s="268"/>
      <c r="G22" s="270">
        <f t="shared" si="2"/>
        <v>0</v>
      </c>
      <c r="H22" s="268"/>
      <c r="I22" s="268"/>
      <c r="J22" s="268"/>
      <c r="K22" s="270">
        <f>SUM(H22:J22)</f>
        <v>0</v>
      </c>
      <c r="L22"/>
      <c r="M22"/>
      <c r="N22"/>
      <c r="O22"/>
      <c r="P22"/>
      <c r="Q22"/>
      <c r="R22"/>
      <c r="S22"/>
      <c r="T22"/>
      <c r="U22"/>
      <c r="V22"/>
      <c r="W22"/>
    </row>
    <row r="23" spans="1:23" ht="12" customHeight="1" x14ac:dyDescent="0.25">
      <c r="A23" s="264"/>
      <c r="B23" s="265" t="s">
        <v>546</v>
      </c>
      <c r="C23" s="265" t="s">
        <v>206</v>
      </c>
      <c r="D23" s="266">
        <f t="shared" ref="D23:K23" si="3">SUM(D24:D34)</f>
        <v>13769304</v>
      </c>
      <c r="E23" s="266">
        <f t="shared" si="3"/>
        <v>0</v>
      </c>
      <c r="F23" s="266">
        <f t="shared" si="3"/>
        <v>0</v>
      </c>
      <c r="G23" s="266">
        <f t="shared" si="3"/>
        <v>13769304</v>
      </c>
      <c r="H23" s="266">
        <f t="shared" si="3"/>
        <v>0</v>
      </c>
      <c r="I23" s="266">
        <f t="shared" si="3"/>
        <v>0</v>
      </c>
      <c r="J23" s="266">
        <f t="shared" si="3"/>
        <v>0</v>
      </c>
      <c r="K23" s="266">
        <f t="shared" si="3"/>
        <v>0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2" customHeight="1" x14ac:dyDescent="0.25">
      <c r="A24" s="264"/>
      <c r="B24" s="267" t="s">
        <v>547</v>
      </c>
      <c r="C24" s="267" t="s">
        <v>209</v>
      </c>
      <c r="D24" s="270"/>
      <c r="E24" s="270"/>
      <c r="F24" s="270"/>
      <c r="G24" s="270">
        <f t="shared" si="2"/>
        <v>0</v>
      </c>
      <c r="H24" s="270"/>
      <c r="I24" s="270"/>
      <c r="J24" s="270"/>
      <c r="K24" s="270">
        <f t="shared" ref="K24:K35" si="4">SUM(H24:J24)</f>
        <v>0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2" customHeight="1" x14ac:dyDescent="0.25">
      <c r="A25" s="264"/>
      <c r="B25" s="267" t="s">
        <v>548</v>
      </c>
      <c r="C25" s="267" t="s">
        <v>212</v>
      </c>
      <c r="D25" s="270"/>
      <c r="E25" s="270"/>
      <c r="F25" s="270"/>
      <c r="G25" s="270">
        <f t="shared" si="2"/>
        <v>0</v>
      </c>
      <c r="H25" s="270">
        <v>6100000</v>
      </c>
      <c r="I25" s="270"/>
      <c r="J25" s="270"/>
      <c r="K25" s="270">
        <f t="shared" si="4"/>
        <v>6100000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2" customHeight="1" x14ac:dyDescent="0.25">
      <c r="A26" s="264"/>
      <c r="B26" s="267" t="s">
        <v>549</v>
      </c>
      <c r="C26" s="267" t="s">
        <v>215</v>
      </c>
      <c r="D26" s="270"/>
      <c r="E26" s="270"/>
      <c r="F26" s="270"/>
      <c r="G26" s="270">
        <f t="shared" si="2"/>
        <v>0</v>
      </c>
      <c r="H26" s="270"/>
      <c r="I26" s="270"/>
      <c r="J26" s="270"/>
      <c r="K26" s="270">
        <f t="shared" si="4"/>
        <v>0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2" customHeight="1" x14ac:dyDescent="0.25">
      <c r="A27" s="264"/>
      <c r="B27" s="267" t="s">
        <v>550</v>
      </c>
      <c r="C27" s="267" t="s">
        <v>218</v>
      </c>
      <c r="D27" s="270">
        <v>5000000</v>
      </c>
      <c r="E27" s="270"/>
      <c r="F27" s="270"/>
      <c r="G27" s="270">
        <f t="shared" si="2"/>
        <v>5000000</v>
      </c>
      <c r="H27" s="270"/>
      <c r="I27" s="270"/>
      <c r="J27" s="270"/>
      <c r="K27" s="270">
        <f t="shared" si="4"/>
        <v>0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2" customHeight="1" x14ac:dyDescent="0.25">
      <c r="A28" s="264"/>
      <c r="B28" s="267" t="s">
        <v>551</v>
      </c>
      <c r="C28" s="267" t="s">
        <v>221</v>
      </c>
      <c r="D28" s="270">
        <v>6196302</v>
      </c>
      <c r="E28" s="270"/>
      <c r="F28" s="270"/>
      <c r="G28" s="270">
        <f t="shared" si="2"/>
        <v>6196302</v>
      </c>
      <c r="H28" s="270">
        <v>-6100000</v>
      </c>
      <c r="I28" s="270"/>
      <c r="J28" s="270"/>
      <c r="K28" s="270">
        <f t="shared" si="4"/>
        <v>-6100000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2" customHeight="1" x14ac:dyDescent="0.25">
      <c r="A29" s="264"/>
      <c r="B29" s="267" t="s">
        <v>552</v>
      </c>
      <c r="C29" s="267" t="s">
        <v>224</v>
      </c>
      <c r="D29" s="270">
        <v>2573002</v>
      </c>
      <c r="E29" s="270"/>
      <c r="F29" s="270"/>
      <c r="G29" s="270">
        <f t="shared" si="2"/>
        <v>2573002</v>
      </c>
      <c r="H29" s="270"/>
      <c r="I29" s="270"/>
      <c r="J29" s="270"/>
      <c r="K29" s="270">
        <f t="shared" si="4"/>
        <v>0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2" customHeight="1" x14ac:dyDescent="0.25">
      <c r="A30" s="264"/>
      <c r="B30" s="267" t="s">
        <v>553</v>
      </c>
      <c r="C30" s="267" t="s">
        <v>227</v>
      </c>
      <c r="D30" s="270"/>
      <c r="E30" s="270"/>
      <c r="F30" s="270"/>
      <c r="G30" s="270">
        <f t="shared" si="2"/>
        <v>0</v>
      </c>
      <c r="H30" s="270"/>
      <c r="I30" s="270"/>
      <c r="J30" s="270"/>
      <c r="K30" s="270">
        <f t="shared" si="4"/>
        <v>0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5">
      <c r="A31" s="264"/>
      <c r="B31" s="267" t="s">
        <v>554</v>
      </c>
      <c r="C31" s="267" t="s">
        <v>230</v>
      </c>
      <c r="D31" s="270"/>
      <c r="E31" s="270"/>
      <c r="F31" s="270"/>
      <c r="G31" s="270">
        <f t="shared" si="2"/>
        <v>0</v>
      </c>
      <c r="H31" s="270"/>
      <c r="I31" s="270"/>
      <c r="J31" s="270"/>
      <c r="K31" s="270">
        <f t="shared" si="4"/>
        <v>0</v>
      </c>
      <c r="L31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5">
      <c r="A32" s="264"/>
      <c r="B32" s="267" t="s">
        <v>555</v>
      </c>
      <c r="C32" s="267" t="s">
        <v>233</v>
      </c>
      <c r="D32" s="270"/>
      <c r="E32" s="270"/>
      <c r="F32" s="270"/>
      <c r="G32" s="270">
        <f t="shared" si="2"/>
        <v>0</v>
      </c>
      <c r="H32" s="270"/>
      <c r="I32" s="270"/>
      <c r="J32" s="270"/>
      <c r="K32" s="270">
        <f t="shared" si="4"/>
        <v>0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2" customHeight="1" x14ac:dyDescent="0.25">
      <c r="A33" s="264"/>
      <c r="B33" s="267" t="s">
        <v>556</v>
      </c>
      <c r="C33" s="267" t="s">
        <v>236</v>
      </c>
      <c r="D33" s="270"/>
      <c r="E33" s="270"/>
      <c r="F33" s="270"/>
      <c r="G33" s="270">
        <f t="shared" si="2"/>
        <v>0</v>
      </c>
      <c r="H33" s="270"/>
      <c r="I33" s="270"/>
      <c r="J33" s="270"/>
      <c r="K33" s="270">
        <f t="shared" si="4"/>
        <v>0</v>
      </c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64"/>
      <c r="B34" s="267" t="s">
        <v>557</v>
      </c>
      <c r="C34" s="267" t="s">
        <v>558</v>
      </c>
      <c r="D34" s="270"/>
      <c r="E34" s="270"/>
      <c r="F34" s="270"/>
      <c r="G34" s="270">
        <f t="shared" si="2"/>
        <v>0</v>
      </c>
      <c r="H34" s="270"/>
      <c r="I34" s="270"/>
      <c r="J34" s="270"/>
      <c r="K34" s="270">
        <f t="shared" si="4"/>
        <v>0</v>
      </c>
      <c r="L34"/>
      <c r="M34"/>
      <c r="N34"/>
      <c r="O34"/>
      <c r="P34"/>
      <c r="Q34"/>
      <c r="R34"/>
      <c r="S34"/>
      <c r="T34"/>
      <c r="U34"/>
      <c r="V34"/>
      <c r="W34"/>
    </row>
    <row r="35" spans="1:23" ht="12" customHeight="1" x14ac:dyDescent="0.25">
      <c r="A35" s="264"/>
      <c r="B35" s="265" t="s">
        <v>559</v>
      </c>
      <c r="C35" s="265" t="s">
        <v>251</v>
      </c>
      <c r="D35" s="271">
        <v>2052000</v>
      </c>
      <c r="E35" s="271">
        <v>0</v>
      </c>
      <c r="F35" s="271">
        <v>0</v>
      </c>
      <c r="G35" s="275">
        <f t="shared" si="2"/>
        <v>2052000</v>
      </c>
      <c r="H35" s="271">
        <v>-450000</v>
      </c>
      <c r="I35" s="271"/>
      <c r="J35" s="271"/>
      <c r="K35" s="275">
        <f t="shared" si="4"/>
        <v>-450000</v>
      </c>
      <c r="L35"/>
      <c r="M35"/>
      <c r="N35"/>
      <c r="O35"/>
      <c r="P35"/>
      <c r="Q35"/>
      <c r="R35"/>
      <c r="S35"/>
      <c r="T35"/>
      <c r="U35"/>
      <c r="V35"/>
      <c r="W35"/>
    </row>
    <row r="36" spans="1:23" ht="12" customHeight="1" x14ac:dyDescent="0.25">
      <c r="A36" s="264"/>
      <c r="B36" s="267" t="s">
        <v>560</v>
      </c>
      <c r="C36" s="267" t="s">
        <v>561</v>
      </c>
      <c r="D36" s="270">
        <v>2052000</v>
      </c>
      <c r="E36" s="270"/>
      <c r="F36" s="270"/>
      <c r="G36" s="270">
        <f>SUM(D36:F36)</f>
        <v>2052000</v>
      </c>
      <c r="H36" s="270">
        <v>-450000</v>
      </c>
      <c r="I36" s="270"/>
      <c r="J36" s="270"/>
      <c r="K36" s="270">
        <f>SUM(H36:J36)</f>
        <v>-450000</v>
      </c>
      <c r="L36"/>
      <c r="M36"/>
      <c r="N36"/>
      <c r="O36"/>
      <c r="P36"/>
      <c r="Q36"/>
      <c r="R36"/>
      <c r="S36"/>
      <c r="T36"/>
      <c r="U36"/>
      <c r="V36"/>
      <c r="W36"/>
    </row>
    <row r="37" spans="1:23" ht="12" customHeight="1" x14ac:dyDescent="0.25">
      <c r="A37" s="272">
        <v>2</v>
      </c>
      <c r="B37" s="272" t="s">
        <v>562</v>
      </c>
      <c r="C37" s="260"/>
      <c r="D37" s="273">
        <f t="shared" ref="D37:K37" si="5">SUM(D38,D40,D44)</f>
        <v>0</v>
      </c>
      <c r="E37" s="273">
        <f t="shared" si="5"/>
        <v>0</v>
      </c>
      <c r="F37" s="273">
        <f t="shared" si="5"/>
        <v>0</v>
      </c>
      <c r="G37" s="273">
        <f t="shared" si="5"/>
        <v>0</v>
      </c>
      <c r="H37" s="273">
        <f t="shared" si="5"/>
        <v>0</v>
      </c>
      <c r="I37" s="273">
        <f t="shared" si="5"/>
        <v>0</v>
      </c>
      <c r="J37" s="273">
        <f t="shared" si="5"/>
        <v>0</v>
      </c>
      <c r="K37" s="273">
        <f t="shared" si="5"/>
        <v>0</v>
      </c>
      <c r="L37"/>
      <c r="M37"/>
      <c r="N37"/>
      <c r="O37"/>
      <c r="P37"/>
      <c r="Q37"/>
      <c r="R37"/>
      <c r="S37"/>
      <c r="T37"/>
      <c r="U37"/>
      <c r="V37"/>
      <c r="W37"/>
    </row>
    <row r="38" spans="1:23" ht="12" customHeight="1" x14ac:dyDescent="0.25">
      <c r="A38" s="267"/>
      <c r="B38" s="265" t="s">
        <v>563</v>
      </c>
      <c r="C38" s="265" t="s">
        <v>172</v>
      </c>
      <c r="D38" s="271">
        <v>0</v>
      </c>
      <c r="E38" s="271">
        <v>0</v>
      </c>
      <c r="F38" s="271">
        <v>0</v>
      </c>
      <c r="G38" s="271">
        <v>0</v>
      </c>
      <c r="H38" s="271">
        <v>0</v>
      </c>
      <c r="I38" s="271">
        <v>0</v>
      </c>
      <c r="J38" s="271">
        <v>0</v>
      </c>
      <c r="K38" s="271">
        <v>0</v>
      </c>
      <c r="L38"/>
      <c r="M38"/>
      <c r="N38"/>
      <c r="O38"/>
      <c r="P38"/>
      <c r="Q38"/>
      <c r="R38"/>
      <c r="S38"/>
      <c r="T38"/>
      <c r="U38"/>
      <c r="V38"/>
      <c r="W38"/>
    </row>
    <row r="39" spans="1:23" ht="12" customHeight="1" x14ac:dyDescent="0.25">
      <c r="A39" s="267"/>
      <c r="B39" s="267" t="s">
        <v>564</v>
      </c>
      <c r="C39" s="267" t="s">
        <v>184</v>
      </c>
      <c r="D39" s="270"/>
      <c r="E39" s="270"/>
      <c r="F39" s="270"/>
      <c r="G39" s="270"/>
      <c r="H39" s="270"/>
      <c r="I39" s="270"/>
      <c r="J39" s="270"/>
      <c r="K39" s="270"/>
      <c r="L39"/>
      <c r="M39"/>
      <c r="N39"/>
      <c r="O39"/>
      <c r="P39"/>
      <c r="Q39"/>
      <c r="R39"/>
      <c r="S39"/>
      <c r="T39"/>
      <c r="U39"/>
      <c r="V39"/>
      <c r="W39"/>
    </row>
    <row r="40" spans="1:23" ht="12" customHeight="1" x14ac:dyDescent="0.25">
      <c r="A40" s="267"/>
      <c r="B40" s="265" t="s">
        <v>565</v>
      </c>
      <c r="C40" s="274" t="s">
        <v>239</v>
      </c>
      <c r="D40" s="271">
        <v>0</v>
      </c>
      <c r="E40" s="271">
        <v>0</v>
      </c>
      <c r="F40" s="271">
        <v>0</v>
      </c>
      <c r="G40" s="271">
        <v>0</v>
      </c>
      <c r="H40" s="271">
        <v>0</v>
      </c>
      <c r="I40" s="271">
        <v>0</v>
      </c>
      <c r="J40" s="271">
        <v>0</v>
      </c>
      <c r="K40" s="271">
        <v>0</v>
      </c>
      <c r="L40"/>
      <c r="M40"/>
      <c r="N40"/>
      <c r="O40"/>
      <c r="P40"/>
      <c r="Q40"/>
      <c r="R40"/>
      <c r="S40"/>
      <c r="T40"/>
      <c r="U40"/>
      <c r="V40"/>
      <c r="W40"/>
    </row>
    <row r="41" spans="1:23" ht="12" customHeight="1" x14ac:dyDescent="0.25">
      <c r="A41" s="267"/>
      <c r="B41" s="267" t="s">
        <v>566</v>
      </c>
      <c r="C41" s="267" t="s">
        <v>242</v>
      </c>
      <c r="D41" s="270"/>
      <c r="E41" s="270"/>
      <c r="F41" s="270"/>
      <c r="G41" s="270"/>
      <c r="H41" s="270"/>
      <c r="I41" s="270"/>
      <c r="J41" s="270"/>
      <c r="K41" s="270"/>
      <c r="L41"/>
      <c r="M41"/>
      <c r="N41"/>
      <c r="O41"/>
      <c r="P41"/>
      <c r="Q41"/>
      <c r="R41"/>
      <c r="S41"/>
      <c r="T41"/>
      <c r="U41"/>
      <c r="V41"/>
      <c r="W41"/>
    </row>
    <row r="42" spans="1:23" ht="12" customHeight="1" x14ac:dyDescent="0.25">
      <c r="A42" s="267"/>
      <c r="B42" s="267" t="s">
        <v>567</v>
      </c>
      <c r="C42" s="267" t="s">
        <v>245</v>
      </c>
      <c r="D42" s="270"/>
      <c r="E42" s="270"/>
      <c r="F42" s="270"/>
      <c r="G42" s="270"/>
      <c r="H42" s="270"/>
      <c r="I42" s="270"/>
      <c r="J42" s="270"/>
      <c r="K42" s="270"/>
      <c r="L42"/>
      <c r="M42"/>
      <c r="N42"/>
      <c r="O42"/>
      <c r="P42"/>
      <c r="Q42"/>
      <c r="R42"/>
      <c r="S42"/>
      <c r="T42"/>
      <c r="U42"/>
      <c r="V42"/>
      <c r="W42"/>
    </row>
    <row r="43" spans="1:23" ht="12" customHeight="1" x14ac:dyDescent="0.25">
      <c r="A43" s="267"/>
      <c r="B43" s="267" t="s">
        <v>568</v>
      </c>
      <c r="C43" s="267" t="s">
        <v>248</v>
      </c>
      <c r="D43" s="270"/>
      <c r="E43" s="270"/>
      <c r="F43" s="270"/>
      <c r="G43" s="270"/>
      <c r="H43" s="270"/>
      <c r="I43" s="270"/>
      <c r="J43" s="270"/>
      <c r="K43" s="270"/>
      <c r="L43"/>
      <c r="M43"/>
      <c r="N43"/>
      <c r="O43"/>
      <c r="P43"/>
      <c r="Q43"/>
      <c r="R43"/>
      <c r="S43"/>
      <c r="T43"/>
      <c r="U43"/>
      <c r="V43"/>
      <c r="W43"/>
    </row>
    <row r="44" spans="1:23" ht="12" customHeight="1" x14ac:dyDescent="0.25">
      <c r="A44" s="267"/>
      <c r="B44" s="265" t="s">
        <v>569</v>
      </c>
      <c r="C44" s="265" t="s">
        <v>269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275">
        <v>0</v>
      </c>
      <c r="K44" s="275">
        <v>0</v>
      </c>
      <c r="L44"/>
      <c r="M44"/>
      <c r="N44"/>
      <c r="O44"/>
      <c r="P44"/>
      <c r="Q44"/>
      <c r="R44"/>
      <c r="S44"/>
      <c r="T44"/>
      <c r="U44"/>
      <c r="V44"/>
      <c r="W44"/>
    </row>
    <row r="45" spans="1:23" ht="12" customHeight="1" x14ac:dyDescent="0.25">
      <c r="A45" s="267"/>
      <c r="B45" s="267" t="s">
        <v>570</v>
      </c>
      <c r="C45" s="267" t="s">
        <v>571</v>
      </c>
      <c r="D45" s="270"/>
      <c r="E45" s="270"/>
      <c r="F45" s="270"/>
      <c r="G45" s="270"/>
      <c r="H45" s="270"/>
      <c r="I45" s="270"/>
      <c r="J45" s="270"/>
      <c r="K45" s="270"/>
      <c r="L45"/>
      <c r="M45"/>
      <c r="N45"/>
      <c r="O45"/>
      <c r="P45"/>
      <c r="Q45"/>
      <c r="R45"/>
      <c r="S45"/>
      <c r="T45"/>
      <c r="U45"/>
      <c r="V45"/>
      <c r="W45"/>
    </row>
    <row r="46" spans="1:23" ht="12" customHeight="1" x14ac:dyDescent="0.25">
      <c r="A46" s="1495" t="s">
        <v>572</v>
      </c>
      <c r="B46" s="1495"/>
      <c r="C46" s="259" t="s">
        <v>304</v>
      </c>
      <c r="D46" s="276">
        <f>SUM(D49,D55)</f>
        <v>162510418</v>
      </c>
      <c r="E46" s="276">
        <f t="shared" ref="E46:G46" si="6">SUM(E49,E55)</f>
        <v>0</v>
      </c>
      <c r="F46" s="276">
        <f t="shared" si="6"/>
        <v>0</v>
      </c>
      <c r="G46" s="276">
        <f t="shared" si="6"/>
        <v>162510418</v>
      </c>
      <c r="H46" s="276">
        <f>SUM(H50,H49,H47)</f>
        <v>852200</v>
      </c>
      <c r="I46" s="276">
        <f>SUM(I47)</f>
        <v>0</v>
      </c>
      <c r="J46" s="276">
        <f>SUM(J47)</f>
        <v>0</v>
      </c>
      <c r="K46" s="276">
        <f>SUM(K47)</f>
        <v>852200</v>
      </c>
      <c r="L46"/>
      <c r="M46"/>
      <c r="N46"/>
      <c r="O46"/>
      <c r="P46"/>
      <c r="Q46"/>
      <c r="R46"/>
      <c r="S46"/>
      <c r="T46"/>
      <c r="U46"/>
      <c r="V46"/>
      <c r="W46"/>
    </row>
    <row r="47" spans="1:23" ht="12" customHeight="1" x14ac:dyDescent="0.25">
      <c r="A47" s="265">
        <v>1</v>
      </c>
      <c r="B47" s="265" t="s">
        <v>573</v>
      </c>
      <c r="C47" s="265" t="s">
        <v>574</v>
      </c>
      <c r="D47" s="270"/>
      <c r="E47" s="270">
        <f>SUM(E55,E49)</f>
        <v>0</v>
      </c>
      <c r="F47" s="270">
        <f>SUM(F55,F49)</f>
        <v>0</v>
      </c>
      <c r="G47" s="270">
        <f>SUM(D47:F47)</f>
        <v>0</v>
      </c>
      <c r="H47" s="270">
        <v>852200</v>
      </c>
      <c r="I47" s="270">
        <f>SUM(I55,I49)</f>
        <v>0</v>
      </c>
      <c r="J47" s="270">
        <f>SUM(J55,J49)</f>
        <v>0</v>
      </c>
      <c r="K47" s="270">
        <f>SUM(H47:J47)</f>
        <v>852200</v>
      </c>
      <c r="L47"/>
      <c r="M47"/>
      <c r="N47"/>
      <c r="O47"/>
      <c r="P47"/>
      <c r="Q47"/>
      <c r="R47"/>
      <c r="S47"/>
      <c r="T47"/>
      <c r="U47"/>
      <c r="V47"/>
      <c r="W47"/>
    </row>
    <row r="48" spans="1:23" ht="12" customHeight="1" x14ac:dyDescent="0.25">
      <c r="A48" s="267"/>
      <c r="B48" s="267" t="s">
        <v>575</v>
      </c>
      <c r="C48" s="267" t="s">
        <v>293</v>
      </c>
      <c r="D48" s="270"/>
      <c r="E48" s="270"/>
      <c r="F48" s="270"/>
      <c r="G48" s="270"/>
      <c r="H48" s="270"/>
      <c r="I48" s="270"/>
      <c r="J48" s="270"/>
      <c r="K48" s="270"/>
      <c r="L48"/>
      <c r="M48"/>
      <c r="N48"/>
      <c r="O48"/>
      <c r="P48"/>
      <c r="Q48"/>
      <c r="R48"/>
      <c r="S48"/>
      <c r="T48"/>
      <c r="U48"/>
      <c r="V48"/>
      <c r="W48"/>
    </row>
    <row r="49" spans="1:23" ht="12" customHeight="1" x14ac:dyDescent="0.25">
      <c r="A49" s="267"/>
      <c r="B49" s="265" t="s">
        <v>576</v>
      </c>
      <c r="C49" s="265" t="s">
        <v>298</v>
      </c>
      <c r="D49" s="275">
        <v>0</v>
      </c>
      <c r="E49" s="275">
        <v>0</v>
      </c>
      <c r="F49" s="275">
        <v>0</v>
      </c>
      <c r="G49" s="275">
        <v>0</v>
      </c>
      <c r="H49" s="275">
        <v>0</v>
      </c>
      <c r="I49" s="275">
        <v>0</v>
      </c>
      <c r="J49" s="275">
        <v>0</v>
      </c>
      <c r="K49" s="275">
        <v>0</v>
      </c>
      <c r="L49"/>
      <c r="M49"/>
      <c r="N49"/>
      <c r="O49"/>
      <c r="P49"/>
      <c r="Q49"/>
      <c r="R49"/>
      <c r="S49"/>
      <c r="T49"/>
      <c r="U49"/>
      <c r="V49"/>
      <c r="W49"/>
    </row>
    <row r="50" spans="1:23" ht="12" customHeight="1" x14ac:dyDescent="0.25">
      <c r="A50" s="267"/>
      <c r="B50" s="265" t="s">
        <v>577</v>
      </c>
      <c r="C50" s="265" t="s">
        <v>301</v>
      </c>
      <c r="D50" s="275"/>
      <c r="E50" s="275"/>
      <c r="F50" s="275"/>
      <c r="G50" s="275"/>
      <c r="H50" s="275"/>
      <c r="I50" s="275"/>
      <c r="J50" s="275"/>
      <c r="K50" s="275"/>
      <c r="L50"/>
      <c r="M50"/>
      <c r="N50"/>
      <c r="O50"/>
      <c r="P50"/>
      <c r="Q50"/>
      <c r="R50"/>
      <c r="S50"/>
      <c r="T50"/>
      <c r="U50"/>
      <c r="V50"/>
      <c r="W50"/>
    </row>
    <row r="51" spans="1:23" ht="12" customHeight="1" x14ac:dyDescent="0.25">
      <c r="A51" s="267"/>
      <c r="B51" s="267" t="s">
        <v>578</v>
      </c>
      <c r="C51" s="267" t="s">
        <v>301</v>
      </c>
      <c r="D51" s="270"/>
      <c r="E51" s="270"/>
      <c r="F51" s="270"/>
      <c r="G51" s="270"/>
      <c r="H51" s="270"/>
      <c r="I51" s="270"/>
      <c r="J51" s="270"/>
      <c r="K51" s="270"/>
      <c r="L51"/>
      <c r="M51"/>
      <c r="N51"/>
      <c r="O51"/>
      <c r="P51"/>
      <c r="Q51"/>
      <c r="R51"/>
      <c r="S51"/>
      <c r="T51"/>
      <c r="U51"/>
      <c r="V51"/>
      <c r="W51"/>
    </row>
    <row r="52" spans="1:23" ht="12" hidden="1" customHeight="1" x14ac:dyDescent="0.25">
      <c r="A52" s="267"/>
      <c r="B52" s="267" t="s">
        <v>579</v>
      </c>
      <c r="C52" s="267" t="s">
        <v>301</v>
      </c>
      <c r="D52" s="270"/>
      <c r="E52" s="270"/>
      <c r="F52" s="270"/>
      <c r="G52" s="270"/>
      <c r="H52" s="270"/>
      <c r="I52" s="270"/>
      <c r="J52" s="270"/>
      <c r="K52" s="270"/>
      <c r="L52"/>
      <c r="M52"/>
      <c r="N52"/>
      <c r="O52"/>
      <c r="P52"/>
      <c r="Q52"/>
      <c r="R52"/>
      <c r="S52"/>
      <c r="T52"/>
      <c r="U52"/>
      <c r="V52"/>
      <c r="W52"/>
    </row>
    <row r="53" spans="1:23" ht="12" customHeight="1" x14ac:dyDescent="0.25">
      <c r="A53" s="267"/>
      <c r="B53" s="267" t="s">
        <v>580</v>
      </c>
      <c r="C53" s="267" t="s">
        <v>303</v>
      </c>
      <c r="D53" s="270">
        <v>0</v>
      </c>
      <c r="E53" s="270">
        <v>0</v>
      </c>
      <c r="F53" s="270">
        <v>0</v>
      </c>
      <c r="G53" s="270">
        <v>0</v>
      </c>
      <c r="H53" s="270">
        <v>0</v>
      </c>
      <c r="I53" s="270">
        <v>0</v>
      </c>
      <c r="J53" s="270">
        <v>0</v>
      </c>
      <c r="K53" s="270">
        <v>0</v>
      </c>
      <c r="L53"/>
      <c r="M53"/>
      <c r="N53"/>
      <c r="O53"/>
      <c r="P53"/>
      <c r="Q53"/>
      <c r="R53"/>
      <c r="S53"/>
      <c r="T53"/>
      <c r="U53"/>
      <c r="V53"/>
      <c r="W53"/>
    </row>
    <row r="54" spans="1:23" ht="12" customHeight="1" x14ac:dyDescent="0.25">
      <c r="A54" s="267"/>
      <c r="B54" s="267" t="s">
        <v>581</v>
      </c>
      <c r="C54" s="267" t="s">
        <v>582</v>
      </c>
      <c r="D54" s="270"/>
      <c r="E54" s="270"/>
      <c r="F54" s="270"/>
      <c r="G54" s="270"/>
      <c r="H54" s="270"/>
      <c r="I54" s="270"/>
      <c r="J54" s="270"/>
      <c r="K54" s="270"/>
      <c r="L54"/>
      <c r="M54"/>
      <c r="N54"/>
      <c r="O54"/>
      <c r="P54"/>
      <c r="Q54"/>
      <c r="R54"/>
      <c r="S54"/>
      <c r="T54"/>
      <c r="U54"/>
      <c r="V54"/>
      <c r="W54"/>
    </row>
    <row r="55" spans="1:23" ht="12" customHeight="1" x14ac:dyDescent="0.25">
      <c r="A55" s="260"/>
      <c r="B55" s="272" t="s">
        <v>583</v>
      </c>
      <c r="C55" s="272" t="s">
        <v>584</v>
      </c>
      <c r="D55" s="277">
        <v>162510418</v>
      </c>
      <c r="E55" s="277">
        <v>0</v>
      </c>
      <c r="F55" s="277">
        <v>0</v>
      </c>
      <c r="G55" s="277">
        <f>SUM(D55:F55)</f>
        <v>162510418</v>
      </c>
      <c r="H55" s="277">
        <v>852200</v>
      </c>
      <c r="I55" s="277"/>
      <c r="J55" s="277"/>
      <c r="K55" s="277">
        <f>SUM(H55:J55)</f>
        <v>852200</v>
      </c>
      <c r="L55"/>
      <c r="M55"/>
      <c r="N55"/>
      <c r="O55"/>
      <c r="P55"/>
      <c r="Q55"/>
      <c r="R55"/>
      <c r="S55"/>
      <c r="T55"/>
      <c r="U55"/>
      <c r="V55"/>
      <c r="W55"/>
    </row>
    <row r="56" spans="1:23" ht="12" hidden="1" customHeight="1" x14ac:dyDescent="0.25">
      <c r="A56" s="267"/>
      <c r="B56" s="267" t="s">
        <v>585</v>
      </c>
      <c r="C56" s="267" t="s">
        <v>586</v>
      </c>
      <c r="D56" s="270"/>
      <c r="E56" s="270"/>
      <c r="F56" s="270"/>
      <c r="G56" s="270"/>
      <c r="L56"/>
      <c r="M56"/>
      <c r="N56"/>
      <c r="O56"/>
      <c r="P56"/>
      <c r="Q56"/>
      <c r="R56"/>
      <c r="S56"/>
      <c r="T56"/>
      <c r="U56"/>
      <c r="V56"/>
      <c r="W56"/>
    </row>
    <row r="57" spans="1:23" ht="12" customHeight="1" x14ac:dyDescent="0.25">
      <c r="A57" s="1500"/>
      <c r="B57" s="1500"/>
      <c r="C57" s="1501"/>
      <c r="D57" s="1500"/>
      <c r="E57" s="1500"/>
      <c r="F57" s="1500"/>
      <c r="G57" s="1500"/>
      <c r="L57"/>
      <c r="M57"/>
      <c r="N57"/>
      <c r="O57"/>
      <c r="P57"/>
      <c r="Q57"/>
      <c r="R57"/>
      <c r="S57"/>
      <c r="T57"/>
      <c r="U57"/>
      <c r="V57"/>
      <c r="W57"/>
    </row>
    <row r="58" spans="1:23" ht="12" customHeight="1" x14ac:dyDescent="0.25">
      <c r="A58" s="1503" t="s">
        <v>25</v>
      </c>
      <c r="B58" s="1504"/>
      <c r="C58" s="272"/>
      <c r="D58" s="277">
        <f>SUM(D59,D77)</f>
        <v>178331722</v>
      </c>
      <c r="E58" s="277"/>
      <c r="F58" s="277"/>
      <c r="G58" s="277">
        <f>SUM(D58:F58)</f>
        <v>178331722</v>
      </c>
      <c r="H58" s="277">
        <f>SUM(H59,H77)</f>
        <v>402200</v>
      </c>
      <c r="I58" s="277"/>
      <c r="J58" s="277"/>
      <c r="K58" s="277">
        <f>SUM(H58:J58)</f>
        <v>402200</v>
      </c>
      <c r="L58"/>
      <c r="M58"/>
      <c r="N58"/>
      <c r="O58"/>
      <c r="P58"/>
      <c r="Q58"/>
      <c r="R58"/>
      <c r="S58"/>
      <c r="T58"/>
      <c r="U58"/>
      <c r="V58"/>
      <c r="W58"/>
    </row>
    <row r="59" spans="1:23" ht="12" customHeight="1" x14ac:dyDescent="0.25">
      <c r="A59" s="1495" t="s">
        <v>587</v>
      </c>
      <c r="B59" s="1495"/>
      <c r="C59" s="260"/>
      <c r="D59" s="277">
        <f t="shared" ref="D59:K59" si="7">SUM(D60,D71,D77)</f>
        <v>178331722</v>
      </c>
      <c r="E59" s="277">
        <f t="shared" si="7"/>
        <v>0</v>
      </c>
      <c r="F59" s="277">
        <f t="shared" si="7"/>
        <v>0</v>
      </c>
      <c r="G59" s="277">
        <f t="shared" si="7"/>
        <v>178331722</v>
      </c>
      <c r="H59" s="277">
        <f t="shared" si="7"/>
        <v>402200</v>
      </c>
      <c r="I59" s="277">
        <f t="shared" si="7"/>
        <v>0</v>
      </c>
      <c r="J59" s="277">
        <f t="shared" si="7"/>
        <v>0</v>
      </c>
      <c r="K59" s="277">
        <f t="shared" si="7"/>
        <v>402200</v>
      </c>
      <c r="L59"/>
      <c r="M59"/>
      <c r="N59"/>
      <c r="O59"/>
      <c r="P59"/>
      <c r="Q59"/>
      <c r="R59"/>
      <c r="S59"/>
      <c r="T59"/>
      <c r="U59"/>
      <c r="V59"/>
      <c r="W59"/>
    </row>
    <row r="60" spans="1:23" ht="12" customHeight="1" x14ac:dyDescent="0.25">
      <c r="A60" s="262">
        <v>1</v>
      </c>
      <c r="B60" s="263" t="s">
        <v>588</v>
      </c>
      <c r="C60" s="272"/>
      <c r="D60" s="277">
        <f t="shared" ref="D60:K60" si="8">SUM(D66,D63,D62,D61)</f>
        <v>174186722</v>
      </c>
      <c r="E60" s="277">
        <f t="shared" si="8"/>
        <v>0</v>
      </c>
      <c r="F60" s="277">
        <f t="shared" si="8"/>
        <v>0</v>
      </c>
      <c r="G60" s="277">
        <f t="shared" si="8"/>
        <v>174186722</v>
      </c>
      <c r="H60" s="277">
        <f t="shared" si="8"/>
        <v>402200</v>
      </c>
      <c r="I60" s="277">
        <f t="shared" si="8"/>
        <v>0</v>
      </c>
      <c r="J60" s="277">
        <f t="shared" si="8"/>
        <v>0</v>
      </c>
      <c r="K60" s="277">
        <f t="shared" si="8"/>
        <v>402200</v>
      </c>
      <c r="L60"/>
      <c r="M60"/>
      <c r="N60"/>
      <c r="O60"/>
      <c r="P60"/>
      <c r="Q60"/>
      <c r="R60"/>
      <c r="S60"/>
      <c r="T60"/>
      <c r="U60"/>
      <c r="V60"/>
      <c r="W60"/>
    </row>
    <row r="61" spans="1:23" ht="12" customHeight="1" x14ac:dyDescent="0.25">
      <c r="A61" s="267"/>
      <c r="B61" s="265" t="s">
        <v>589</v>
      </c>
      <c r="C61" s="265" t="s">
        <v>324</v>
      </c>
      <c r="D61" s="275">
        <v>110544103</v>
      </c>
      <c r="E61" s="275"/>
      <c r="F61" s="275"/>
      <c r="G61" s="275">
        <f>SUM(D61:F61)</f>
        <v>110544103</v>
      </c>
      <c r="H61" s="275">
        <v>1944400</v>
      </c>
      <c r="I61" s="275"/>
      <c r="J61" s="275"/>
      <c r="K61" s="275">
        <f>SUM(H61:J61)</f>
        <v>1944400</v>
      </c>
      <c r="L61"/>
      <c r="M61"/>
      <c r="N61"/>
      <c r="O61"/>
      <c r="P61"/>
      <c r="Q61"/>
      <c r="R61"/>
      <c r="S61"/>
      <c r="T61"/>
      <c r="U61"/>
      <c r="V61"/>
      <c r="W61"/>
    </row>
    <row r="62" spans="1:23" ht="12" customHeight="1" x14ac:dyDescent="0.25">
      <c r="A62" s="267" t="s">
        <v>125</v>
      </c>
      <c r="B62" s="265" t="s">
        <v>590</v>
      </c>
      <c r="C62" s="265" t="s">
        <v>326</v>
      </c>
      <c r="D62" s="275">
        <v>21855218</v>
      </c>
      <c r="E62" s="275"/>
      <c r="F62" s="275"/>
      <c r="G62" s="275">
        <f>SUM(D62:F62)</f>
        <v>21855218</v>
      </c>
      <c r="H62" s="275">
        <v>112800</v>
      </c>
      <c r="I62" s="275"/>
      <c r="J62" s="275"/>
      <c r="K62" s="275">
        <f>SUM(H62:J62)</f>
        <v>112800</v>
      </c>
      <c r="L62"/>
      <c r="M62"/>
      <c r="N62"/>
      <c r="O62"/>
      <c r="P62"/>
      <c r="Q62"/>
      <c r="R62"/>
      <c r="S62"/>
      <c r="T62"/>
      <c r="U62"/>
      <c r="V62"/>
      <c r="W62"/>
    </row>
    <row r="63" spans="1:23" ht="12" customHeight="1" x14ac:dyDescent="0.25">
      <c r="A63" s="267"/>
      <c r="B63" s="265" t="s">
        <v>591</v>
      </c>
      <c r="C63" s="265" t="s">
        <v>328</v>
      </c>
      <c r="D63" s="275">
        <v>41787401</v>
      </c>
      <c r="E63" s="275"/>
      <c r="F63" s="275"/>
      <c r="G63" s="275">
        <f>SUM(D63:F63)</f>
        <v>41787401</v>
      </c>
      <c r="H63" s="275">
        <v>-1655000</v>
      </c>
      <c r="I63" s="275"/>
      <c r="J63" s="275"/>
      <c r="K63" s="275">
        <f>SUM(H63:J63)</f>
        <v>-1655000</v>
      </c>
      <c r="L63"/>
      <c r="M63"/>
      <c r="N63"/>
      <c r="O63"/>
      <c r="P63"/>
      <c r="Q63"/>
      <c r="R63"/>
      <c r="S63"/>
      <c r="T63"/>
      <c r="U63"/>
      <c r="V63"/>
      <c r="W63"/>
    </row>
    <row r="64" spans="1:23" ht="12" customHeight="1" x14ac:dyDescent="0.25">
      <c r="A64" s="267"/>
      <c r="B64" s="267" t="s">
        <v>592</v>
      </c>
      <c r="C64" s="267" t="s">
        <v>27</v>
      </c>
      <c r="D64" s="270"/>
      <c r="E64" s="270"/>
      <c r="F64" s="270"/>
      <c r="G64" s="275">
        <f t="shared" ref="G64:G82" si="9">SUM(D64:F64)</f>
        <v>0</v>
      </c>
      <c r="H64" s="270"/>
      <c r="I64" s="270"/>
      <c r="J64" s="270"/>
      <c r="K64" s="275">
        <f t="shared" ref="K64:K76" si="10">SUM(H64:J64)</f>
        <v>0</v>
      </c>
      <c r="L64"/>
      <c r="M64"/>
      <c r="N64"/>
      <c r="O64"/>
      <c r="P64"/>
      <c r="Q64"/>
      <c r="R64"/>
      <c r="S64"/>
      <c r="T64"/>
      <c r="U64"/>
      <c r="V64"/>
      <c r="W64"/>
    </row>
    <row r="65" spans="1:23" ht="12" customHeight="1" x14ac:dyDescent="0.25">
      <c r="A65" s="267"/>
      <c r="B65" s="265" t="s">
        <v>593</v>
      </c>
      <c r="C65" s="265" t="s">
        <v>330</v>
      </c>
      <c r="D65" s="275"/>
      <c r="E65" s="275"/>
      <c r="F65" s="275"/>
      <c r="G65" s="275">
        <f t="shared" si="9"/>
        <v>0</v>
      </c>
      <c r="H65" s="275"/>
      <c r="I65" s="275"/>
      <c r="J65" s="275"/>
      <c r="K65" s="275">
        <f t="shared" si="10"/>
        <v>0</v>
      </c>
      <c r="L65"/>
      <c r="M65"/>
      <c r="N65"/>
      <c r="O65"/>
      <c r="P65"/>
      <c r="Q65"/>
      <c r="R65"/>
      <c r="S65"/>
      <c r="T65"/>
      <c r="U65"/>
      <c r="V65"/>
      <c r="W65"/>
    </row>
    <row r="66" spans="1:23" ht="12" customHeight="1" x14ac:dyDescent="0.25">
      <c r="A66" s="267"/>
      <c r="B66" s="265" t="s">
        <v>594</v>
      </c>
      <c r="C66" s="265" t="s">
        <v>333</v>
      </c>
      <c r="D66" s="275"/>
      <c r="E66" s="275"/>
      <c r="F66" s="275"/>
      <c r="G66" s="275">
        <f t="shared" si="9"/>
        <v>0</v>
      </c>
      <c r="H66" s="275"/>
      <c r="I66" s="275"/>
      <c r="J66" s="275"/>
      <c r="K66" s="275">
        <f t="shared" si="10"/>
        <v>0</v>
      </c>
      <c r="L66"/>
      <c r="M66"/>
      <c r="N66"/>
      <c r="O66"/>
      <c r="P66"/>
      <c r="Q66"/>
      <c r="R66"/>
      <c r="S66"/>
      <c r="T66"/>
      <c r="U66"/>
      <c r="V66"/>
      <c r="W66"/>
    </row>
    <row r="67" spans="1:23" ht="12" customHeight="1" x14ac:dyDescent="0.25">
      <c r="A67" s="267"/>
      <c r="B67" s="267" t="s">
        <v>595</v>
      </c>
      <c r="C67" s="267" t="s">
        <v>335</v>
      </c>
      <c r="D67" s="270"/>
      <c r="E67" s="270"/>
      <c r="F67" s="270"/>
      <c r="G67" s="275">
        <f t="shared" si="9"/>
        <v>0</v>
      </c>
      <c r="H67" s="270"/>
      <c r="I67" s="270"/>
      <c r="J67" s="270"/>
      <c r="K67" s="275">
        <f t="shared" si="10"/>
        <v>0</v>
      </c>
      <c r="L67"/>
      <c r="M67"/>
      <c r="N67"/>
      <c r="O67"/>
      <c r="P67"/>
      <c r="Q67"/>
      <c r="R67"/>
      <c r="S67"/>
      <c r="T67"/>
      <c r="U67"/>
      <c r="V67"/>
      <c r="W67"/>
    </row>
    <row r="68" spans="1:23" ht="12" customHeight="1" x14ac:dyDescent="0.25">
      <c r="A68" s="267"/>
      <c r="B68" s="267" t="s">
        <v>638</v>
      </c>
      <c r="C68" s="267" t="s">
        <v>344</v>
      </c>
      <c r="D68" s="270"/>
      <c r="E68" s="270"/>
      <c r="F68" s="270"/>
      <c r="G68" s="275">
        <f t="shared" si="9"/>
        <v>0</v>
      </c>
      <c r="H68" s="270"/>
      <c r="I68" s="270"/>
      <c r="J68" s="270"/>
      <c r="K68" s="275">
        <f t="shared" si="10"/>
        <v>0</v>
      </c>
      <c r="L68"/>
      <c r="M68"/>
      <c r="N68"/>
      <c r="O68"/>
      <c r="P68"/>
      <c r="Q68"/>
      <c r="R68"/>
      <c r="S68"/>
      <c r="T68"/>
      <c r="U68"/>
      <c r="V68"/>
      <c r="W68"/>
    </row>
    <row r="69" spans="1:23" ht="12" customHeight="1" x14ac:dyDescent="0.25">
      <c r="A69" s="267"/>
      <c r="B69" s="267" t="s">
        <v>639</v>
      </c>
      <c r="C69" s="267" t="s">
        <v>393</v>
      </c>
      <c r="D69" s="270"/>
      <c r="E69" s="270"/>
      <c r="F69" s="270"/>
      <c r="G69" s="275">
        <f t="shared" si="9"/>
        <v>0</v>
      </c>
      <c r="H69" s="270"/>
      <c r="I69" s="270"/>
      <c r="J69" s="270"/>
      <c r="K69" s="275">
        <f t="shared" si="10"/>
        <v>0</v>
      </c>
      <c r="L69"/>
      <c r="M69"/>
      <c r="N69"/>
      <c r="O69"/>
      <c r="P69"/>
      <c r="Q69"/>
      <c r="R69"/>
      <c r="S69"/>
      <c r="T69"/>
      <c r="U69"/>
      <c r="V69"/>
      <c r="W69"/>
    </row>
    <row r="70" spans="1:23" ht="12" customHeight="1" x14ac:dyDescent="0.25">
      <c r="A70" s="267"/>
      <c r="B70" s="267" t="s">
        <v>640</v>
      </c>
      <c r="C70" s="267" t="s">
        <v>333</v>
      </c>
      <c r="D70" s="270"/>
      <c r="E70" s="270"/>
      <c r="F70" s="270"/>
      <c r="G70" s="275">
        <f t="shared" si="9"/>
        <v>0</v>
      </c>
      <c r="H70" s="270"/>
      <c r="I70" s="270"/>
      <c r="J70" s="270"/>
      <c r="K70" s="275">
        <f t="shared" si="10"/>
        <v>0</v>
      </c>
      <c r="L70"/>
      <c r="M70"/>
      <c r="N70"/>
      <c r="O70"/>
      <c r="P70"/>
      <c r="Q70"/>
      <c r="R70"/>
      <c r="S70"/>
      <c r="T70"/>
      <c r="U70"/>
      <c r="V70"/>
      <c r="W70"/>
    </row>
    <row r="71" spans="1:23" ht="12" customHeight="1" x14ac:dyDescent="0.25">
      <c r="A71" s="272">
        <v>2</v>
      </c>
      <c r="B71" s="272" t="s">
        <v>641</v>
      </c>
      <c r="C71" s="272"/>
      <c r="D71" s="277">
        <f>SUM(D72:D74)</f>
        <v>4145000</v>
      </c>
      <c r="E71" s="277"/>
      <c r="F71" s="277"/>
      <c r="G71" s="642">
        <f t="shared" si="9"/>
        <v>4145000</v>
      </c>
      <c r="H71" s="277">
        <f>SUM(H72:H74)</f>
        <v>0</v>
      </c>
      <c r="I71" s="277"/>
      <c r="J71" s="277"/>
      <c r="K71" s="642">
        <f t="shared" si="10"/>
        <v>0</v>
      </c>
      <c r="L71"/>
      <c r="M71"/>
      <c r="N71"/>
      <c r="O71"/>
      <c r="P71"/>
      <c r="Q71"/>
      <c r="R71"/>
      <c r="S71"/>
      <c r="T71"/>
      <c r="U71"/>
      <c r="V71"/>
      <c r="W71"/>
    </row>
    <row r="72" spans="1:23" ht="12" customHeight="1" x14ac:dyDescent="0.25">
      <c r="A72" s="267"/>
      <c r="B72" s="267" t="s">
        <v>642</v>
      </c>
      <c r="C72" s="267" t="s">
        <v>353</v>
      </c>
      <c r="D72" s="270">
        <v>4145000</v>
      </c>
      <c r="E72" s="270"/>
      <c r="F72" s="270"/>
      <c r="G72" s="275">
        <f t="shared" si="9"/>
        <v>4145000</v>
      </c>
      <c r="H72" s="270"/>
      <c r="I72" s="270"/>
      <c r="J72" s="270"/>
      <c r="K72" s="275">
        <f t="shared" si="10"/>
        <v>0</v>
      </c>
      <c r="L72"/>
      <c r="M72"/>
      <c r="N72"/>
      <c r="O72"/>
      <c r="P72"/>
      <c r="Q72"/>
      <c r="R72"/>
      <c r="S72"/>
      <c r="T72"/>
      <c r="U72"/>
      <c r="V72"/>
      <c r="W72"/>
    </row>
    <row r="73" spans="1:23" ht="12" customHeight="1" x14ac:dyDescent="0.25">
      <c r="A73" s="267"/>
      <c r="B73" s="267" t="s">
        <v>643</v>
      </c>
      <c r="C73" s="267" t="s">
        <v>361</v>
      </c>
      <c r="D73" s="270"/>
      <c r="E73" s="270"/>
      <c r="F73" s="270"/>
      <c r="G73" s="275">
        <f t="shared" si="9"/>
        <v>0</v>
      </c>
      <c r="H73" s="270"/>
      <c r="I73" s="270"/>
      <c r="J73" s="270"/>
      <c r="K73" s="275">
        <f t="shared" si="10"/>
        <v>0</v>
      </c>
      <c r="L73"/>
      <c r="M73"/>
      <c r="N73"/>
      <c r="O73"/>
      <c r="P73"/>
      <c r="Q73"/>
      <c r="R73"/>
      <c r="S73"/>
      <c r="T73"/>
      <c r="U73"/>
      <c r="V73"/>
      <c r="W73"/>
    </row>
    <row r="74" spans="1:23" ht="12" customHeight="1" x14ac:dyDescent="0.25">
      <c r="A74" s="267"/>
      <c r="B74" s="265" t="s">
        <v>644</v>
      </c>
      <c r="C74" s="265" t="s">
        <v>373</v>
      </c>
      <c r="D74" s="275"/>
      <c r="E74" s="275"/>
      <c r="F74" s="275"/>
      <c r="G74" s="275">
        <f t="shared" si="9"/>
        <v>0</v>
      </c>
      <c r="H74" s="275"/>
      <c r="I74" s="275"/>
      <c r="J74" s="275"/>
      <c r="K74" s="275">
        <f t="shared" si="10"/>
        <v>0</v>
      </c>
      <c r="L74"/>
      <c r="M74"/>
      <c r="N74"/>
      <c r="O74"/>
      <c r="P74"/>
      <c r="Q74"/>
      <c r="R74"/>
      <c r="S74"/>
      <c r="T74"/>
      <c r="U74"/>
      <c r="V74"/>
      <c r="W74"/>
    </row>
    <row r="75" spans="1:23" ht="12" customHeight="1" x14ac:dyDescent="0.25">
      <c r="A75" s="267"/>
      <c r="B75" s="267" t="s">
        <v>645</v>
      </c>
      <c r="C75" s="267" t="s">
        <v>382</v>
      </c>
      <c r="D75" s="270"/>
      <c r="E75" s="270"/>
      <c r="F75" s="270"/>
      <c r="G75" s="275">
        <f t="shared" si="9"/>
        <v>0</v>
      </c>
      <c r="H75" s="270"/>
      <c r="I75" s="270"/>
      <c r="J75" s="270"/>
      <c r="K75" s="275">
        <f t="shared" si="10"/>
        <v>0</v>
      </c>
      <c r="L75"/>
      <c r="M75"/>
      <c r="N75"/>
      <c r="O75"/>
      <c r="P75"/>
      <c r="Q75"/>
      <c r="R75"/>
      <c r="S75"/>
      <c r="T75"/>
      <c r="U75"/>
      <c r="V75"/>
      <c r="W75"/>
    </row>
    <row r="76" spans="1:23" ht="12" customHeight="1" x14ac:dyDescent="0.25">
      <c r="A76" s="267"/>
      <c r="B76" s="267" t="s">
        <v>646</v>
      </c>
      <c r="C76" s="267" t="s">
        <v>647</v>
      </c>
      <c r="D76" s="270"/>
      <c r="E76" s="270"/>
      <c r="F76" s="270"/>
      <c r="G76" s="275">
        <f t="shared" si="9"/>
        <v>0</v>
      </c>
      <c r="H76" s="270"/>
      <c r="I76" s="270"/>
      <c r="J76" s="270"/>
      <c r="K76" s="275">
        <f t="shared" si="10"/>
        <v>0</v>
      </c>
      <c r="L76"/>
      <c r="M76"/>
      <c r="N76"/>
      <c r="O76"/>
      <c r="P76"/>
      <c r="Q76"/>
      <c r="R76"/>
      <c r="S76"/>
      <c r="T76"/>
      <c r="U76"/>
      <c r="V76"/>
      <c r="W76"/>
    </row>
    <row r="77" spans="1:23" ht="12" customHeight="1" x14ac:dyDescent="0.25">
      <c r="A77" s="1495" t="s">
        <v>648</v>
      </c>
      <c r="B77" s="1495"/>
      <c r="C77" s="272"/>
      <c r="D77" s="277"/>
      <c r="E77" s="277"/>
      <c r="F77" s="277"/>
      <c r="G77" s="277"/>
      <c r="H77" s="277"/>
      <c r="I77" s="277"/>
      <c r="J77" s="277"/>
      <c r="K77" s="277"/>
      <c r="L77"/>
      <c r="M77"/>
      <c r="N77"/>
      <c r="O77"/>
      <c r="P77"/>
      <c r="Q77"/>
      <c r="R77"/>
      <c r="S77"/>
      <c r="T77"/>
      <c r="U77"/>
      <c r="V77"/>
      <c r="W77"/>
    </row>
    <row r="78" spans="1:23" ht="12" customHeight="1" x14ac:dyDescent="0.25">
      <c r="A78" s="267">
        <v>1</v>
      </c>
      <c r="B78" s="265" t="s">
        <v>649</v>
      </c>
      <c r="C78" s="265" t="s">
        <v>650</v>
      </c>
      <c r="D78" s="275"/>
      <c r="E78" s="275"/>
      <c r="F78" s="275"/>
      <c r="G78" s="275">
        <f t="shared" si="9"/>
        <v>0</v>
      </c>
      <c r="H78" s="275"/>
      <c r="I78" s="275"/>
      <c r="J78" s="275"/>
      <c r="K78" s="275">
        <f>SUM(H78:J78)</f>
        <v>0</v>
      </c>
      <c r="L78"/>
      <c r="M78"/>
      <c r="N78"/>
      <c r="O78"/>
      <c r="P78"/>
      <c r="Q78"/>
      <c r="R78"/>
      <c r="S78"/>
      <c r="T78"/>
      <c r="U78"/>
      <c r="V78"/>
      <c r="W78"/>
    </row>
    <row r="79" spans="1:23" ht="12" customHeight="1" x14ac:dyDescent="0.25">
      <c r="A79" s="267"/>
      <c r="B79" s="267" t="s">
        <v>651</v>
      </c>
      <c r="C79" s="267" t="s">
        <v>472</v>
      </c>
      <c r="D79" s="270"/>
      <c r="E79" s="270"/>
      <c r="F79" s="270"/>
      <c r="G79" s="275">
        <f t="shared" si="9"/>
        <v>0</v>
      </c>
      <c r="H79" s="270"/>
      <c r="I79" s="270"/>
      <c r="J79" s="270"/>
      <c r="K79" s="275">
        <f>SUM(H79:J79)</f>
        <v>0</v>
      </c>
      <c r="L79"/>
      <c r="M79"/>
      <c r="N79"/>
      <c r="O79"/>
      <c r="P79"/>
      <c r="Q79"/>
      <c r="R79"/>
      <c r="S79"/>
      <c r="T79"/>
      <c r="U79"/>
      <c r="V79"/>
      <c r="W79"/>
    </row>
    <row r="80" spans="1:23" ht="12" customHeight="1" x14ac:dyDescent="0.25">
      <c r="A80" s="267"/>
      <c r="B80" s="267" t="s">
        <v>652</v>
      </c>
      <c r="C80" s="267" t="s">
        <v>731</v>
      </c>
      <c r="D80" s="270"/>
      <c r="E80" s="270"/>
      <c r="F80" s="270"/>
      <c r="G80" s="275">
        <f t="shared" si="9"/>
        <v>0</v>
      </c>
      <c r="H80" s="270"/>
      <c r="I80" s="270"/>
      <c r="J80" s="270"/>
      <c r="K80" s="275">
        <f>SUM(H80:J80)</f>
        <v>0</v>
      </c>
      <c r="L80"/>
      <c r="M80"/>
      <c r="N80"/>
      <c r="O80"/>
      <c r="P80"/>
      <c r="Q80"/>
      <c r="R80"/>
      <c r="S80"/>
      <c r="T80"/>
      <c r="U80"/>
      <c r="V80"/>
      <c r="W80"/>
    </row>
    <row r="81" spans="1:23" ht="12" customHeight="1" x14ac:dyDescent="0.25">
      <c r="A81" s="260" t="s">
        <v>125</v>
      </c>
      <c r="B81" s="260" t="s">
        <v>653</v>
      </c>
      <c r="C81" s="260" t="s">
        <v>654</v>
      </c>
      <c r="D81" s="273"/>
      <c r="E81" s="273"/>
      <c r="F81" s="273"/>
      <c r="G81" s="273"/>
      <c r="H81" s="273"/>
      <c r="I81" s="273"/>
      <c r="J81" s="273"/>
      <c r="K81" s="273"/>
      <c r="L81"/>
      <c r="M81"/>
      <c r="N81"/>
      <c r="O81"/>
      <c r="P81"/>
      <c r="Q81"/>
      <c r="R81"/>
      <c r="S81"/>
      <c r="T81"/>
      <c r="U81"/>
      <c r="V81"/>
      <c r="W81"/>
    </row>
    <row r="82" spans="1:23" ht="12" hidden="1" customHeight="1" x14ac:dyDescent="0.25">
      <c r="A82" s="267"/>
      <c r="B82" s="267" t="s">
        <v>655</v>
      </c>
      <c r="C82" s="267" t="s">
        <v>656</v>
      </c>
      <c r="D82" s="270"/>
      <c r="E82" s="270"/>
      <c r="F82" s="270"/>
      <c r="G82" s="275">
        <f t="shared" si="9"/>
        <v>0</v>
      </c>
      <c r="H82" s="270"/>
      <c r="I82" s="270"/>
      <c r="J82" s="270"/>
      <c r="K82" s="275">
        <f>SUM(H82:J82)</f>
        <v>0</v>
      </c>
      <c r="L82" s="270"/>
      <c r="M82" s="270"/>
      <c r="N82" s="270"/>
      <c r="O82" s="275">
        <f>SUM(L82:N82)</f>
        <v>0</v>
      </c>
    </row>
    <row r="83" spans="1:23" ht="12" customHeight="1" x14ac:dyDescent="0.25">
      <c r="A83" s="280"/>
      <c r="B83" s="280"/>
      <c r="C83" s="280"/>
      <c r="D83" s="719"/>
      <c r="E83" s="719"/>
      <c r="F83" s="719"/>
      <c r="G83" s="720"/>
    </row>
    <row r="84" spans="1:23" ht="12" hidden="1" customHeight="1" x14ac:dyDescent="0.25">
      <c r="A84" s="280"/>
      <c r="B84" s="280"/>
      <c r="C84" s="280"/>
      <c r="D84" s="719"/>
      <c r="E84" s="719"/>
      <c r="F84" s="719"/>
      <c r="G84" s="720"/>
    </row>
    <row r="85" spans="1:23" ht="12" hidden="1" customHeight="1" x14ac:dyDescent="0.25">
      <c r="A85" s="280"/>
      <c r="B85" s="280"/>
      <c r="C85" s="280"/>
      <c r="D85" s="719"/>
      <c r="E85" s="719"/>
      <c r="F85" s="719"/>
      <c r="G85" s="720"/>
    </row>
    <row r="86" spans="1:23" ht="12" hidden="1" customHeight="1" x14ac:dyDescent="0.25">
      <c r="A86" s="280"/>
      <c r="B86" s="280"/>
      <c r="C86" s="280"/>
      <c r="D86" s="719"/>
      <c r="E86" s="719"/>
      <c r="F86" s="719"/>
      <c r="G86" s="720"/>
    </row>
    <row r="87" spans="1:23" ht="12" hidden="1" customHeight="1" x14ac:dyDescent="0.25">
      <c r="A87" s="280"/>
      <c r="B87" s="280"/>
      <c r="C87" s="280"/>
      <c r="D87" s="719"/>
      <c r="E87" s="719"/>
      <c r="F87" s="719"/>
      <c r="G87" s="720"/>
    </row>
    <row r="88" spans="1:23" ht="12" hidden="1" customHeight="1" x14ac:dyDescent="0.25">
      <c r="A88" s="280"/>
      <c r="B88" s="280"/>
      <c r="C88" s="280"/>
      <c r="D88" s="719"/>
      <c r="E88" s="719"/>
      <c r="F88" s="719"/>
      <c r="G88" s="720"/>
    </row>
    <row r="89" spans="1:23" ht="12" hidden="1" customHeight="1" x14ac:dyDescent="0.25">
      <c r="A89" s="280"/>
      <c r="B89" s="280"/>
      <c r="C89" s="280"/>
      <c r="D89" s="719"/>
      <c r="E89" s="719"/>
      <c r="F89" s="719"/>
      <c r="G89" s="720"/>
    </row>
    <row r="90" spans="1:23" ht="12" hidden="1" customHeight="1" x14ac:dyDescent="0.25">
      <c r="A90" s="280"/>
      <c r="B90" s="280"/>
      <c r="C90" s="280"/>
      <c r="D90" s="719"/>
      <c r="E90" s="719"/>
      <c r="F90" s="719"/>
      <c r="G90" s="720"/>
    </row>
    <row r="91" spans="1:23" ht="12" hidden="1" customHeight="1" x14ac:dyDescent="0.25">
      <c r="A91" s="280"/>
      <c r="B91" s="280"/>
      <c r="C91" s="280"/>
      <c r="D91" s="719"/>
      <c r="E91" s="719"/>
      <c r="F91" s="719"/>
      <c r="G91" s="720"/>
    </row>
    <row r="92" spans="1:23" ht="12" hidden="1" customHeight="1" x14ac:dyDescent="0.25">
      <c r="A92" s="280"/>
      <c r="B92" s="280"/>
      <c r="C92" s="280"/>
      <c r="D92" s="719"/>
      <c r="E92" s="719"/>
      <c r="F92" s="719"/>
      <c r="G92" s="720"/>
    </row>
    <row r="93" spans="1:23" ht="12" hidden="1" customHeight="1" x14ac:dyDescent="0.25">
      <c r="A93" s="280"/>
      <c r="B93" s="280"/>
      <c r="C93" s="280"/>
      <c r="D93" s="719"/>
      <c r="E93" s="719"/>
      <c r="F93" s="719"/>
      <c r="G93" s="720"/>
    </row>
    <row r="94" spans="1:23" ht="12" hidden="1" customHeight="1" x14ac:dyDescent="0.25">
      <c r="A94" s="280"/>
      <c r="B94" s="280"/>
      <c r="C94" s="280"/>
      <c r="D94" s="719"/>
      <c r="E94" s="719"/>
      <c r="F94" s="719"/>
      <c r="G94" s="720"/>
    </row>
    <row r="95" spans="1:23" ht="12" hidden="1" customHeight="1" x14ac:dyDescent="0.25">
      <c r="A95" s="280"/>
      <c r="B95" s="280"/>
      <c r="C95" s="280"/>
      <c r="D95" s="719"/>
      <c r="E95" s="719"/>
      <c r="F95" s="719"/>
      <c r="G95" s="720"/>
    </row>
    <row r="96" spans="1:23" ht="12" hidden="1" customHeight="1" x14ac:dyDescent="0.25">
      <c r="A96" s="280"/>
      <c r="B96" s="280"/>
      <c r="C96" s="280"/>
      <c r="D96" s="719"/>
      <c r="E96" s="719"/>
      <c r="F96" s="719"/>
      <c r="G96" s="720"/>
    </row>
    <row r="97" spans="1:7" ht="12" hidden="1" customHeight="1" x14ac:dyDescent="0.25">
      <c r="A97" s="280"/>
      <c r="B97" s="280"/>
      <c r="C97" s="280"/>
      <c r="D97" s="719"/>
      <c r="E97" s="719"/>
      <c r="F97" s="719"/>
      <c r="G97" s="720"/>
    </row>
    <row r="98" spans="1:7" ht="12" hidden="1" customHeight="1" x14ac:dyDescent="0.25">
      <c r="A98" s="280"/>
      <c r="B98" s="280"/>
      <c r="C98" s="280"/>
      <c r="D98" s="719"/>
      <c r="E98" s="719"/>
      <c r="F98" s="719"/>
      <c r="G98" s="720"/>
    </row>
    <row r="99" spans="1:7" ht="12" hidden="1" customHeight="1" x14ac:dyDescent="0.25">
      <c r="A99" s="280"/>
      <c r="B99" s="280"/>
      <c r="C99" s="280"/>
      <c r="D99" s="719"/>
      <c r="E99" s="719"/>
      <c r="F99" s="719"/>
      <c r="G99" s="720"/>
    </row>
    <row r="100" spans="1:7" ht="12" hidden="1" customHeight="1" x14ac:dyDescent="0.25">
      <c r="A100" s="280"/>
      <c r="B100" s="280"/>
      <c r="C100" s="280"/>
      <c r="D100" s="719"/>
      <c r="E100" s="719"/>
      <c r="F100" s="719"/>
      <c r="G100" s="720"/>
    </row>
    <row r="101" spans="1:7" ht="12" hidden="1" customHeight="1" x14ac:dyDescent="0.25">
      <c r="A101" s="280"/>
      <c r="B101" s="280"/>
      <c r="C101" s="280"/>
      <c r="D101" s="719"/>
      <c r="E101" s="719"/>
      <c r="F101" s="719"/>
      <c r="G101" s="720"/>
    </row>
    <row r="102" spans="1:7" ht="12" hidden="1" customHeight="1" x14ac:dyDescent="0.25">
      <c r="A102" s="280"/>
      <c r="B102" s="280"/>
      <c r="C102" s="280"/>
      <c r="D102" s="719"/>
      <c r="E102" s="719"/>
      <c r="F102" s="719"/>
      <c r="G102" s="720"/>
    </row>
    <row r="103" spans="1:7" ht="12" hidden="1" customHeight="1" x14ac:dyDescent="0.25">
      <c r="A103" s="280"/>
      <c r="B103" s="280"/>
      <c r="C103" s="280"/>
      <c r="D103" s="719"/>
      <c r="E103" s="719"/>
      <c r="F103" s="719"/>
      <c r="G103" s="720"/>
    </row>
    <row r="104" spans="1:7" ht="12" hidden="1" customHeight="1" x14ac:dyDescent="0.25">
      <c r="A104" s="280"/>
      <c r="B104" s="280"/>
      <c r="C104" s="280"/>
      <c r="D104" s="719"/>
      <c r="E104" s="719"/>
      <c r="F104" s="719"/>
      <c r="G104" s="720"/>
    </row>
    <row r="105" spans="1:7" ht="12" hidden="1" customHeight="1" x14ac:dyDescent="0.25">
      <c r="A105" s="280"/>
      <c r="B105" s="280"/>
      <c r="C105" s="280"/>
      <c r="D105" s="719"/>
      <c r="E105" s="719"/>
      <c r="F105" s="719"/>
      <c r="G105" s="720"/>
    </row>
    <row r="106" spans="1:7" ht="12" hidden="1" customHeight="1" x14ac:dyDescent="0.25">
      <c r="A106" s="280"/>
      <c r="B106" s="280"/>
      <c r="C106" s="280"/>
      <c r="D106" s="719"/>
      <c r="E106" s="719"/>
      <c r="F106" s="719"/>
      <c r="G106" s="720"/>
    </row>
    <row r="107" spans="1:7" ht="12" hidden="1" customHeight="1" x14ac:dyDescent="0.25">
      <c r="A107" s="280"/>
      <c r="B107" s="280"/>
      <c r="C107" s="280"/>
      <c r="D107" s="719"/>
      <c r="E107" s="719"/>
      <c r="F107" s="719"/>
      <c r="G107" s="720"/>
    </row>
    <row r="108" spans="1:7" ht="12" hidden="1" customHeight="1" x14ac:dyDescent="0.25">
      <c r="A108" s="280"/>
      <c r="B108" s="280"/>
      <c r="C108" s="280"/>
      <c r="D108" s="719"/>
      <c r="E108" s="719"/>
      <c r="F108" s="719"/>
      <c r="G108" s="720"/>
    </row>
    <row r="109" spans="1:7" ht="12" hidden="1" customHeight="1" x14ac:dyDescent="0.25">
      <c r="A109" s="280"/>
      <c r="B109" s="280"/>
      <c r="C109" s="280"/>
      <c r="D109" s="719"/>
      <c r="E109" s="719"/>
      <c r="F109" s="719"/>
      <c r="G109" s="720"/>
    </row>
    <row r="110" spans="1:7" ht="12" hidden="1" customHeight="1" x14ac:dyDescent="0.25">
      <c r="A110" s="280"/>
      <c r="B110" s="280"/>
      <c r="C110" s="280"/>
      <c r="D110" s="719"/>
      <c r="E110" s="719"/>
      <c r="F110" s="719"/>
      <c r="G110" s="720"/>
    </row>
    <row r="111" spans="1:7" ht="14.25" customHeight="1" x14ac:dyDescent="0.25"/>
    <row r="112" spans="1:7" hidden="1" x14ac:dyDescent="0.25"/>
    <row r="113" spans="1:12" x14ac:dyDescent="0.25">
      <c r="E113" s="1510" t="s">
        <v>912</v>
      </c>
      <c r="F113" s="1510"/>
      <c r="G113" s="1510"/>
      <c r="H113" s="1510"/>
      <c r="I113" s="1510"/>
      <c r="J113" s="1510"/>
      <c r="K113" s="1510"/>
      <c r="L113" s="1510"/>
    </row>
    <row r="114" spans="1:12" x14ac:dyDescent="0.25">
      <c r="A114" s="733"/>
      <c r="B114" s="1207" t="s">
        <v>727</v>
      </c>
      <c r="C114" s="1208"/>
      <c r="D114" s="1234"/>
      <c r="E114"/>
      <c r="F114"/>
      <c r="G114"/>
      <c r="H114"/>
      <c r="I114"/>
      <c r="J114"/>
      <c r="K114"/>
      <c r="L114"/>
    </row>
    <row r="115" spans="1:12" ht="36" x14ac:dyDescent="0.25">
      <c r="A115" s="731" t="s">
        <v>773</v>
      </c>
      <c r="B115" s="732" t="s">
        <v>831</v>
      </c>
      <c r="C115" s="880"/>
      <c r="D115" s="882" t="s">
        <v>1098</v>
      </c>
      <c r="E115"/>
      <c r="F115"/>
      <c r="G115"/>
      <c r="H115"/>
      <c r="I115"/>
      <c r="J115"/>
      <c r="K115"/>
      <c r="L115"/>
    </row>
    <row r="116" spans="1:12" x14ac:dyDescent="0.25">
      <c r="A116" s="692" t="s">
        <v>793</v>
      </c>
      <c r="B116" s="693" t="s">
        <v>798</v>
      </c>
      <c r="C116" s="694"/>
      <c r="D116" s="881"/>
      <c r="E116"/>
      <c r="F116"/>
      <c r="G116"/>
      <c r="H116"/>
      <c r="I116"/>
      <c r="J116"/>
      <c r="K116"/>
      <c r="L116"/>
    </row>
    <row r="117" spans="1:12" x14ac:dyDescent="0.25">
      <c r="A117" s="695"/>
      <c r="B117" s="656" t="s">
        <v>503</v>
      </c>
      <c r="C117" s="696"/>
      <c r="D117" s="653">
        <v>76647783</v>
      </c>
      <c r="E117"/>
      <c r="F117"/>
      <c r="G117"/>
      <c r="H117"/>
      <c r="I117"/>
      <c r="J117"/>
      <c r="K117"/>
      <c r="L117"/>
    </row>
    <row r="118" spans="1:12" x14ac:dyDescent="0.25">
      <c r="A118" s="695"/>
      <c r="B118" s="656" t="s">
        <v>764</v>
      </c>
      <c r="C118" s="696"/>
      <c r="D118" s="653">
        <v>13513362</v>
      </c>
      <c r="E118"/>
      <c r="F118"/>
      <c r="G118"/>
      <c r="H118"/>
      <c r="I118"/>
      <c r="J118"/>
      <c r="K118"/>
      <c r="L118"/>
    </row>
    <row r="119" spans="1:12" x14ac:dyDescent="0.25">
      <c r="A119" s="695"/>
      <c r="B119" s="656" t="s">
        <v>127</v>
      </c>
      <c r="C119" s="696"/>
      <c r="D119" s="697"/>
      <c r="E119"/>
      <c r="F119"/>
      <c r="G119"/>
      <c r="H119"/>
      <c r="I119"/>
      <c r="J119"/>
      <c r="K119"/>
      <c r="L119"/>
    </row>
    <row r="120" spans="1:12" x14ac:dyDescent="0.25">
      <c r="A120" s="695"/>
      <c r="B120" s="656" t="s">
        <v>765</v>
      </c>
      <c r="C120" s="696"/>
      <c r="D120" s="698">
        <v>21.5</v>
      </c>
      <c r="E120"/>
      <c r="F120"/>
      <c r="G120"/>
      <c r="H120"/>
      <c r="I120"/>
      <c r="J120"/>
      <c r="K120"/>
      <c r="L120"/>
    </row>
    <row r="121" spans="1:12" x14ac:dyDescent="0.25">
      <c r="A121" s="695"/>
      <c r="B121" s="699" t="s">
        <v>789</v>
      </c>
      <c r="C121" s="700"/>
      <c r="D121" s="671">
        <f>D117+D118+D119</f>
        <v>90161145</v>
      </c>
      <c r="E121"/>
      <c r="F121"/>
      <c r="G121"/>
      <c r="H121"/>
      <c r="I121"/>
      <c r="J121"/>
      <c r="K121"/>
      <c r="L121"/>
    </row>
    <row r="122" spans="1:12" x14ac:dyDescent="0.25">
      <c r="A122" s="701" t="s">
        <v>790</v>
      </c>
      <c r="B122" s="702" t="s">
        <v>801</v>
      </c>
      <c r="C122" s="703"/>
      <c r="D122" s="704"/>
      <c r="E122"/>
      <c r="F122"/>
      <c r="G122"/>
      <c r="H122"/>
      <c r="I122"/>
      <c r="J122"/>
      <c r="K122"/>
      <c r="L122"/>
    </row>
    <row r="123" spans="1:12" x14ac:dyDescent="0.25">
      <c r="A123" s="695"/>
      <c r="B123" s="656" t="s">
        <v>503</v>
      </c>
      <c r="C123" s="696"/>
      <c r="D123" s="705">
        <v>26017600</v>
      </c>
      <c r="E123"/>
      <c r="F123"/>
      <c r="G123"/>
      <c r="H123"/>
      <c r="I123"/>
      <c r="J123"/>
      <c r="K123"/>
      <c r="L123"/>
    </row>
    <row r="124" spans="1:12" x14ac:dyDescent="0.25">
      <c r="A124" s="695"/>
      <c r="B124" s="656" t="s">
        <v>764</v>
      </c>
      <c r="C124" s="696"/>
      <c r="D124" s="705">
        <v>4663080</v>
      </c>
      <c r="E124"/>
      <c r="F124"/>
      <c r="G124"/>
      <c r="H124"/>
      <c r="I124"/>
      <c r="J124"/>
      <c r="K124"/>
      <c r="L124"/>
    </row>
    <row r="125" spans="1:12" x14ac:dyDescent="0.25">
      <c r="A125" s="695"/>
      <c r="B125" s="656" t="s">
        <v>127</v>
      </c>
      <c r="C125" s="696"/>
      <c r="D125" s="705">
        <v>25516201</v>
      </c>
      <c r="E125"/>
      <c r="F125"/>
      <c r="G125"/>
      <c r="H125"/>
      <c r="I125"/>
      <c r="J125"/>
      <c r="K125"/>
      <c r="L125"/>
    </row>
    <row r="126" spans="1:12" x14ac:dyDescent="0.25">
      <c r="A126" s="695"/>
      <c r="B126" s="650" t="s">
        <v>505</v>
      </c>
      <c r="C126" s="696"/>
      <c r="D126" s="705">
        <v>635000</v>
      </c>
      <c r="E126"/>
      <c r="F126"/>
      <c r="G126"/>
      <c r="H126"/>
      <c r="I126"/>
      <c r="J126"/>
      <c r="K126"/>
      <c r="L126"/>
    </row>
    <row r="127" spans="1:12" x14ac:dyDescent="0.25">
      <c r="A127" s="695"/>
      <c r="B127" s="656" t="s">
        <v>765</v>
      </c>
      <c r="C127" s="696"/>
      <c r="D127" s="705">
        <v>11</v>
      </c>
      <c r="E127"/>
      <c r="F127"/>
      <c r="G127"/>
      <c r="H127"/>
      <c r="I127"/>
      <c r="J127"/>
      <c r="K127"/>
      <c r="L127"/>
    </row>
    <row r="128" spans="1:12" x14ac:dyDescent="0.25">
      <c r="A128" s="706"/>
      <c r="B128" s="707" t="s">
        <v>791</v>
      </c>
      <c r="C128" s="708"/>
      <c r="D128" s="709">
        <f>SUM(D123:D126)</f>
        <v>56831881</v>
      </c>
      <c r="E128"/>
      <c r="F128"/>
      <c r="G128"/>
      <c r="H128"/>
      <c r="I128"/>
      <c r="J128"/>
      <c r="K128"/>
      <c r="L128"/>
    </row>
    <row r="129" spans="1:12" ht="21" x14ac:dyDescent="0.25">
      <c r="A129" s="701" t="s">
        <v>794</v>
      </c>
      <c r="B129" s="702" t="s">
        <v>799</v>
      </c>
      <c r="C129" s="703"/>
      <c r="D129" s="704"/>
      <c r="E129"/>
      <c r="F129"/>
      <c r="G129"/>
      <c r="H129"/>
      <c r="I129"/>
      <c r="J129"/>
      <c r="K129"/>
      <c r="L129"/>
    </row>
    <row r="130" spans="1:12" x14ac:dyDescent="0.25">
      <c r="A130" s="695"/>
      <c r="B130" s="656" t="s">
        <v>503</v>
      </c>
      <c r="C130" s="696"/>
      <c r="D130" s="705">
        <v>5506720</v>
      </c>
      <c r="E130"/>
      <c r="F130"/>
      <c r="G130"/>
      <c r="H130"/>
      <c r="I130"/>
      <c r="J130"/>
      <c r="K130"/>
      <c r="L130"/>
    </row>
    <row r="131" spans="1:12" x14ac:dyDescent="0.25">
      <c r="A131" s="695"/>
      <c r="B131" s="656" t="s">
        <v>764</v>
      </c>
      <c r="C131" s="696"/>
      <c r="D131" s="705">
        <v>1063676</v>
      </c>
      <c r="E131"/>
      <c r="F131"/>
      <c r="G131"/>
      <c r="H131"/>
      <c r="I131"/>
      <c r="J131"/>
      <c r="K131"/>
      <c r="L131"/>
    </row>
    <row r="132" spans="1:12" x14ac:dyDescent="0.25">
      <c r="A132" s="695"/>
      <c r="B132" s="656" t="s">
        <v>127</v>
      </c>
      <c r="C132" s="696"/>
      <c r="D132" s="705"/>
      <c r="E132"/>
      <c r="F132"/>
      <c r="G132"/>
      <c r="H132"/>
      <c r="I132"/>
      <c r="J132"/>
      <c r="K132"/>
      <c r="L132"/>
    </row>
    <row r="133" spans="1:12" x14ac:dyDescent="0.25">
      <c r="A133" s="695"/>
      <c r="B133" s="656" t="s">
        <v>765</v>
      </c>
      <c r="C133" s="696"/>
      <c r="D133" s="705">
        <v>1</v>
      </c>
      <c r="E133"/>
      <c r="F133"/>
      <c r="G133"/>
      <c r="H133"/>
      <c r="I133"/>
      <c r="J133"/>
      <c r="K133"/>
      <c r="L133"/>
    </row>
    <row r="134" spans="1:12" x14ac:dyDescent="0.25">
      <c r="A134" s="706"/>
      <c r="B134" s="707" t="s">
        <v>792</v>
      </c>
      <c r="C134" s="708"/>
      <c r="D134" s="709">
        <f>D130+D131+D132</f>
        <v>6570396</v>
      </c>
      <c r="E134"/>
      <c r="F134"/>
      <c r="G134"/>
      <c r="H134"/>
      <c r="I134"/>
      <c r="J134"/>
      <c r="K134"/>
      <c r="L134"/>
    </row>
    <row r="135" spans="1:12" x14ac:dyDescent="0.25">
      <c r="A135" s="701" t="s">
        <v>795</v>
      </c>
      <c r="B135" s="702" t="s">
        <v>800</v>
      </c>
      <c r="C135" s="703"/>
      <c r="D135" s="704"/>
      <c r="E135"/>
      <c r="F135"/>
      <c r="G135"/>
      <c r="H135"/>
      <c r="I135"/>
      <c r="J135"/>
      <c r="K135"/>
      <c r="L135"/>
    </row>
    <row r="136" spans="1:12" x14ac:dyDescent="0.25">
      <c r="A136" s="695"/>
      <c r="B136" s="656" t="s">
        <v>503</v>
      </c>
      <c r="C136" s="696"/>
      <c r="D136" s="705">
        <v>2372000</v>
      </c>
      <c r="E136"/>
      <c r="F136"/>
      <c r="G136"/>
      <c r="H136"/>
      <c r="I136"/>
      <c r="J136"/>
      <c r="K136"/>
      <c r="L136"/>
    </row>
    <row r="137" spans="1:12" x14ac:dyDescent="0.25">
      <c r="A137" s="695"/>
      <c r="B137" s="656" t="s">
        <v>764</v>
      </c>
      <c r="C137" s="696"/>
      <c r="D137" s="705">
        <v>2615100</v>
      </c>
      <c r="E137"/>
      <c r="F137"/>
      <c r="G137"/>
      <c r="H137"/>
      <c r="I137"/>
      <c r="J137"/>
      <c r="K137"/>
      <c r="L137"/>
    </row>
    <row r="138" spans="1:12" x14ac:dyDescent="0.25">
      <c r="A138" s="695"/>
      <c r="B138" s="656" t="s">
        <v>127</v>
      </c>
      <c r="C138" s="696"/>
      <c r="D138" s="705">
        <v>11833200</v>
      </c>
      <c r="E138"/>
      <c r="F138"/>
      <c r="G138"/>
      <c r="H138"/>
      <c r="I138"/>
      <c r="J138"/>
      <c r="K138"/>
      <c r="L138"/>
    </row>
    <row r="139" spans="1:12" x14ac:dyDescent="0.25">
      <c r="A139" s="695"/>
      <c r="B139" s="650" t="s">
        <v>505</v>
      </c>
      <c r="C139" s="696"/>
      <c r="D139" s="705">
        <v>3510000</v>
      </c>
      <c r="E139"/>
      <c r="F139"/>
      <c r="G139"/>
      <c r="H139"/>
      <c r="I139"/>
      <c r="J139"/>
      <c r="K139"/>
      <c r="L139"/>
    </row>
    <row r="140" spans="1:12" x14ac:dyDescent="0.25">
      <c r="A140" s="695"/>
      <c r="B140" s="656" t="s">
        <v>765</v>
      </c>
      <c r="C140" s="696"/>
      <c r="D140" s="705">
        <v>1</v>
      </c>
      <c r="E140"/>
      <c r="F140"/>
      <c r="G140"/>
      <c r="H140"/>
      <c r="I140"/>
      <c r="J140"/>
      <c r="K140"/>
      <c r="L140"/>
    </row>
    <row r="141" spans="1:12" x14ac:dyDescent="0.25">
      <c r="A141" s="706"/>
      <c r="B141" s="707" t="s">
        <v>792</v>
      </c>
      <c r="C141" s="708"/>
      <c r="D141" s="709">
        <f>SUM(D136:D139)</f>
        <v>20330300</v>
      </c>
      <c r="E141"/>
      <c r="F141"/>
      <c r="G141"/>
      <c r="H141"/>
      <c r="I141"/>
      <c r="J141"/>
      <c r="K141"/>
      <c r="L141"/>
    </row>
    <row r="142" spans="1:12" ht="21" x14ac:dyDescent="0.25">
      <c r="A142" s="701" t="s">
        <v>63</v>
      </c>
      <c r="B142" s="702" t="s">
        <v>796</v>
      </c>
      <c r="C142" s="703"/>
      <c r="D142" s="704"/>
      <c r="E142"/>
      <c r="F142"/>
      <c r="G142"/>
      <c r="H142"/>
      <c r="I142"/>
      <c r="J142"/>
      <c r="K142"/>
      <c r="L142"/>
    </row>
    <row r="143" spans="1:12" x14ac:dyDescent="0.25">
      <c r="A143" s="695"/>
      <c r="B143" s="656" t="s">
        <v>503</v>
      </c>
      <c r="C143" s="696"/>
      <c r="D143" s="705"/>
      <c r="E143"/>
      <c r="F143"/>
      <c r="G143"/>
      <c r="H143"/>
      <c r="I143"/>
      <c r="J143"/>
      <c r="K143"/>
      <c r="L143"/>
    </row>
    <row r="144" spans="1:12" x14ac:dyDescent="0.25">
      <c r="A144" s="695"/>
      <c r="B144" s="656" t="s">
        <v>764</v>
      </c>
      <c r="C144" s="696"/>
      <c r="D144" s="705"/>
      <c r="E144"/>
      <c r="F144"/>
      <c r="G144"/>
      <c r="H144"/>
      <c r="I144"/>
      <c r="J144"/>
      <c r="K144"/>
      <c r="L144"/>
    </row>
    <row r="145" spans="1:12" x14ac:dyDescent="0.25">
      <c r="A145" s="695"/>
      <c r="B145" s="656" t="s">
        <v>127</v>
      </c>
      <c r="C145" s="696"/>
      <c r="D145" s="705">
        <v>4438000</v>
      </c>
      <c r="E145"/>
      <c r="F145"/>
      <c r="G145"/>
      <c r="H145"/>
      <c r="I145"/>
      <c r="J145"/>
      <c r="K145"/>
      <c r="L145"/>
    </row>
    <row r="146" spans="1:12" x14ac:dyDescent="0.25">
      <c r="A146" s="695"/>
      <c r="B146" s="656" t="s">
        <v>765</v>
      </c>
      <c r="C146" s="696"/>
      <c r="D146" s="710">
        <v>0.5</v>
      </c>
      <c r="E146"/>
      <c r="F146"/>
      <c r="G146"/>
      <c r="H146"/>
      <c r="I146"/>
      <c r="J146"/>
      <c r="K146"/>
      <c r="L146"/>
    </row>
    <row r="147" spans="1:12" x14ac:dyDescent="0.25">
      <c r="A147" s="706"/>
      <c r="B147" s="707" t="s">
        <v>802</v>
      </c>
      <c r="C147" s="708"/>
      <c r="D147" s="709">
        <f>SUM(D143:D145)</f>
        <v>4438000</v>
      </c>
      <c r="E147"/>
      <c r="F147"/>
      <c r="G147"/>
      <c r="H147"/>
      <c r="I147"/>
      <c r="J147"/>
      <c r="K147"/>
      <c r="L147"/>
    </row>
    <row r="148" spans="1:12" x14ac:dyDescent="0.25">
      <c r="A148" s="711"/>
      <c r="B148" s="712" t="s">
        <v>115</v>
      </c>
      <c r="C148" s="713"/>
      <c r="D148" s="714">
        <f>SUM(D147,D141,D134,D128,D121)</f>
        <v>178331722</v>
      </c>
      <c r="E148"/>
      <c r="F148"/>
      <c r="G148"/>
      <c r="H148"/>
      <c r="I148"/>
      <c r="J148"/>
      <c r="K148"/>
      <c r="L148"/>
    </row>
    <row r="149" spans="1:12" x14ac:dyDescent="0.25">
      <c r="A149" s="715"/>
      <c r="B149" s="668" t="s">
        <v>772</v>
      </c>
      <c r="C149" s="653"/>
      <c r="D149" s="653">
        <f>SUM(D139,D126)</f>
        <v>4145000</v>
      </c>
      <c r="E149"/>
      <c r="F149"/>
      <c r="G149"/>
      <c r="H149"/>
      <c r="I149"/>
      <c r="J149"/>
      <c r="K149"/>
      <c r="L149"/>
    </row>
    <row r="150" spans="1:12" x14ac:dyDescent="0.25">
      <c r="A150" s="715"/>
      <c r="B150" s="670" t="s">
        <v>797</v>
      </c>
      <c r="C150" s="671"/>
      <c r="D150" s="716">
        <f>SUM(D117:D119,D123:D125,D130:D132,D136:D138,D143:D145)</f>
        <v>174186722</v>
      </c>
      <c r="E150"/>
      <c r="F150"/>
      <c r="G150"/>
      <c r="H150"/>
      <c r="I150"/>
      <c r="J150"/>
      <c r="K150"/>
      <c r="L150"/>
    </row>
    <row r="151" spans="1:12" x14ac:dyDescent="0.25">
      <c r="A151" s="673"/>
      <c r="B151" s="717" t="s">
        <v>765</v>
      </c>
      <c r="C151" s="673"/>
      <c r="D151" s="718">
        <f>SUM(D146,D140,D133,D127,D120)</f>
        <v>35</v>
      </c>
      <c r="E151"/>
      <c r="F151"/>
      <c r="G151"/>
      <c r="H151"/>
      <c r="I151"/>
      <c r="J151"/>
      <c r="K151"/>
      <c r="L151"/>
    </row>
  </sheetData>
  <mergeCells count="25">
    <mergeCell ref="M9:O9"/>
    <mergeCell ref="A46:B46"/>
    <mergeCell ref="A58:B58"/>
    <mergeCell ref="A59:B59"/>
    <mergeCell ref="G14:G15"/>
    <mergeCell ref="A11:A12"/>
    <mergeCell ref="E14:E15"/>
    <mergeCell ref="F14:F15"/>
    <mergeCell ref="D14:D15"/>
    <mergeCell ref="D13:G13"/>
    <mergeCell ref="C13:C15"/>
    <mergeCell ref="A13:B15"/>
    <mergeCell ref="H13:K13"/>
    <mergeCell ref="H14:H15"/>
    <mergeCell ref="B12:G12"/>
    <mergeCell ref="A77:B77"/>
    <mergeCell ref="A57:G57"/>
    <mergeCell ref="A17:B17"/>
    <mergeCell ref="T10:W10"/>
    <mergeCell ref="E113:L113"/>
    <mergeCell ref="B11:G11"/>
    <mergeCell ref="I14:I15"/>
    <mergeCell ref="J14:J15"/>
    <mergeCell ref="K14:K15"/>
    <mergeCell ref="A16:B16"/>
  </mergeCells>
  <phoneticPr fontId="4" type="noConversion"/>
  <pageMargins left="0.39370078740157483" right="0.39370078740157483" top="0" bottom="0" header="0.31496062992125984" footer="0.31496062992125984"/>
  <pageSetup paperSize="9" scale="64" orientation="landscape" r:id="rId1"/>
  <headerFooter alignWithMargins="0">
    <oddHeader>&amp;C&amp;"Times New Roman,Félkövér"&amp;9LETENYE VÁROS ÖNKORMÁNYZAT KÖLTSÉGVETÉSI SZERVEINEK 2020.ÉVI KIEMELT BEVÉTELI ÉS KIADÁSI ELŐIRÁNYZATA</oddHead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1.Önkorm összevont mérleg</vt:lpstr>
      <vt:lpstr>2.Bev-kiad.kötelező mérleg</vt:lpstr>
      <vt:lpstr>3. Önk.ágazati bevételi össz.</vt:lpstr>
      <vt:lpstr>4.Önk.ágazati kiadási össz.</vt:lpstr>
      <vt:lpstr>5.Költségv.-i szervek bevétel </vt:lpstr>
      <vt:lpstr>6. Költségv.-i szervek kiadás</vt:lpstr>
      <vt:lpstr>7. Önkormányzat</vt:lpstr>
      <vt:lpstr>8.Hivatal</vt:lpstr>
      <vt:lpstr>9.Óvoda</vt:lpstr>
      <vt:lpstr>10.Fáklya</vt:lpstr>
      <vt:lpstr>11. Családsegítő</vt:lpstr>
      <vt:lpstr>12.Támogatások kiadás</vt:lpstr>
      <vt:lpstr>13.Támogatások bevétel</vt:lpstr>
      <vt:lpstr>14.Kedvezmények,mentességek</vt:lpstr>
      <vt:lpstr>15. adósságszolgálat</vt:lpstr>
      <vt:lpstr>15.Többéves</vt:lpstr>
      <vt:lpstr>16. Felújítás, beruházás</vt:lpstr>
      <vt:lpstr>17.Kiadás rovatonként</vt:lpstr>
      <vt:lpstr>18.Előirányzat-felhaszni terv</vt:lpstr>
      <vt:lpstr>19.EU-s projektek</vt:lpstr>
      <vt:lpstr>20. ktgvetési szervek létszám</vt:lpstr>
      <vt:lpstr>21. Ellátottak juttatásai</vt:lpstr>
      <vt:lpstr>22.normatív</vt:lpstr>
      <vt:lpstr>23. likviditási terv </vt:lpstr>
      <vt:lpstr>'22.normatív'!Nyomtatási_cím</vt:lpstr>
      <vt:lpstr>'11. Családsegítő'!Nyomtatási_terület</vt:lpstr>
      <vt:lpstr>'12.Támogatások kiadás'!Nyomtatási_terület</vt:lpstr>
      <vt:lpstr>'2.Bev-kiad.kötelező mérleg'!Nyomtatási_terület</vt:lpstr>
      <vt:lpstr>'21. Ellátottak juttatásai'!Nyomtatási_terület</vt:lpstr>
      <vt:lpstr>'22.normatív'!Nyomtatási_terület</vt:lpstr>
      <vt:lpstr>'3. Önk.ágazati bevételi össz.'!Nyomtatási_terület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Meződiné K. Lívia</cp:lastModifiedBy>
  <cp:lastPrinted>2020-02-24T13:59:46Z</cp:lastPrinted>
  <dcterms:created xsi:type="dcterms:W3CDTF">2017-02-09T20:22:55Z</dcterms:created>
  <dcterms:modified xsi:type="dcterms:W3CDTF">2020-02-24T14:01:07Z</dcterms:modified>
</cp:coreProperties>
</file>