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900" windowHeight="9405" tabRatio="944"/>
  </bookViews>
  <sheets>
    <sheet name="1. Bevételek" sheetId="41" r:id="rId1"/>
    <sheet name="1.1.Bevételek (KÖT, ÖNV,Áll.i)" sheetId="202" r:id="rId2"/>
    <sheet name="2. Kiadások" sheetId="5" r:id="rId3"/>
    <sheet name="2.1.Kiadások (KÖT, ÖNV, Áll.i)" sheetId="201" r:id="rId4"/>
    <sheet name="3.Működési mérleg" sheetId="196" r:id="rId5"/>
    <sheet name="4. Felhalmozási mérleg" sheetId="197" r:id="rId6"/>
    <sheet name="5. Pénzeszköz átadás" sheetId="190" r:id="rId7"/>
    <sheet name="6 .Felhalmozási k." sheetId="194" r:id="rId8"/>
    <sheet name="7. Kötelezettség" sheetId="204" r:id="rId9"/>
    <sheet name="8. Létszám" sheetId="195" r:id="rId10"/>
    <sheet name="9. Adósságk." sheetId="198" r:id="rId11"/>
  </sheets>
  <externalReferences>
    <externalReference r:id="rId12"/>
    <externalReference r:id="rId13"/>
  </externalReferences>
  <definedNames>
    <definedName name="beruh">'[1]4.1. táj.'!#REF!</definedName>
    <definedName name="intézmények">'[2]4.1. táj.'!#REF!</definedName>
    <definedName name="_xlnm.Print_Titles" localSheetId="0">'1. Bevételek'!$3:$5</definedName>
    <definedName name="_xlnm.Print_Titles" localSheetId="2">'2. Kiadások'!$3:$3</definedName>
  </definedNames>
  <calcPr calcId="152511"/>
</workbook>
</file>

<file path=xl/calcChain.xml><?xml version="1.0" encoding="utf-8"?>
<calcChain xmlns="http://schemas.openxmlformats.org/spreadsheetml/2006/main">
  <c r="G8" i="202" l="1"/>
  <c r="F10" i="41"/>
  <c r="E10" i="41"/>
  <c r="J6" i="41"/>
  <c r="G6" i="41"/>
  <c r="E16" i="198" l="1"/>
  <c r="G16" i="198"/>
  <c r="H16" i="198"/>
  <c r="F10" i="198"/>
  <c r="F13" i="198"/>
  <c r="F14" i="198"/>
  <c r="F15" i="198"/>
  <c r="E17" i="198"/>
  <c r="K41" i="194" l="1"/>
  <c r="J41" i="194"/>
  <c r="I44" i="194"/>
  <c r="I30" i="194" l="1"/>
  <c r="I31" i="194"/>
  <c r="G14" i="194"/>
  <c r="H14" i="194"/>
  <c r="J14" i="194"/>
  <c r="K14" i="194"/>
  <c r="I19" i="194"/>
  <c r="I55" i="194" l="1"/>
  <c r="I53" i="194"/>
  <c r="I47" i="194"/>
  <c r="I46" i="194"/>
  <c r="I43" i="194"/>
  <c r="I42" i="194"/>
  <c r="I41" i="194" s="1"/>
  <c r="I40" i="194"/>
  <c r="I33" i="194"/>
  <c r="I32" i="194"/>
  <c r="I28" i="194"/>
  <c r="I29" i="194"/>
  <c r="I27" i="194"/>
  <c r="I24" i="194"/>
  <c r="I21" i="194"/>
  <c r="I16" i="194"/>
  <c r="I17" i="194"/>
  <c r="I18" i="194"/>
  <c r="I15" i="194"/>
  <c r="I10" i="194"/>
  <c r="I8" i="194"/>
  <c r="I7" i="194"/>
  <c r="H20" i="194"/>
  <c r="H54" i="194"/>
  <c r="H52" i="194"/>
  <c r="H56" i="194" s="1"/>
  <c r="H45" i="194"/>
  <c r="H41" i="194"/>
  <c r="H39" i="194"/>
  <c r="H26" i="194"/>
  <c r="H23" i="194"/>
  <c r="H9" i="194"/>
  <c r="H6" i="194"/>
  <c r="I14" i="194" l="1"/>
  <c r="H22" i="194"/>
  <c r="H36" i="194" s="1"/>
  <c r="H38" i="194"/>
  <c r="H50" i="194" s="1"/>
  <c r="F43" i="190"/>
  <c r="F24" i="190"/>
  <c r="H57" i="194" l="1"/>
  <c r="F35" i="190"/>
  <c r="F36" i="190"/>
  <c r="F37" i="190"/>
  <c r="F38" i="190"/>
  <c r="F39" i="190"/>
  <c r="F34" i="190"/>
  <c r="F20" i="190" l="1"/>
  <c r="F16" i="190"/>
  <c r="F17" i="190"/>
  <c r="F18" i="190"/>
  <c r="F15" i="190"/>
  <c r="F13" i="190"/>
  <c r="F11" i="190"/>
  <c r="E42" i="190" l="1"/>
  <c r="E44" i="190" s="1"/>
  <c r="E33" i="190"/>
  <c r="E29" i="190"/>
  <c r="E40" i="190" s="1"/>
  <c r="E45" i="190" s="1"/>
  <c r="E31" i="190"/>
  <c r="E23" i="190"/>
  <c r="E25" i="190" s="1"/>
  <c r="E19" i="190"/>
  <c r="E14" i="190"/>
  <c r="E12" i="190"/>
  <c r="E10" i="190"/>
  <c r="E21" i="190" s="1"/>
  <c r="E26" i="190" s="1"/>
  <c r="E7" i="190"/>
  <c r="E46" i="190" l="1"/>
  <c r="D24" i="196" l="1"/>
  <c r="F24" i="196"/>
  <c r="G24" i="196"/>
  <c r="K7" i="197" l="1"/>
  <c r="K10" i="197"/>
  <c r="K12" i="197"/>
  <c r="K13" i="197"/>
  <c r="K14" i="197"/>
  <c r="K15" i="197"/>
  <c r="K16" i="197"/>
  <c r="K17" i="197"/>
  <c r="E26" i="196"/>
  <c r="E24" i="196" s="1"/>
  <c r="E12" i="197"/>
  <c r="E14" i="197"/>
  <c r="E16" i="197" l="1"/>
  <c r="J32" i="197"/>
  <c r="J19" i="197"/>
  <c r="J33" i="197" s="1"/>
  <c r="J35" i="197" s="1"/>
  <c r="D35" i="197"/>
  <c r="D32" i="197"/>
  <c r="D19" i="197"/>
  <c r="D33" i="197" s="1"/>
  <c r="J27" i="196"/>
  <c r="K12" i="196"/>
  <c r="K13" i="196"/>
  <c r="K14" i="196"/>
  <c r="K15" i="196"/>
  <c r="K16" i="196"/>
  <c r="K17" i="196"/>
  <c r="E8" i="196" l="1"/>
  <c r="E11" i="196"/>
  <c r="E12" i="196"/>
  <c r="E13" i="196"/>
  <c r="E14" i="196"/>
  <c r="E15" i="196"/>
  <c r="E16" i="196"/>
  <c r="E17" i="196"/>
  <c r="J18" i="196"/>
  <c r="J28" i="196" s="1"/>
  <c r="D28" i="196"/>
  <c r="D27" i="196"/>
  <c r="D18" i="196"/>
  <c r="G26" i="201"/>
  <c r="G25" i="201"/>
  <c r="F21" i="201"/>
  <c r="I21" i="201"/>
  <c r="K21" i="201"/>
  <c r="L21" i="201"/>
  <c r="M21" i="201"/>
  <c r="N21" i="201"/>
  <c r="J13" i="201" l="1"/>
  <c r="L32" i="201"/>
  <c r="L28" i="201"/>
  <c r="L16" i="201"/>
  <c r="L8" i="201"/>
  <c r="I32" i="201"/>
  <c r="I28" i="201"/>
  <c r="I16" i="201"/>
  <c r="I8" i="201"/>
  <c r="F32" i="201"/>
  <c r="F33" i="201"/>
  <c r="F28" i="201"/>
  <c r="F16" i="201"/>
  <c r="F8" i="201"/>
  <c r="F29" i="201" s="1"/>
  <c r="I29" i="201" l="1"/>
  <c r="I33" i="201" s="1"/>
  <c r="L29" i="201"/>
  <c r="G28" i="5"/>
  <c r="G27" i="5"/>
  <c r="G22" i="5"/>
  <c r="G23" i="5"/>
  <c r="G24" i="5"/>
  <c r="I18" i="5"/>
  <c r="H18" i="5"/>
  <c r="F18" i="5"/>
  <c r="E18" i="5"/>
  <c r="G15" i="5" l="1"/>
  <c r="G16" i="5"/>
  <c r="G17" i="5"/>
  <c r="G20" i="5"/>
  <c r="G21" i="5"/>
  <c r="G14" i="5"/>
  <c r="G9" i="5"/>
  <c r="G10" i="5"/>
  <c r="G11" i="5"/>
  <c r="G12" i="5"/>
  <c r="G8" i="5"/>
  <c r="G7" i="5"/>
  <c r="G18" i="5" l="1"/>
  <c r="G5" i="5"/>
  <c r="G4" i="5"/>
  <c r="F29" i="5"/>
  <c r="F25" i="5"/>
  <c r="F13" i="5"/>
  <c r="F6" i="5"/>
  <c r="F26" i="5" s="1"/>
  <c r="F30" i="5" s="1"/>
  <c r="L52" i="202" l="1"/>
  <c r="I52" i="202"/>
  <c r="G50" i="202"/>
  <c r="L49" i="202"/>
  <c r="I49" i="202"/>
  <c r="L47" i="202"/>
  <c r="L53" i="202" s="1"/>
  <c r="I47" i="202"/>
  <c r="I53" i="202" s="1"/>
  <c r="I45" i="202"/>
  <c r="L45" i="202"/>
  <c r="L42" i="202" l="1"/>
  <c r="I42" i="202"/>
  <c r="I39" i="202"/>
  <c r="L39" i="202"/>
  <c r="L37" i="202" l="1"/>
  <c r="I37" i="202"/>
  <c r="L28" i="202"/>
  <c r="I28" i="202"/>
  <c r="L26" i="202"/>
  <c r="I26" i="202"/>
  <c r="G20" i="202" l="1"/>
  <c r="G19" i="202"/>
  <c r="F21" i="202"/>
  <c r="G21" i="202"/>
  <c r="H21" i="202"/>
  <c r="I21" i="202"/>
  <c r="J21" i="202"/>
  <c r="K21" i="202"/>
  <c r="L21" i="202"/>
  <c r="M21" i="202"/>
  <c r="N21" i="202"/>
  <c r="E21" i="202"/>
  <c r="L17" i="202"/>
  <c r="I17" i="202"/>
  <c r="N12" i="202"/>
  <c r="G11" i="202"/>
  <c r="M12" i="202"/>
  <c r="L12" i="202"/>
  <c r="L18" i="202" s="1"/>
  <c r="K12" i="202"/>
  <c r="J12" i="202"/>
  <c r="I12" i="202"/>
  <c r="H12" i="202"/>
  <c r="F12" i="202"/>
  <c r="I18" i="202" l="1"/>
  <c r="L43" i="202"/>
  <c r="L54" i="202" s="1"/>
  <c r="I43" i="202"/>
  <c r="I54" i="202" s="1"/>
  <c r="F52" i="202"/>
  <c r="F49" i="202"/>
  <c r="F47" i="202"/>
  <c r="F53" i="202" s="1"/>
  <c r="F45" i="202"/>
  <c r="F42" i="202"/>
  <c r="F39" i="202"/>
  <c r="F37" i="202"/>
  <c r="F27" i="202"/>
  <c r="F26" i="202"/>
  <c r="F22" i="202"/>
  <c r="F17" i="202"/>
  <c r="F18" i="202" l="1"/>
  <c r="F28" i="202"/>
  <c r="J48" i="41"/>
  <c r="G48" i="41"/>
  <c r="J29" i="41"/>
  <c r="J25" i="41"/>
  <c r="F19" i="41"/>
  <c r="H19" i="41"/>
  <c r="I19" i="41"/>
  <c r="E19" i="41"/>
  <c r="G18" i="41"/>
  <c r="G19" i="41" s="1"/>
  <c r="J17" i="41"/>
  <c r="J18" i="41"/>
  <c r="G17" i="41"/>
  <c r="F43" i="202" l="1"/>
  <c r="F54" i="202" s="1"/>
  <c r="J19" i="41"/>
  <c r="J9" i="41"/>
  <c r="I10" i="41"/>
  <c r="H10" i="41"/>
  <c r="G9" i="41"/>
  <c r="G49" i="41"/>
  <c r="G50" i="41" s="1"/>
  <c r="G44" i="41"/>
  <c r="G45" i="41" s="1"/>
  <c r="G42" i="41"/>
  <c r="G43" i="41" s="1"/>
  <c r="G39" i="41"/>
  <c r="G38" i="41"/>
  <c r="G40" i="41" s="1"/>
  <c r="G36" i="41"/>
  <c r="G37" i="41" s="1"/>
  <c r="G28" i="41"/>
  <c r="G29" i="41"/>
  <c r="G30" i="41"/>
  <c r="G31" i="41"/>
  <c r="G32" i="41"/>
  <c r="G33" i="41"/>
  <c r="G34" i="41"/>
  <c r="G27" i="41"/>
  <c r="G25" i="41"/>
  <c r="G21" i="41"/>
  <c r="G22" i="41"/>
  <c r="G23" i="41"/>
  <c r="G20" i="41"/>
  <c r="G12" i="41"/>
  <c r="G13" i="41"/>
  <c r="G14" i="41"/>
  <c r="G11" i="41"/>
  <c r="G5" i="41"/>
  <c r="G7" i="41"/>
  <c r="G8" i="41"/>
  <c r="G24" i="41" l="1"/>
  <c r="G26" i="41" s="1"/>
  <c r="G4" i="41"/>
  <c r="G10" i="41" s="1"/>
  <c r="F50" i="41"/>
  <c r="F47" i="41"/>
  <c r="F45" i="41"/>
  <c r="F43" i="41"/>
  <c r="F40" i="41"/>
  <c r="F37" i="41"/>
  <c r="F35" i="41"/>
  <c r="F24" i="41"/>
  <c r="F26" i="41" s="1"/>
  <c r="F15" i="41"/>
  <c r="F16" i="41" s="1"/>
  <c r="F51" i="41" l="1"/>
  <c r="F41" i="41"/>
  <c r="J27" i="5"/>
  <c r="J19" i="5"/>
  <c r="J20" i="5"/>
  <c r="J21" i="5"/>
  <c r="J22" i="5"/>
  <c r="J24" i="5"/>
  <c r="J16" i="5"/>
  <c r="J17" i="5"/>
  <c r="J14" i="5"/>
  <c r="J15" i="5"/>
  <c r="J9" i="5"/>
  <c r="J10" i="5"/>
  <c r="J11" i="5"/>
  <c r="J12" i="5"/>
  <c r="J8" i="5"/>
  <c r="J7" i="5"/>
  <c r="J5" i="5"/>
  <c r="J4" i="5"/>
  <c r="F52" i="41" l="1"/>
  <c r="J46" i="41"/>
  <c r="J7" i="41"/>
  <c r="J8" i="41"/>
  <c r="J12" i="41"/>
  <c r="J13" i="41"/>
  <c r="J14" i="41"/>
  <c r="J20" i="41"/>
  <c r="J21" i="41"/>
  <c r="J27" i="41"/>
  <c r="J28" i="41"/>
  <c r="J30" i="41"/>
  <c r="J31" i="41"/>
  <c r="J32" i="41"/>
  <c r="J39" i="41"/>
  <c r="J4" i="41"/>
  <c r="G17" i="198" l="1"/>
  <c r="H17" i="198"/>
  <c r="J54" i="194" l="1"/>
  <c r="K54" i="194"/>
  <c r="G54" i="194"/>
  <c r="I54" i="194"/>
  <c r="J52" i="194"/>
  <c r="J56" i="194" s="1"/>
  <c r="K52" i="194"/>
  <c r="G52" i="194"/>
  <c r="I52" i="194"/>
  <c r="I56" i="194" s="1"/>
  <c r="K56" i="194" l="1"/>
  <c r="G56" i="194"/>
  <c r="I20" i="194" l="1"/>
  <c r="J20" i="194"/>
  <c r="K20" i="194"/>
  <c r="J26" i="194" l="1"/>
  <c r="K26" i="194"/>
  <c r="I26" i="194" l="1"/>
  <c r="J23" i="194" l="1"/>
  <c r="J22" i="194" s="1"/>
  <c r="K23" i="194"/>
  <c r="K22" i="194" s="1"/>
  <c r="I23" i="194"/>
  <c r="I45" i="194"/>
  <c r="J45" i="194"/>
  <c r="K45" i="194"/>
  <c r="I39" i="194"/>
  <c r="J39" i="194"/>
  <c r="K39" i="194"/>
  <c r="J9" i="194"/>
  <c r="K9" i="194"/>
  <c r="J6" i="194"/>
  <c r="K6" i="194"/>
  <c r="K36" i="194" l="1"/>
  <c r="I6" i="194"/>
  <c r="I22" i="194"/>
  <c r="J36" i="194"/>
  <c r="K38" i="194"/>
  <c r="J38" i="194"/>
  <c r="I38" i="194"/>
  <c r="K50" i="194" l="1"/>
  <c r="K57" i="194" s="1"/>
  <c r="J50" i="194"/>
  <c r="J57" i="194" s="1"/>
  <c r="G42" i="190"/>
  <c r="F12" i="190"/>
  <c r="G12" i="190"/>
  <c r="H12" i="190"/>
  <c r="D12" i="190"/>
  <c r="F42" i="190" l="1"/>
  <c r="G23" i="190" l="1"/>
  <c r="H23" i="190"/>
  <c r="H42" i="190" l="1"/>
  <c r="H44" i="190" s="1"/>
  <c r="F44" i="190"/>
  <c r="G44" i="190"/>
  <c r="F33" i="190"/>
  <c r="G33" i="190"/>
  <c r="H33" i="190"/>
  <c r="F31" i="190"/>
  <c r="G31" i="190"/>
  <c r="H31" i="190"/>
  <c r="H29" i="190"/>
  <c r="F29" i="190"/>
  <c r="G29" i="190"/>
  <c r="F23" i="190"/>
  <c r="F25" i="190" s="1"/>
  <c r="G25" i="190"/>
  <c r="H25" i="190"/>
  <c r="F19" i="190"/>
  <c r="G19" i="190"/>
  <c r="H19" i="190"/>
  <c r="F14" i="190"/>
  <c r="G14" i="190"/>
  <c r="H14" i="190"/>
  <c r="F10" i="190"/>
  <c r="G10" i="190"/>
  <c r="H10" i="190"/>
  <c r="H21" i="190" s="1"/>
  <c r="F7" i="190"/>
  <c r="G7" i="190"/>
  <c r="H7" i="190"/>
  <c r="H40" i="190" l="1"/>
  <c r="H45" i="190" s="1"/>
  <c r="H26" i="190"/>
  <c r="H46" i="190" s="1"/>
  <c r="F21" i="190"/>
  <c r="F26" i="190" s="1"/>
  <c r="G21" i="190"/>
  <c r="G26" i="190" s="1"/>
  <c r="G46" i="190" s="1"/>
  <c r="G40" i="190"/>
  <c r="G45" i="190" s="1"/>
  <c r="F40" i="190"/>
  <c r="F45" i="190" s="1"/>
  <c r="F46" i="190" l="1"/>
  <c r="F19" i="197"/>
  <c r="G19" i="197"/>
  <c r="E19" i="197"/>
  <c r="F20" i="197" l="1"/>
  <c r="F32" i="197" s="1"/>
  <c r="F33" i="197" s="1"/>
  <c r="F35" i="197" s="1"/>
  <c r="G20" i="197"/>
  <c r="G32" i="197" s="1"/>
  <c r="G33" i="197" s="1"/>
  <c r="G35" i="197" s="1"/>
  <c r="L19" i="197"/>
  <c r="L36" i="197" s="1"/>
  <c r="M19" i="197"/>
  <c r="M33" i="197" s="1"/>
  <c r="M35" i="197" s="1"/>
  <c r="G36" i="197" l="1"/>
  <c r="M36" i="197"/>
  <c r="L33" i="197"/>
  <c r="L35" i="197" s="1"/>
  <c r="F36" i="197"/>
  <c r="G37" i="197"/>
  <c r="M37" i="197"/>
  <c r="L37" i="197"/>
  <c r="F37" i="197" l="1"/>
  <c r="L27" i="196"/>
  <c r="M27" i="196"/>
  <c r="L18" i="196"/>
  <c r="L28" i="196" s="1"/>
  <c r="L30" i="196" s="1"/>
  <c r="M18" i="196"/>
  <c r="C20" i="196"/>
  <c r="E20" i="196" s="1"/>
  <c r="M28" i="196" l="1"/>
  <c r="M30" i="196" s="1"/>
  <c r="F19" i="196"/>
  <c r="F27" i="196" s="1"/>
  <c r="G19" i="196"/>
  <c r="G27" i="196" s="1"/>
  <c r="E19" i="196" l="1"/>
  <c r="E27" i="196" s="1"/>
  <c r="F18" i="196" l="1"/>
  <c r="G18" i="196"/>
  <c r="G28" i="196" l="1"/>
  <c r="G30" i="196" s="1"/>
  <c r="M31" i="196"/>
  <c r="G32" i="196"/>
  <c r="G31" i="196"/>
  <c r="M32" i="196"/>
  <c r="F28" i="196"/>
  <c r="F30" i="196" s="1"/>
  <c r="L32" i="196"/>
  <c r="L31" i="196"/>
  <c r="F32" i="196"/>
  <c r="F31" i="196"/>
  <c r="N32" i="201"/>
  <c r="H32" i="201"/>
  <c r="J32" i="201"/>
  <c r="K32" i="201"/>
  <c r="M32" i="201"/>
  <c r="K28" i="201"/>
  <c r="M28" i="201"/>
  <c r="N28" i="201"/>
  <c r="G28" i="201"/>
  <c r="J16" i="201"/>
  <c r="H16" i="201"/>
  <c r="K16" i="201"/>
  <c r="M16" i="201"/>
  <c r="N16" i="201"/>
  <c r="H8" i="201"/>
  <c r="J8" i="201"/>
  <c r="K8" i="201"/>
  <c r="M8" i="201"/>
  <c r="M29" i="201" s="1"/>
  <c r="N8" i="201"/>
  <c r="K29" i="201" l="1"/>
  <c r="N29" i="201"/>
  <c r="M33" i="201"/>
  <c r="K33" i="201"/>
  <c r="N33" i="201"/>
  <c r="G29" i="5"/>
  <c r="H29" i="5"/>
  <c r="I29" i="5"/>
  <c r="J29" i="5" l="1"/>
  <c r="G25" i="5"/>
  <c r="H25" i="5"/>
  <c r="I25" i="5"/>
  <c r="J25" i="5" l="1"/>
  <c r="H13" i="5" l="1"/>
  <c r="I13" i="5"/>
  <c r="H6" i="5"/>
  <c r="H26" i="5" s="1"/>
  <c r="I6" i="5"/>
  <c r="I26" i="5" s="1"/>
  <c r="H30" i="5" l="1"/>
  <c r="J13" i="5"/>
  <c r="J6" i="5"/>
  <c r="G6" i="5"/>
  <c r="J18" i="5"/>
  <c r="G13" i="5"/>
  <c r="J26" i="5" l="1"/>
  <c r="I30" i="5"/>
  <c r="J30" i="5" s="1"/>
  <c r="G52" i="202"/>
  <c r="H52" i="202"/>
  <c r="J52" i="202"/>
  <c r="K52" i="202"/>
  <c r="M52" i="202"/>
  <c r="N52" i="202"/>
  <c r="H49" i="202"/>
  <c r="J49" i="202"/>
  <c r="K49" i="202"/>
  <c r="M49" i="202"/>
  <c r="N49" i="202"/>
  <c r="G47" i="202"/>
  <c r="H47" i="202"/>
  <c r="H53" i="202" s="1"/>
  <c r="J47" i="202"/>
  <c r="K47" i="202"/>
  <c r="M47" i="202"/>
  <c r="N47" i="202"/>
  <c r="N53" i="202" s="1"/>
  <c r="G45" i="202"/>
  <c r="H45" i="202"/>
  <c r="J45" i="202"/>
  <c r="K45" i="202"/>
  <c r="M45" i="202"/>
  <c r="N45" i="202"/>
  <c r="H42" i="202"/>
  <c r="J42" i="202"/>
  <c r="K42" i="202"/>
  <c r="M42" i="202"/>
  <c r="N42" i="202"/>
  <c r="G39" i="202"/>
  <c r="H39" i="202"/>
  <c r="J39" i="202"/>
  <c r="K39" i="202"/>
  <c r="M39" i="202"/>
  <c r="N39" i="202"/>
  <c r="N37" i="202"/>
  <c r="K37" i="202"/>
  <c r="M37" i="202"/>
  <c r="G31" i="202"/>
  <c r="H26" i="202"/>
  <c r="H28" i="202" s="1"/>
  <c r="J26" i="202"/>
  <c r="J28" i="202" s="1"/>
  <c r="K26" i="202"/>
  <c r="K28" i="202" s="1"/>
  <c r="M26" i="202"/>
  <c r="M28" i="202" s="1"/>
  <c r="N26" i="202"/>
  <c r="N28" i="202" s="1"/>
  <c r="H17" i="202"/>
  <c r="J17" i="202"/>
  <c r="K17" i="202"/>
  <c r="M17" i="202"/>
  <c r="M18" i="202" s="1"/>
  <c r="M43" i="202" s="1"/>
  <c r="N17" i="202"/>
  <c r="J18" i="202"/>
  <c r="I37" i="41"/>
  <c r="H37" i="41"/>
  <c r="H50" i="41"/>
  <c r="I50" i="41"/>
  <c r="H47" i="41"/>
  <c r="I47" i="41"/>
  <c r="H45" i="41"/>
  <c r="I45" i="41"/>
  <c r="H43" i="41"/>
  <c r="I43" i="41"/>
  <c r="I40" i="41"/>
  <c r="H40" i="41"/>
  <c r="H35" i="41"/>
  <c r="I35" i="41"/>
  <c r="H24" i="41"/>
  <c r="H26" i="41" s="1"/>
  <c r="I24" i="41"/>
  <c r="H15" i="41"/>
  <c r="I15" i="41"/>
  <c r="M53" i="202" l="1"/>
  <c r="M54" i="202" s="1"/>
  <c r="K53" i="202"/>
  <c r="I51" i="41"/>
  <c r="J53" i="202"/>
  <c r="H51" i="41"/>
  <c r="K18" i="202"/>
  <c r="K43" i="202" s="1"/>
  <c r="K54" i="202" s="1"/>
  <c r="N18" i="202"/>
  <c r="N43" i="202" s="1"/>
  <c r="N54" i="202" s="1"/>
  <c r="H18" i="202"/>
  <c r="J35" i="41"/>
  <c r="J47" i="41"/>
  <c r="G15" i="41"/>
  <c r="G16" i="41" s="1"/>
  <c r="J10" i="41"/>
  <c r="J15" i="41"/>
  <c r="I26" i="41"/>
  <c r="J26" i="41" s="1"/>
  <c r="J24" i="41"/>
  <c r="J40" i="41"/>
  <c r="G35" i="41"/>
  <c r="H16" i="41"/>
  <c r="H41" i="41" s="1"/>
  <c r="I16" i="41"/>
  <c r="H52" i="41" l="1"/>
  <c r="I41" i="41"/>
  <c r="I52" i="41" s="1"/>
  <c r="G41" i="41"/>
  <c r="J16" i="41"/>
  <c r="J51" i="41"/>
  <c r="E19" i="5"/>
  <c r="E46" i="41"/>
  <c r="G46" i="41" s="1"/>
  <c r="G47" i="41" s="1"/>
  <c r="G51" i="41" s="1"/>
  <c r="J41" i="41" l="1"/>
  <c r="G30" i="5"/>
  <c r="G19" i="5"/>
  <c r="G26" i="5" s="1"/>
  <c r="G52" i="41"/>
  <c r="J52" i="41"/>
  <c r="C21" i="197"/>
  <c r="E21" i="197" s="1"/>
  <c r="E20" i="197" s="1"/>
  <c r="E12" i="201"/>
  <c r="G12" i="201" s="1"/>
  <c r="E32" i="197" l="1"/>
  <c r="E33" i="197" s="1"/>
  <c r="E35" i="197" s="1"/>
  <c r="D12" i="198"/>
  <c r="F12" i="198" s="1"/>
  <c r="D11" i="198"/>
  <c r="F11" i="198" s="1"/>
  <c r="D9" i="198"/>
  <c r="F9" i="198" l="1"/>
  <c r="F16" i="198" s="1"/>
  <c r="D16" i="198"/>
  <c r="G45" i="194"/>
  <c r="D42" i="190"/>
  <c r="D44" i="190" s="1"/>
  <c r="D8" i="190"/>
  <c r="I8" i="197"/>
  <c r="K8" i="197" s="1"/>
  <c r="I11" i="196"/>
  <c r="K11" i="196" s="1"/>
  <c r="C6" i="197"/>
  <c r="I11" i="197"/>
  <c r="I18" i="197"/>
  <c r="K18" i="197" s="1"/>
  <c r="I6" i="197"/>
  <c r="K6" i="197" s="1"/>
  <c r="I26" i="196"/>
  <c r="I9" i="196"/>
  <c r="K9" i="196" s="1"/>
  <c r="I7" i="196"/>
  <c r="K7" i="196" s="1"/>
  <c r="C22" i="196"/>
  <c r="C19" i="196" s="1"/>
  <c r="H20" i="201"/>
  <c r="E31" i="201"/>
  <c r="G31" i="201" s="1"/>
  <c r="E30" i="201"/>
  <c r="H27" i="201"/>
  <c r="H26" i="201"/>
  <c r="E24" i="201"/>
  <c r="G24" i="201" s="1"/>
  <c r="E23" i="201"/>
  <c r="G23" i="201" s="1"/>
  <c r="E22" i="201"/>
  <c r="G22" i="201" s="1"/>
  <c r="E19" i="201"/>
  <c r="G19" i="201" s="1"/>
  <c r="E18" i="201"/>
  <c r="E17" i="201"/>
  <c r="G17" i="201" s="1"/>
  <c r="E15" i="201"/>
  <c r="G15" i="201" s="1"/>
  <c r="E14" i="201"/>
  <c r="G14" i="201" s="1"/>
  <c r="E11" i="201"/>
  <c r="G11" i="201" s="1"/>
  <c r="E10" i="201"/>
  <c r="G10" i="201" s="1"/>
  <c r="E9" i="201"/>
  <c r="G9" i="201" s="1"/>
  <c r="E7" i="201"/>
  <c r="G7" i="201" s="1"/>
  <c r="E6" i="201"/>
  <c r="G6" i="201" s="1"/>
  <c r="E51" i="202"/>
  <c r="E48" i="202"/>
  <c r="E46" i="202"/>
  <c r="E44" i="202"/>
  <c r="E41" i="202"/>
  <c r="E40" i="202"/>
  <c r="E38" i="202"/>
  <c r="E36" i="202"/>
  <c r="G36" i="202" s="1"/>
  <c r="E35" i="202"/>
  <c r="G35" i="202" s="1"/>
  <c r="E34" i="202"/>
  <c r="G34" i="202" s="1"/>
  <c r="E33" i="202"/>
  <c r="G33" i="202" s="1"/>
  <c r="E32" i="202"/>
  <c r="G32" i="202" s="1"/>
  <c r="H30" i="202"/>
  <c r="J30" i="202" s="1"/>
  <c r="J37" i="202" s="1"/>
  <c r="H29" i="202"/>
  <c r="E25" i="202"/>
  <c r="G25" i="202" s="1"/>
  <c r="E27" i="202"/>
  <c r="G27" i="202" s="1"/>
  <c r="E24" i="202"/>
  <c r="G24" i="202" s="1"/>
  <c r="E23" i="202"/>
  <c r="G23" i="202" s="1"/>
  <c r="E22" i="202"/>
  <c r="G22" i="202" s="1"/>
  <c r="E15" i="202"/>
  <c r="G15" i="202" s="1"/>
  <c r="E16" i="202"/>
  <c r="G16" i="202" s="1"/>
  <c r="E14" i="202"/>
  <c r="G14" i="202" s="1"/>
  <c r="E13" i="202"/>
  <c r="G13" i="202" s="1"/>
  <c r="E10" i="202"/>
  <c r="G10" i="202" s="1"/>
  <c r="G9" i="202"/>
  <c r="E7" i="202"/>
  <c r="G7" i="202" s="1"/>
  <c r="E6" i="202"/>
  <c r="G6" i="202" s="1"/>
  <c r="E15" i="41"/>
  <c r="E24" i="41"/>
  <c r="E35" i="41"/>
  <c r="E37" i="41"/>
  <c r="E40" i="41"/>
  <c r="E43" i="41"/>
  <c r="E45" i="41"/>
  <c r="E47" i="41"/>
  <c r="E50" i="41"/>
  <c r="F17" i="198"/>
  <c r="G30" i="201" l="1"/>
  <c r="G32" i="201" s="1"/>
  <c r="E21" i="201"/>
  <c r="G18" i="201"/>
  <c r="G21" i="201" s="1"/>
  <c r="I9" i="197"/>
  <c r="K9" i="197" s="1"/>
  <c r="K11" i="197"/>
  <c r="J20" i="201"/>
  <c r="J21" i="201" s="1"/>
  <c r="H21" i="201"/>
  <c r="H29" i="201" s="1"/>
  <c r="K26" i="196"/>
  <c r="K27" i="196" s="1"/>
  <c r="J27" i="201"/>
  <c r="J28" i="201" s="1"/>
  <c r="G8" i="201"/>
  <c r="G48" i="202"/>
  <c r="G49" i="202" s="1"/>
  <c r="G53" i="202" s="1"/>
  <c r="G41" i="202"/>
  <c r="G42" i="202" s="1"/>
  <c r="J43" i="202"/>
  <c r="J54" i="202" s="1"/>
  <c r="G12" i="202"/>
  <c r="E51" i="41"/>
  <c r="H28" i="201"/>
  <c r="H33" i="201"/>
  <c r="G37" i="202"/>
  <c r="G17" i="202"/>
  <c r="G26" i="202"/>
  <c r="G28" i="202" s="1"/>
  <c r="H37" i="202"/>
  <c r="G16" i="201"/>
  <c r="C7" i="196"/>
  <c r="E7" i="196" s="1"/>
  <c r="C9" i="196"/>
  <c r="E9" i="196" s="1"/>
  <c r="C10" i="196"/>
  <c r="E10" i="196" s="1"/>
  <c r="E26" i="41"/>
  <c r="E26" i="202"/>
  <c r="D17" i="198"/>
  <c r="E16" i="41"/>
  <c r="G29" i="201" l="1"/>
  <c r="G33" i="201" s="1"/>
  <c r="J29" i="201"/>
  <c r="J33" i="201" s="1"/>
  <c r="E41" i="41"/>
  <c r="H43" i="202"/>
  <c r="H54" i="202" s="1"/>
  <c r="G18" i="202"/>
  <c r="G43" i="202" s="1"/>
  <c r="G54" i="202" s="1"/>
  <c r="C6" i="196"/>
  <c r="E32" i="201"/>
  <c r="E28" i="201"/>
  <c r="E16" i="201"/>
  <c r="E8" i="201"/>
  <c r="E52" i="202"/>
  <c r="E49" i="202"/>
  <c r="E47" i="202"/>
  <c r="E45" i="202"/>
  <c r="E42" i="202"/>
  <c r="E39" i="202"/>
  <c r="E37" i="202"/>
  <c r="E28" i="202"/>
  <c r="E17" i="202"/>
  <c r="E12" i="202"/>
  <c r="E29" i="201" l="1"/>
  <c r="E53" i="202"/>
  <c r="E6" i="196"/>
  <c r="E18" i="196" s="1"/>
  <c r="E28" i="196" s="1"/>
  <c r="E30" i="196" s="1"/>
  <c r="E52" i="41"/>
  <c r="E33" i="201"/>
  <c r="E18" i="202"/>
  <c r="E43" i="202" s="1"/>
  <c r="E54" i="202" l="1"/>
  <c r="G41" i="194"/>
  <c r="G26" i="194"/>
  <c r="I10" i="196" l="1"/>
  <c r="K10" i="196" s="1"/>
  <c r="K19" i="197"/>
  <c r="E6" i="5"/>
  <c r="E13" i="5"/>
  <c r="E25" i="5"/>
  <c r="E29" i="5"/>
  <c r="C20" i="197"/>
  <c r="I32" i="197"/>
  <c r="C26" i="197"/>
  <c r="C24" i="196"/>
  <c r="C23" i="195"/>
  <c r="G6" i="194"/>
  <c r="G12" i="194"/>
  <c r="G20" i="194"/>
  <c r="G23" i="194"/>
  <c r="G39" i="194"/>
  <c r="G49" i="194" s="1"/>
  <c r="I49" i="194" s="1"/>
  <c r="I50" i="194" s="1"/>
  <c r="D29" i="190"/>
  <c r="D31" i="190"/>
  <c r="D10" i="190"/>
  <c r="D14" i="190"/>
  <c r="D19" i="190"/>
  <c r="D23" i="190"/>
  <c r="D25" i="190" s="1"/>
  <c r="D7" i="190"/>
  <c r="E26" i="5" l="1"/>
  <c r="I9" i="194"/>
  <c r="G9" i="194"/>
  <c r="I12" i="194"/>
  <c r="E36" i="197"/>
  <c r="K36" i="197"/>
  <c r="K33" i="197"/>
  <c r="I8" i="196"/>
  <c r="K8" i="196" s="1"/>
  <c r="I6" i="196"/>
  <c r="K6" i="196" s="1"/>
  <c r="I27" i="196"/>
  <c r="C32" i="197"/>
  <c r="I19" i="197"/>
  <c r="I33" i="197" s="1"/>
  <c r="I35" i="197" s="1"/>
  <c r="G38" i="194"/>
  <c r="G50" i="194" s="1"/>
  <c r="G22" i="194"/>
  <c r="C27" i="196"/>
  <c r="D21" i="190"/>
  <c r="D26" i="190" s="1"/>
  <c r="K18" i="196" l="1"/>
  <c r="K31" i="196" s="1"/>
  <c r="K35" i="197"/>
  <c r="E37" i="197"/>
  <c r="K37" i="197"/>
  <c r="G35" i="194"/>
  <c r="C19" i="197"/>
  <c r="C36" i="197" s="1"/>
  <c r="I18" i="196"/>
  <c r="I28" i="196" s="1"/>
  <c r="I30" i="196" s="1"/>
  <c r="C18" i="196"/>
  <c r="G36" i="194" l="1"/>
  <c r="G57" i="194" s="1"/>
  <c r="I35" i="194"/>
  <c r="I36" i="194" s="1"/>
  <c r="I57" i="194" s="1"/>
  <c r="K28" i="196"/>
  <c r="E31" i="196"/>
  <c r="K30" i="196"/>
  <c r="K32" i="196"/>
  <c r="E32" i="196"/>
  <c r="C28" i="196"/>
  <c r="C30" i="196" s="1"/>
  <c r="C32" i="196"/>
  <c r="C37" i="197"/>
  <c r="I37" i="197"/>
  <c r="I36" i="197"/>
  <c r="C33" i="197"/>
  <c r="C35" i="197" s="1"/>
  <c r="I32" i="196"/>
  <c r="C31" i="196"/>
  <c r="I31" i="196"/>
  <c r="E30" i="5"/>
  <c r="D33" i="190" l="1"/>
  <c r="D40" i="190" s="1"/>
  <c r="D45" i="190" s="1"/>
  <c r="D46" i="190" s="1"/>
</calcChain>
</file>

<file path=xl/sharedStrings.xml><?xml version="1.0" encoding="utf-8"?>
<sst xmlns="http://schemas.openxmlformats.org/spreadsheetml/2006/main" count="933" uniqueCount="451">
  <si>
    <t>Működési célú támogatásértékű kiadások</t>
  </si>
  <si>
    <t>Személyi juttatások</t>
  </si>
  <si>
    <t>Felújítási kiadások</t>
  </si>
  <si>
    <t>Ingatlanok felújítása</t>
  </si>
  <si>
    <t>Épületek felújítása</t>
  </si>
  <si>
    <t>Egyéb építmények felújítása</t>
  </si>
  <si>
    <t>Gépek, berendezések és felszerelések felújítása</t>
  </si>
  <si>
    <t>Felhalmozási célú támogatásértékű kiadások</t>
  </si>
  <si>
    <t>Háztartásoknak</t>
  </si>
  <si>
    <t>Működési célú pénzeszközátadások összesen</t>
  </si>
  <si>
    <t>Épületek vásárlása, létesítése</t>
  </si>
  <si>
    <t>Egyéb építmények vásárlása, létesítése</t>
  </si>
  <si>
    <t>Költségvetési kiadások összesen:</t>
  </si>
  <si>
    <t>Közhatalmi bevételek</t>
  </si>
  <si>
    <t>Kölcsön nyújtása</t>
  </si>
  <si>
    <t>Kölcsön törlesztése</t>
  </si>
  <si>
    <t>Vagyoni értékű jogok vásárlása</t>
  </si>
  <si>
    <t>Képzőművészeti alkotások vásárlása</t>
  </si>
  <si>
    <t>TÁMOGATÁSÉRTÉKŰ KIADÁSOK ÖSSZESEN</t>
  </si>
  <si>
    <t>1. Működési célú pénzeszközátadások</t>
  </si>
  <si>
    <t>I. TÁMOGATÁSÉRTÉKŰ KIADÁSOK</t>
  </si>
  <si>
    <t>II. PÉNZESZKÖZÁTADÁSOK ÁLLAMHÁZTARTÁSON KÍVÜLRE</t>
  </si>
  <si>
    <t>Egyéb gépek, berendezések és felszerelések vás.</t>
  </si>
  <si>
    <t>Hangszerek vásárlása</t>
  </si>
  <si>
    <t>11.</t>
  </si>
  <si>
    <t>12.</t>
  </si>
  <si>
    <t>14.</t>
  </si>
  <si>
    <t>17.</t>
  </si>
  <si>
    <t>Járművek felújítása</t>
  </si>
  <si>
    <t>Beruházási kiadások összesen</t>
  </si>
  <si>
    <t>13.</t>
  </si>
  <si>
    <t>Járművek vásárlása</t>
  </si>
  <si>
    <t>Beruházási kiadások</t>
  </si>
  <si>
    <t>Helyi önkormányzatoknak és költségvetési szerveinek</t>
  </si>
  <si>
    <t>Felújítási kiadások összesen</t>
  </si>
  <si>
    <t xml:space="preserve">Dologi kiadások </t>
  </si>
  <si>
    <t>Immateriális javak vásárlása</t>
  </si>
  <si>
    <t>Megnevezés</t>
  </si>
  <si>
    <t>1.</t>
  </si>
  <si>
    <t>2.</t>
  </si>
  <si>
    <t>3.</t>
  </si>
  <si>
    <t>4.</t>
  </si>
  <si>
    <t>5.</t>
  </si>
  <si>
    <t>Önkormányzat támogatásértékű kiadások, pénzeszközátadások</t>
  </si>
  <si>
    <t>Ingatlanok és kapcsolódó vagyoni értékű jogok vás.</t>
  </si>
  <si>
    <t>Földterületek vásárlása</t>
  </si>
  <si>
    <t>Telkek vásárlása</t>
  </si>
  <si>
    <t>6.</t>
  </si>
  <si>
    <t>Felhalmozási kiadások</t>
  </si>
  <si>
    <t>7.</t>
  </si>
  <si>
    <t>8.</t>
  </si>
  <si>
    <t>9.</t>
  </si>
  <si>
    <t>10.</t>
  </si>
  <si>
    <t>19.</t>
  </si>
  <si>
    <t>15.</t>
  </si>
  <si>
    <t xml:space="preserve">Polgárőr Egyesület           </t>
  </si>
  <si>
    <t>16.</t>
  </si>
  <si>
    <t>18.</t>
  </si>
  <si>
    <t>Vállalkozásoknak</t>
  </si>
  <si>
    <t>Győr M. J. Város jelzőrendszer</t>
  </si>
  <si>
    <t>Társulásnak és költségvetési szerveinek</t>
  </si>
  <si>
    <t>Irányítás (felügyelet) alá tartozó költségvetési szervnek folyósított támogatás</t>
  </si>
  <si>
    <t>K84</t>
  </si>
  <si>
    <t>K86</t>
  </si>
  <si>
    <t>K915</t>
  </si>
  <si>
    <t>Irányítás (felügyelet) alá tartozó költségvetési szervnek folyósított működési támogatás( KÖZÖS HIVATAL)</t>
  </si>
  <si>
    <t>Civil szervezeteknek</t>
  </si>
  <si>
    <t>20.</t>
  </si>
  <si>
    <t>K71</t>
  </si>
  <si>
    <t>Sor-szám</t>
  </si>
  <si>
    <t>Szakfeladat megnevezés</t>
  </si>
  <si>
    <t>Önkormányzat</t>
  </si>
  <si>
    <t>Zöldterület-kezelés</t>
  </si>
  <si>
    <t>Önkormányzati jogalkotás</t>
  </si>
  <si>
    <t>Város és községgazdálkodási szolg.</t>
  </si>
  <si>
    <t>Család és nővédelmi eü gondozás</t>
  </si>
  <si>
    <t>Foglalk. hosszabb idejű közfoglalkoztatása</t>
  </si>
  <si>
    <t>Mindösszesen</t>
  </si>
  <si>
    <t>I. Működési célú bevételek és kiadások mérlege
(Önkormányzati szinten)</t>
  </si>
  <si>
    <t>Sor-
szám</t>
  </si>
  <si>
    <t>Bevételek</t>
  </si>
  <si>
    <t>Kiadások</t>
  </si>
  <si>
    <t>Munkaadókat terhelő járulékok és szociális hozzájárulási adó</t>
  </si>
  <si>
    <t>Átengedett központi adók</t>
  </si>
  <si>
    <t>Ellátottak pénzbeli juttatásai</t>
  </si>
  <si>
    <t>Átvett pénzeszközök államháztartáson belülről</t>
  </si>
  <si>
    <t>Egyéb működési célú kiadások</t>
  </si>
  <si>
    <t xml:space="preserve">    - 5.-ből: EU támogatás</t>
  </si>
  <si>
    <t>Tartalékok</t>
  </si>
  <si>
    <t>Átvett pénzeszközök államháztartáson  kívülről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</si>
  <si>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</si>
  <si>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</si>
  <si>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</si>
  <si>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</si>
  <si>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</si>
  <si>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</si>
  <si>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 xml:space="preserve">   Költségvetési maradvány igénybevétele </t>
  </si>
  <si>
    <t>Likviditási hitelek törlesztése</t>
  </si>
  <si>
    <t xml:space="preserve">   Vállalkozási maradvány igénybevétele </t>
  </si>
  <si>
    <t>Rövid lejáratú hitelek törlesztése</t>
  </si>
  <si>
    <t>Hosszú lejáratú hitelek törlesztése</t>
  </si>
  <si>
    <t xml:space="preserve">   Egyéb belső finanszírozási bevételek (int. Fin.)</t>
  </si>
  <si>
    <t>Kölcsön törlesztése, Betétek elhelyezése</t>
  </si>
  <si>
    <t xml:space="preserve">Hiány külső finanszírozásának bevételei (20+…+21) </t>
  </si>
  <si>
    <t>Forgatási célú belföldi, külföldi értékpapírok vásárlása</t>
  </si>
  <si>
    <t xml:space="preserve">   Hitelek, kölcsönök felvétele</t>
  </si>
  <si>
    <t>Egyéb belső finanszírozás kiadásai (intézményfin.)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</si>
  <si>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</si>
  <si>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</si>
  <si>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</si>
  <si>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</si>
  <si>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</si>
  <si>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</si>
  <si>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</si>
  <si>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</si>
  <si>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</si>
  <si>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</si>
  <si>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</si>
  <si>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</si>
  <si>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</si>
  <si>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</si>
  <si>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</si>
  <si>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</si>
  <si>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</si>
  <si>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</si>
  <si>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</si>
  <si>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</si>
  <si>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II. Felhalmozási célú bevételek és kiadások mérlege
(Önkormányzati szinten)</t>
  </si>
  <si>
    <t>Tárgyi eszközök és immateriális  javak értékesítése</t>
  </si>
  <si>
    <t>Beruházások</t>
  </si>
  <si>
    <t xml:space="preserve">    Önkormányzatok sajátos felhalmozási bevételei</t>
  </si>
  <si>
    <t>Egyéb önkormányzati vagyon üzemeltetéséből, koncep.szárm.bevétel</t>
  </si>
  <si>
    <t>Felújítások</t>
  </si>
  <si>
    <t>Pénzügyi befektetésekből származó bevétel</t>
  </si>
  <si>
    <t>Egyéb felhalmozási kiadások</t>
  </si>
  <si>
    <t>Címzett és céltámogatások</t>
  </si>
  <si>
    <t>Vis maior támogatás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</si>
  <si>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</si>
  <si>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</si>
  <si>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</si>
  <si>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</si>
  <si>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</si>
  <si>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</si>
  <si>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</si>
  <si>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</si>
  <si>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</si>
  <si>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</si>
  <si>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</si>
  <si>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</si>
  <si>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Felhalmozási kamatbevetétel Áh kivülről</t>
  </si>
  <si>
    <t>Költségvetési bevételek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</si>
  <si>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</si>
  <si>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</si>
  <si>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</si>
  <si>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</si>
  <si>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</si>
  <si>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</si>
  <si>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</si>
  <si>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</si>
  <si>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</si>
  <si>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</si>
  <si>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</si>
  <si>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</si>
  <si>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</si>
  <si>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</si>
  <si>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</si>
  <si>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</si>
  <si>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</si>
  <si>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</si>
  <si>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</si>
  <si>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</si>
  <si>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</si>
  <si>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 xml:space="preserve">                     </t>
  </si>
  <si>
    <t>29.</t>
  </si>
  <si>
    <t>BEVÉTEL ÖSSZESEN (27+28)</t>
  </si>
  <si>
    <t>KIADÁSOK ÖSSZESEN (27+28)</t>
  </si>
  <si>
    <t>30.</t>
  </si>
  <si>
    <t>31.</t>
  </si>
  <si>
    <t>Helyi adók</t>
  </si>
  <si>
    <t>Saját bevételek</t>
  </si>
  <si>
    <t>Közművelődés-közösségi és társad.részvétel fejl.</t>
  </si>
  <si>
    <t xml:space="preserve"> Működési bevételek</t>
  </si>
  <si>
    <t>Támogatások (Önkorm.műk.támog.), kiegészítések (működési célú)</t>
  </si>
  <si>
    <t>Áht-n belüli megelőlegezések visszafizetése</t>
  </si>
  <si>
    <t>Pannon Kincse LEADER</t>
  </si>
  <si>
    <t>K63</t>
  </si>
  <si>
    <t xml:space="preserve">   Értékpapírok ért.bevétel </t>
  </si>
  <si>
    <t xml:space="preserve"> Ft-ban</t>
  </si>
  <si>
    <t xml:space="preserve">  forintban !</t>
  </si>
  <si>
    <t>Kamatbevételek és más nyereségjellegű bevételek</t>
  </si>
  <si>
    <t>Felhalmozási bevételek</t>
  </si>
  <si>
    <t>Felhalmozási célú átvett pénzeszközök</t>
  </si>
  <si>
    <t>Költségvetési bevételek</t>
  </si>
  <si>
    <t>Értékesítési és forgalmi adók (iparűzési)</t>
  </si>
  <si>
    <t>Egyéb áruhaszn. és szolg. adók (idegenforg. adó)</t>
  </si>
  <si>
    <t>Egyéb közhatalmi bevételek (talajterh., bírság, pótlék)</t>
  </si>
  <si>
    <t>Helyi önkormányzatok működésének általános támogatása</t>
  </si>
  <si>
    <t>Települési önkormányzatok kulturális feladatainak támogatása</t>
  </si>
  <si>
    <t>Önkormányzatok működési támogatásai</t>
  </si>
  <si>
    <t>Vagyoni tipusú adók (kommunális adó)</t>
  </si>
  <si>
    <t>Gépjárműadók</t>
  </si>
  <si>
    <t>Közhatalmi bevételek összesen</t>
  </si>
  <si>
    <t>Működési bevételek összesen: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</si>
  <si>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</si>
  <si>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</si>
  <si>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</si>
  <si>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</si>
  <si>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</si>
  <si>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</si>
  <si>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</si>
  <si>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Ingatlanok értékesítése</t>
  </si>
  <si>
    <t>Felhalmozási célú visszatérítendő támogatások, kölcsönök visszatérülése államháztartáson kívülről</t>
  </si>
  <si>
    <t>Müködési c. támogatásértékű bevétel tb. pénzügyi alapjaitól</t>
  </si>
  <si>
    <t>Müködési c. támogatásértékű bevétel elkülönített állami pénza.</t>
  </si>
  <si>
    <t xml:space="preserve">Müködési c. támog.bevétel helyi önk.-tól és költségv.sz. </t>
  </si>
  <si>
    <t>Egyéb működési célú támogatások bevételei áht-n belülről</t>
  </si>
  <si>
    <t>Működési célú támogatások áht-n belülről összesen:</t>
  </si>
  <si>
    <t>Belföldi értékpapírok bevételei</t>
  </si>
  <si>
    <t>Forgatási célú belföldi értékpapírok beváltása, értékesítése</t>
  </si>
  <si>
    <t>Maradvány igénybevétele</t>
  </si>
  <si>
    <t>Finanszírozási bevételek</t>
  </si>
  <si>
    <t>Bevételek összesen:</t>
  </si>
  <si>
    <t>Személyi juttatások összesen:</t>
  </si>
  <si>
    <t>Foglalkoztatottak személyi juttatásai</t>
  </si>
  <si>
    <t>Külső személyi juttatások</t>
  </si>
  <si>
    <t>Munkaadókat terhelő járulékok és szoc. ho</t>
  </si>
  <si>
    <t>Készletbeszerzés</t>
  </si>
  <si>
    <t xml:space="preserve">Kommunikációs szolgáltatások </t>
  </si>
  <si>
    <t>Szolgáltatási kiadások</t>
  </si>
  <si>
    <t>Kiküldetések, reklám- és propagandakiadások</t>
  </si>
  <si>
    <t>Különféle befizetések és egyéb dologi kiadások</t>
  </si>
  <si>
    <t>Dologi kiadások</t>
  </si>
  <si>
    <t>Elvonások és befizetések</t>
  </si>
  <si>
    <t>Egyéb működési célú támogatások államháztartáson belülre</t>
  </si>
  <si>
    <t>Egyéb működési célú támogatások államháztartáson kívülre</t>
  </si>
  <si>
    <t xml:space="preserve">Egyéb működési célú kiadások </t>
  </si>
  <si>
    <t xml:space="preserve">Beruházások </t>
  </si>
  <si>
    <t>Egyéb felhalmozási célú támogatások államháztartáson belülre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</si>
  <si>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</si>
  <si>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</si>
  <si>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Egyéb felhalmozási célú kiadások</t>
  </si>
  <si>
    <t>Költségvetési kiadások</t>
  </si>
  <si>
    <t>Finanszírozási kiadások</t>
  </si>
  <si>
    <t>Kiadások összesen:</t>
  </si>
  <si>
    <t>Államháztartáson belüli megelőlegezések visszafizetése</t>
  </si>
  <si>
    <t>Központi, irányító szervi támogatások folyósítása</t>
  </si>
  <si>
    <t>Termékek és szolgáltatások adói (1:3)</t>
  </si>
  <si>
    <t>Előző év költségvetési maradványának igénybevétele</t>
  </si>
  <si>
    <t>Elvonások és befízetések</t>
  </si>
  <si>
    <t>Központi, irányítószervi támogatás</t>
  </si>
  <si>
    <t>Belföldi finanszírozás bevételei</t>
  </si>
  <si>
    <t>Hosszú lejáratú hitelek, kölcsönök felvétele pénzügyi vállalkozástól</t>
  </si>
  <si>
    <t>Hitel-, kölcsönfelvétel pénzügyi vállalkozástól</t>
  </si>
  <si>
    <t>Központi költségvetési szerv előirányzatoknak</t>
  </si>
  <si>
    <t>Díjak, pótlékok, települési adók</t>
  </si>
  <si>
    <t>Központi, irányító szervi támogatás</t>
  </si>
  <si>
    <t>Rovat</t>
  </si>
  <si>
    <t>B111</t>
  </si>
  <si>
    <t>B112</t>
  </si>
  <si>
    <t>B114</t>
  </si>
  <si>
    <t>B11</t>
  </si>
  <si>
    <t>B16</t>
  </si>
  <si>
    <t>B1</t>
  </si>
  <si>
    <t>B34</t>
  </si>
  <si>
    <t>B351</t>
  </si>
  <si>
    <t>B354</t>
  </si>
  <si>
    <t>B355</t>
  </si>
  <si>
    <t>B35</t>
  </si>
  <si>
    <t>B36</t>
  </si>
  <si>
    <t>B3</t>
  </si>
  <si>
    <t>B402</t>
  </si>
  <si>
    <t>B403</t>
  </si>
  <si>
    <t>B404</t>
  </si>
  <si>
    <t>B405</t>
  </si>
  <si>
    <t>B406</t>
  </si>
  <si>
    <t>B407</t>
  </si>
  <si>
    <t>B408</t>
  </si>
  <si>
    <t>B411</t>
  </si>
  <si>
    <t>B4</t>
  </si>
  <si>
    <t>B74</t>
  </si>
  <si>
    <t>B75</t>
  </si>
  <si>
    <t>B7</t>
  </si>
  <si>
    <t>B1-B7</t>
  </si>
  <si>
    <t>B8111</t>
  </si>
  <si>
    <t>B811</t>
  </si>
  <si>
    <t>B8121</t>
  </si>
  <si>
    <t>B816</t>
  </si>
  <si>
    <t>B81</t>
  </si>
  <si>
    <t>B8</t>
  </si>
  <si>
    <t>K11</t>
  </si>
  <si>
    <t>K12</t>
  </si>
  <si>
    <t>K1</t>
  </si>
  <si>
    <t>K2</t>
  </si>
  <si>
    <t>K31</t>
  </si>
  <si>
    <t>K32</t>
  </si>
  <si>
    <t>K33</t>
  </si>
  <si>
    <t>Közvetített szolgáltatások</t>
  </si>
  <si>
    <t>K335</t>
  </si>
  <si>
    <t>K34</t>
  </si>
  <si>
    <t>K35</t>
  </si>
  <si>
    <t>K3</t>
  </si>
  <si>
    <t>K4</t>
  </si>
  <si>
    <t>K502</t>
  </si>
  <si>
    <t>K506</t>
  </si>
  <si>
    <t>K512</t>
  </si>
  <si>
    <t>K513</t>
  </si>
  <si>
    <t>K6</t>
  </si>
  <si>
    <t>K7</t>
  </si>
  <si>
    <t>K8</t>
  </si>
  <si>
    <t>K1-K8</t>
  </si>
  <si>
    <t>K914</t>
  </si>
  <si>
    <t>K9</t>
  </si>
  <si>
    <t>FELHALMOZÁSI KIADÁSOK ÖSSZESEN</t>
  </si>
  <si>
    <t>Felhalmozási célú pénzeszközátadások</t>
  </si>
  <si>
    <t>Adósságot keletkeztető kötelezettségvállalásának felső határa (hitelképesség)</t>
  </si>
  <si>
    <t>Imm. javak, ingatlanok, egyéb tárgyi eszköz értékesítés</t>
  </si>
  <si>
    <t>Részesedések értékesítése és részes. megszűn. kapcs. bev.</t>
  </si>
  <si>
    <t>Privatizációból származó bevételek</t>
  </si>
  <si>
    <t>Garancia- és kezességváll.-ból szárm. megtérülések</t>
  </si>
  <si>
    <r>
      <rPr>
        <b/>
        <sz val="10"/>
        <rFont val="Times New Roman"/>
        <family val="1"/>
        <charset val="238"/>
      </rPr>
      <t>Saját bevételek</t>
    </r>
    <r>
      <rPr>
        <sz val="10"/>
        <rFont val="Times New Roman"/>
        <family val="1"/>
        <charset val="238"/>
      </rPr>
      <t xml:space="preserve"> (Adósságot keletkezt. éves köt. váll. felső határa)</t>
    </r>
    <r>
      <rPr>
        <b/>
        <sz val="10"/>
        <rFont val="Times New Roman"/>
        <family val="1"/>
        <charset val="238"/>
      </rPr>
      <t xml:space="preserve"> 50%</t>
    </r>
  </si>
  <si>
    <t xml:space="preserve">Müködési c. támogatásértékű bevétel áh-n belül </t>
  </si>
  <si>
    <t>Müködési c. támogatásértékű bevétel áh-n belül</t>
  </si>
  <si>
    <t>2020. évi előirányzat</t>
  </si>
  <si>
    <t>Arrabona EGTC 2020. évi tagdíj</t>
  </si>
  <si>
    <t xml:space="preserve">Abda  Önkorm.-nak </t>
  </si>
  <si>
    <t xml:space="preserve">Abda  Önkorm.-nak Közös Hivatal </t>
  </si>
  <si>
    <t>Ikrény SE támogatás</t>
  </si>
  <si>
    <t xml:space="preserve"> Horgász Egyesület</t>
  </si>
  <si>
    <t>Templomért Alapítvány</t>
  </si>
  <si>
    <t>ISK-DSK támogatás</t>
  </si>
  <si>
    <t>2. Egyéb felhalmozás célú pénzeszközátadások</t>
  </si>
  <si>
    <t>Egyéb felh.célú támogatások áh-n kívülre</t>
  </si>
  <si>
    <t>K89</t>
  </si>
  <si>
    <t>Felhalmozási célú pénzeszközátadások összesen</t>
  </si>
  <si>
    <t>K61</t>
  </si>
  <si>
    <t>2020. évi eredeti előirányzat</t>
  </si>
  <si>
    <t>Ingatlan felújítás</t>
  </si>
  <si>
    <t>Gyógyszertár hozzáépítés</t>
  </si>
  <si>
    <t>Informatikai eszközök beszerzése</t>
  </si>
  <si>
    <t xml:space="preserve">Inf. eszközök beszerzése </t>
  </si>
  <si>
    <t>Kültéri kamera+tartozékok</t>
  </si>
  <si>
    <t>Ingatlan vásárlása</t>
  </si>
  <si>
    <t>Tárgyi eszköz felújítás</t>
  </si>
  <si>
    <t>Felújítás célú előzetesen felszámított ÁFA</t>
  </si>
  <si>
    <t>Hivatal villanyóra bővítés</t>
  </si>
  <si>
    <t>Sport öltőző</t>
  </si>
  <si>
    <t>Beruházás célú előzetesen felszámított ÁFA</t>
  </si>
  <si>
    <t>K63-K64</t>
  </si>
  <si>
    <t>K73</t>
  </si>
  <si>
    <t>K67</t>
  </si>
  <si>
    <t>K74</t>
  </si>
  <si>
    <t>Könyvtári szolgáltatás</t>
  </si>
  <si>
    <t>2020. évi engedélyezett létszám</t>
  </si>
  <si>
    <t>Települési önkormányzatok egyes köznevelési feladatainak támogatása</t>
  </si>
  <si>
    <t>Települési önkormányzatok egyes köznevelési  feladatainak támogatása</t>
  </si>
  <si>
    <t>B5</t>
  </si>
  <si>
    <t>B52</t>
  </si>
  <si>
    <t>B812</t>
  </si>
  <si>
    <t>B813</t>
  </si>
  <si>
    <t>B8131</t>
  </si>
  <si>
    <t>K5</t>
  </si>
  <si>
    <t>Eredeti előirányzat</t>
  </si>
  <si>
    <t>Teljesítés</t>
  </si>
  <si>
    <t>Ei. mód. I.</t>
  </si>
  <si>
    <t>Módosított ei.</t>
  </si>
  <si>
    <t>Összesen</t>
  </si>
  <si>
    <t>Kötelező feladatok eredeti ei.</t>
  </si>
  <si>
    <t>Önként vállalt feladatok eredeti ei.</t>
  </si>
  <si>
    <t>Állami feladatok eredei ei.</t>
  </si>
  <si>
    <t xml:space="preserve"> </t>
  </si>
  <si>
    <t>Állami feladatok eredeti ei.</t>
  </si>
  <si>
    <t xml:space="preserve">  </t>
  </si>
  <si>
    <t>Mód. ei.</t>
  </si>
  <si>
    <t>Abda Önkorm.-nak ködképzőgép besz. hozzájár.</t>
  </si>
  <si>
    <t>Győr Nagyt. Hulladékgazd. Önk. Társulás 2020. évi önrész</t>
  </si>
  <si>
    <t>Elkülönített állami pénzalapnak</t>
  </si>
  <si>
    <t>Nemzeti Foglalkoztatási Alap</t>
  </si>
  <si>
    <t>Ft-ban</t>
  </si>
  <si>
    <t>Egyéb felhalmozási célú tám. államháztartáson belülre</t>
  </si>
  <si>
    <t>Egyéb felhalmozási célú tám. államháztartáson kívülre</t>
  </si>
  <si>
    <t>Felhalmozási célú támogatások összesen</t>
  </si>
  <si>
    <t>Védőnői eszköz beszerzés (érintésmentes lázmérő)</t>
  </si>
  <si>
    <t>Óvoda kerítés</t>
  </si>
  <si>
    <t>K64</t>
  </si>
  <si>
    <t>K62</t>
  </si>
  <si>
    <t>MFP Széchenyi utca aszfaltozás</t>
  </si>
  <si>
    <t>MFP Óvoda játékok játszótér</t>
  </si>
  <si>
    <t>Győr Nagyt. Hulladékg. Önk. Társulás 2020. évi önrész</t>
  </si>
  <si>
    <t>Informatikai és egyéb tárgyi eszk. beszerz. összesen</t>
  </si>
  <si>
    <r>
      <t xml:space="preserve">Szellemi termékek vásárlása </t>
    </r>
    <r>
      <rPr>
        <sz val="10"/>
        <rFont val="Times New Roman"/>
        <family val="1"/>
        <charset val="238"/>
      </rPr>
      <t>(office csomag)</t>
    </r>
  </si>
  <si>
    <t>BURSA HUNGARICA</t>
  </si>
  <si>
    <t>Kötelezettség
jogcíme</t>
  </si>
  <si>
    <t>Kötelezettség- 
vállalás 
éve</t>
  </si>
  <si>
    <t>Összes vállalt kötelezettség</t>
  </si>
  <si>
    <t>Kötelezettség 2020.</t>
  </si>
  <si>
    <t>Kötelezettségek a következő években</t>
  </si>
  <si>
    <t>2021.</t>
  </si>
  <si>
    <t>2022.</t>
  </si>
  <si>
    <t>2023.</t>
  </si>
  <si>
    <t>2024. 
után</t>
  </si>
  <si>
    <t>10=(6+…+9)</t>
  </si>
  <si>
    <t>Működési célú
hiteltörlesztés (tőke+kamat)</t>
  </si>
  <si>
    <t>............................</t>
  </si>
  <si>
    <t>Felhalmozási célú
hiteltörlesztés (tőke+kamat)</t>
  </si>
  <si>
    <t>Fejlesztési célú forint alapu hitel</t>
  </si>
  <si>
    <t>Fejlesztési célú forint alapu hitel kamata</t>
  </si>
  <si>
    <t>Beruházás feladatonként</t>
  </si>
  <si>
    <t>Beruházás célonként</t>
  </si>
  <si>
    <t>Egyéb</t>
  </si>
  <si>
    <t>Összesen (1+4+7+9+11)</t>
  </si>
  <si>
    <t xml:space="preserve"> Még fennálló kötelezettség</t>
  </si>
  <si>
    <t>% 2020.év Telj./Mód.</t>
  </si>
  <si>
    <t>%2020.év
Telj./Mód.</t>
  </si>
  <si>
    <t>Ei. mód. II.</t>
  </si>
  <si>
    <t>Működési célú költségvetési támogatások és kiegészítő támogatások</t>
  </si>
  <si>
    <t>B115</t>
  </si>
  <si>
    <t>B21</t>
  </si>
  <si>
    <t>Felhalmozási célú önkormányzati támogatások</t>
  </si>
  <si>
    <t>Egyéb felhalmozási célú támogatások bevételei államháztartáson belülről</t>
  </si>
  <si>
    <t>B25</t>
  </si>
  <si>
    <t>Felhalmozási célú támogatások áht-n belülről összesen</t>
  </si>
  <si>
    <t>B2</t>
  </si>
  <si>
    <t>B814</t>
  </si>
  <si>
    <t>Államháztartáson belüli megelőlegezések</t>
  </si>
  <si>
    <t>Egyéb felhalmozási célú átvett pénzeszközök</t>
  </si>
  <si>
    <t>IKRÉNY KÖZSÉG ÖNKORMÁNYZATA 2020. III. NEGYEDÉVI ELŐIRÁNYZAT MÓDOSÍTÁS ÉS TELJESÍTÉS</t>
  </si>
  <si>
    <t>IKRÉNY KÖZSÉG ÖNKORMÁNYZATA 2020. III. NEGYEDÉVI ELŐIRÁNYZAT MÓDOSÍTÁS</t>
  </si>
  <si>
    <t>IKRÉNY KÖZSÉG ÖNKORMÁNYZATA 2020. III. NEGYEDÉVI ELŐIRÁNYZAT MÓDOSÍTÁSA</t>
  </si>
  <si>
    <t>IKRÉNY KÖZSÉG ÖNKORMÁNYZATA 2020. III. NEGYEDÉVI ELŐIRÁNYZAT MÓD. ÉS TELJ.</t>
  </si>
  <si>
    <t>Eredeti előirányzat, módosított előirányzat</t>
  </si>
  <si>
    <t>Kötelező feladatok</t>
  </si>
  <si>
    <t>Önként vállalt feladatok</t>
  </si>
  <si>
    <t>Állami feladatok</t>
  </si>
  <si>
    <t>Egyéb felhalmozási célú átvett pénzeszköz</t>
  </si>
  <si>
    <t>-</t>
  </si>
  <si>
    <t xml:space="preserve">   4.-ből:  - Felhalmozási célú pe. átadás államháztartáson belül</t>
  </si>
  <si>
    <t>PÉNZESZKÖZÁTADÁSOK ÁH-N KÍVÜLRE ÖSSZESEN</t>
  </si>
  <si>
    <t>I.+II. KIADÁSOK MINDÖSSZESEN</t>
  </si>
  <si>
    <t>1. Működési célú támogatásértékű kiadások</t>
  </si>
  <si>
    <t>2. Felhalmozási célú támogatásértékű kiadások</t>
  </si>
  <si>
    <t>Abda  Önkorm.-nak óvoda 2019. évi elszámolás</t>
  </si>
  <si>
    <t>Vízhálózat kiépítés</t>
  </si>
  <si>
    <t>MFP Közterület karbantartást szolgáló eszközbesz.</t>
  </si>
  <si>
    <t>Telefonok, ledszalag, locsolótömlő, tömlőtartó kocsi, 2 db sátor, sarokcsiszoló, ventilátor, 2 db lázmérő</t>
  </si>
  <si>
    <t>BMÖFT járdafelújítás pályázat</t>
  </si>
  <si>
    <t>Sportpálya öltöző bővítés</t>
  </si>
  <si>
    <t>Települési önkormányzatok egyes szociális és gyermekjóléti feladatainak támogatása</t>
  </si>
  <si>
    <t>B1131</t>
  </si>
  <si>
    <t xml:space="preserve">Települési önkormányzatok gyermekétkeztetési feladatainak támogatása </t>
  </si>
  <si>
    <t>B1132</t>
  </si>
  <si>
    <t>Települési önkormányzatok gyermekétkeztetési feladatainak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</si>
</sst>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43" formatCode="_-* #,##0.00\ _F_t_-;\-* #,##0.00\ _F_t_-;_-* &quot;-&quot;??\ _F_t_-;_-@_-"/>
    <numFmt numFmtId="164" formatCode="_-* #,##0.0\ _F_t_-;\-* #,##0.0\ _F_t_-;_-* &quot;-&quot;??\ _F_t_-;_-@_-"/>
    <numFmt numFmtId="165" formatCode="#,###"/>
  </numFmts>
  <fonts count="5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0"/>
      <color rgb="FFFF0000"/>
      <name val="Arial CE"/>
      <charset val="238"/>
    </font>
    <font>
      <sz val="8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sz val="8"/>
      <name val="Arial"/>
      <family val="2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b/>
      <sz val="9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125">
        <fgColor indexed="9"/>
        <bgColor indexed="22"/>
      </patternFill>
    </fill>
    <fill>
      <patternFill patternType="gray0625"/>
    </fill>
    <fill>
      <patternFill patternType="gray0625">
        <bgColor indexed="22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Horizontal"/>
    </fill>
    <fill>
      <patternFill patternType="gray0625">
        <bgColor theme="0" tint="-0.249977111117893"/>
      </patternFill>
    </fill>
    <fill>
      <patternFill patternType="lightGray">
        <bgColor theme="0" tint="-0.249977111117893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" fillId="17" borderId="7" applyNumberFormat="0" applyFon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8" fillId="4" borderId="0" applyNumberFormat="0" applyBorder="0" applyAlignment="0" applyProtection="0"/>
    <xf numFmtId="0" fontId="19" fillId="22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3" borderId="0" applyNumberFormat="0" applyBorder="0" applyAlignment="0" applyProtection="0"/>
    <xf numFmtId="0" fontId="23" fillId="23" borderId="0" applyNumberFormat="0" applyBorder="0" applyAlignment="0" applyProtection="0"/>
    <xf numFmtId="0" fontId="24" fillId="22" borderId="1" applyNumberFormat="0" applyAlignment="0" applyProtection="0"/>
  </cellStyleXfs>
  <cellXfs count="66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24" borderId="1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3" fontId="2" fillId="24" borderId="15" xfId="0" applyNumberFormat="1" applyFont="1" applyFill="1" applyBorder="1" applyAlignment="1">
      <alignment vertical="center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16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3" fillId="0" borderId="11" xfId="0" applyNumberFormat="1" applyFont="1" applyBorder="1" applyAlignment="1">
      <alignment horizontal="left" vertical="center"/>
    </xf>
    <xf numFmtId="3" fontId="2" fillId="24" borderId="12" xfId="0" applyNumberFormat="1" applyFont="1" applyFill="1" applyBorder="1" applyAlignment="1">
      <alignment vertical="center"/>
    </xf>
    <xf numFmtId="3" fontId="2" fillId="1" borderId="12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0" fontId="2" fillId="1" borderId="10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vertical="center" wrapText="1"/>
    </xf>
    <xf numFmtId="0" fontId="2" fillId="1" borderId="10" xfId="0" applyFont="1" applyFill="1" applyBorder="1" applyAlignment="1">
      <alignment horizontal="left" vertical="top"/>
    </xf>
    <xf numFmtId="0" fontId="2" fillId="1" borderId="11" xfId="0" applyFont="1" applyFill="1" applyBorder="1" applyAlignment="1">
      <alignment horizontal="left" vertical="center" wrapText="1"/>
    </xf>
    <xf numFmtId="0" fontId="2" fillId="1" borderId="10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top"/>
    </xf>
    <xf numFmtId="0" fontId="3" fillId="0" borderId="17" xfId="0" applyFont="1" applyBorder="1" applyAlignment="1">
      <alignment horizontal="left" vertical="center"/>
    </xf>
    <xf numFmtId="0" fontId="2" fillId="1" borderId="11" xfId="0" applyFont="1" applyFill="1" applyBorder="1" applyAlignment="1">
      <alignment horizontal="center" vertical="center"/>
    </xf>
    <xf numFmtId="0" fontId="2" fillId="24" borderId="21" xfId="0" applyFont="1" applyFill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2" fillId="24" borderId="24" xfId="0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right" vertical="center"/>
    </xf>
    <xf numFmtId="0" fontId="2" fillId="1" borderId="17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1" borderId="25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5" fillId="0" borderId="11" xfId="0" applyFont="1" applyBorder="1"/>
    <xf numFmtId="0" fontId="2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top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top"/>
    </xf>
    <xf numFmtId="0" fontId="2" fillId="25" borderId="10" xfId="0" applyFont="1" applyFill="1" applyBorder="1" applyAlignment="1">
      <alignment vertical="center" wrapText="1"/>
    </xf>
    <xf numFmtId="0" fontId="2" fillId="25" borderId="11" xfId="0" applyFont="1" applyFill="1" applyBorder="1" applyAlignment="1">
      <alignment horizontal="left" vertical="center" wrapText="1"/>
    </xf>
    <xf numFmtId="0" fontId="2" fillId="25" borderId="11" xfId="0" applyFont="1" applyFill="1" applyBorder="1" applyAlignment="1">
      <alignment horizontal="center" vertical="center"/>
    </xf>
    <xf numFmtId="3" fontId="2" fillId="25" borderId="12" xfId="0" applyNumberFormat="1" applyFont="1" applyFill="1" applyBorder="1" applyAlignment="1">
      <alignment horizontal="right" vertical="center"/>
    </xf>
    <xf numFmtId="0" fontId="2" fillId="0" borderId="34" xfId="0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 applyProtection="1">
      <alignment vertical="center"/>
      <protection locked="0"/>
    </xf>
    <xf numFmtId="43" fontId="3" fillId="0" borderId="0" xfId="0" applyNumberFormat="1" applyFont="1" applyAlignment="1">
      <alignment vertical="center"/>
    </xf>
    <xf numFmtId="43" fontId="2" fillId="24" borderId="35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 wrapText="1"/>
    </xf>
    <xf numFmtId="164" fontId="2" fillId="0" borderId="40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wrapText="1"/>
    </xf>
    <xf numFmtId="43" fontId="2" fillId="0" borderId="0" xfId="0" applyNumberFormat="1" applyFont="1" applyAlignment="1">
      <alignment vertical="center"/>
    </xf>
    <xf numFmtId="165" fontId="28" fillId="0" borderId="0" xfId="0" applyNumberFormat="1" applyFont="1" applyAlignment="1">
      <alignment horizontal="right" vertical="center"/>
    </xf>
    <xf numFmtId="165" fontId="30" fillId="0" borderId="27" xfId="0" applyNumberFormat="1" applyFont="1" applyBorder="1" applyAlignment="1">
      <alignment horizontal="centerContinuous" vertical="center" wrapText="1"/>
    </xf>
    <xf numFmtId="165" fontId="30" fillId="0" borderId="24" xfId="0" applyNumberFormat="1" applyFont="1" applyBorder="1" applyAlignment="1">
      <alignment horizontal="centerContinuous" vertical="center" wrapText="1"/>
    </xf>
    <xf numFmtId="165" fontId="30" fillId="0" borderId="15" xfId="0" applyNumberFormat="1" applyFont="1" applyBorder="1" applyAlignment="1">
      <alignment horizontal="centerContinuous" vertical="center" wrapText="1"/>
    </xf>
    <xf numFmtId="165" fontId="30" fillId="0" borderId="27" xfId="0" applyNumberFormat="1" applyFont="1" applyBorder="1" applyAlignment="1">
      <alignment horizontal="center" vertical="center" wrapText="1"/>
    </xf>
    <xf numFmtId="165" fontId="30" fillId="0" borderId="24" xfId="0" applyNumberFormat="1" applyFont="1" applyBorder="1" applyAlignment="1">
      <alignment horizontal="center" vertical="center" wrapText="1"/>
    </xf>
    <xf numFmtId="165" fontId="30" fillId="0" borderId="15" xfId="0" applyNumberFormat="1" applyFont="1" applyBorder="1" applyAlignment="1">
      <alignment horizontal="center" vertical="center" wrapText="1"/>
    </xf>
    <xf numFmtId="165" fontId="31" fillId="0" borderId="0" xfId="0" applyNumberFormat="1" applyFont="1" applyAlignment="1">
      <alignment horizontal="center" vertical="center" wrapText="1"/>
    </xf>
    <xf numFmtId="165" fontId="32" fillId="0" borderId="35" xfId="0" applyNumberFormat="1" applyFont="1" applyBorder="1" applyAlignment="1">
      <alignment horizontal="center" vertical="center" wrapText="1"/>
    </xf>
    <xf numFmtId="165" fontId="32" fillId="0" borderId="27" xfId="0" applyNumberFormat="1" applyFont="1" applyBorder="1" applyAlignment="1">
      <alignment horizontal="center" vertical="center" wrapText="1"/>
    </xf>
    <xf numFmtId="165" fontId="32" fillId="0" borderId="24" xfId="0" applyNumberFormat="1" applyFont="1" applyBorder="1" applyAlignment="1">
      <alignment horizontal="center" vertical="center" wrapText="1"/>
    </xf>
    <xf numFmtId="165" fontId="32" fillId="0" borderId="15" xfId="0" applyNumberFormat="1" applyFont="1" applyBorder="1" applyAlignment="1">
      <alignment horizontal="center" vertical="center" wrapText="1"/>
    </xf>
    <xf numFmtId="165" fontId="32" fillId="0" borderId="0" xfId="0" applyNumberFormat="1" applyFont="1" applyAlignment="1">
      <alignment horizontal="center" vertical="center" wrapText="1"/>
    </xf>
    <xf numFmtId="165" fontId="33" fillId="0" borderId="37" xfId="0" applyNumberFormat="1" applyFont="1" applyBorder="1" applyAlignment="1">
      <alignment horizontal="left" vertical="center" wrapText="1" indent="1"/>
    </xf>
    <xf numFmtId="165" fontId="33" fillId="0" borderId="10" xfId="0" applyNumberFormat="1" applyFont="1" applyBorder="1" applyAlignment="1">
      <alignment horizontal="left" vertical="center" wrapText="1" indent="1"/>
    </xf>
    <xf numFmtId="165" fontId="33" fillId="0" borderId="23" xfId="0" applyNumberFormat="1" applyFont="1" applyBorder="1" applyAlignment="1">
      <alignment horizontal="left" vertical="center" wrapText="1" indent="1"/>
    </xf>
    <xf numFmtId="165" fontId="33" fillId="0" borderId="10" xfId="0" applyNumberFormat="1" applyFont="1" applyBorder="1" applyAlignment="1" applyProtection="1">
      <alignment horizontal="left" vertical="center" wrapText="1" indent="1"/>
      <protection locked="0"/>
    </xf>
    <xf numFmtId="165" fontId="33" fillId="0" borderId="44" xfId="0" applyNumberFormat="1" applyFont="1" applyBorder="1" applyAlignment="1" applyProtection="1">
      <alignment horizontal="left" vertical="center" wrapText="1" indent="1"/>
      <protection locked="0"/>
    </xf>
    <xf numFmtId="165" fontId="35" fillId="0" borderId="35" xfId="0" applyNumberFormat="1" applyFont="1" applyBorder="1" applyAlignment="1">
      <alignment horizontal="left" vertical="center" wrapText="1" indent="1"/>
    </xf>
    <xf numFmtId="165" fontId="32" fillId="0" borderId="27" xfId="0" applyNumberFormat="1" applyFont="1" applyBorder="1" applyAlignment="1">
      <alignment horizontal="left" vertical="center" wrapText="1" indent="1"/>
    </xf>
    <xf numFmtId="165" fontId="36" fillId="0" borderId="39" xfId="0" applyNumberFormat="1" applyFont="1" applyBorder="1" applyAlignment="1">
      <alignment horizontal="left" vertical="center" wrapText="1" indent="1"/>
    </xf>
    <xf numFmtId="165" fontId="34" fillId="0" borderId="46" xfId="0" applyNumberFormat="1" applyFont="1" applyBorder="1" applyAlignment="1">
      <alignment horizontal="left" vertical="center" wrapText="1" indent="1"/>
    </xf>
    <xf numFmtId="165" fontId="34" fillId="0" borderId="10" xfId="0" applyNumberFormat="1" applyFont="1" applyBorder="1" applyAlignment="1">
      <alignment horizontal="left" vertical="center" wrapText="1" indent="1"/>
    </xf>
    <xf numFmtId="165" fontId="36" fillId="0" borderId="40" xfId="0" applyNumberFormat="1" applyFont="1" applyBorder="1" applyAlignment="1">
      <alignment horizontal="left" vertical="center" wrapText="1" indent="1"/>
    </xf>
    <xf numFmtId="165" fontId="34" fillId="0" borderId="11" xfId="0" applyNumberFormat="1" applyFont="1" applyBorder="1" applyAlignment="1" applyProtection="1">
      <alignment horizontal="right" vertical="center" wrapText="1" indent="1"/>
      <protection locked="0"/>
    </xf>
    <xf numFmtId="165" fontId="29" fillId="0" borderId="27" xfId="0" applyNumberFormat="1" applyFont="1" applyBorder="1" applyAlignment="1">
      <alignment horizontal="left" vertical="center" wrapText="1" indent="1"/>
    </xf>
    <xf numFmtId="165" fontId="35" fillId="0" borderId="27" xfId="0" applyNumberFormat="1" applyFont="1" applyBorder="1" applyAlignment="1">
      <alignment horizontal="left" vertical="center" wrapText="1" indent="1"/>
    </xf>
    <xf numFmtId="165" fontId="33" fillId="0" borderId="10" xfId="0" quotePrefix="1" applyNumberFormat="1" applyFont="1" applyBorder="1" applyAlignment="1">
      <alignment horizontal="left" vertical="center" wrapText="1" indent="6"/>
    </xf>
    <xf numFmtId="165" fontId="34" fillId="0" borderId="10" xfId="0" quotePrefix="1" applyNumberFormat="1" applyFont="1" applyBorder="1" applyAlignment="1">
      <alignment horizontal="left" vertical="center" wrapText="1" indent="6"/>
    </xf>
    <xf numFmtId="165" fontId="33" fillId="0" borderId="10" xfId="0" quotePrefix="1" applyNumberFormat="1" applyFont="1" applyBorder="1" applyAlignment="1">
      <alignment horizontal="left" vertical="center" wrapText="1" indent="3"/>
    </xf>
    <xf numFmtId="165" fontId="33" fillId="0" borderId="46" xfId="0" applyNumberFormat="1" applyFont="1" applyBorder="1" applyAlignment="1">
      <alignment horizontal="left" vertical="center" wrapText="1" indent="1"/>
    </xf>
    <xf numFmtId="165" fontId="36" fillId="0" borderId="49" xfId="0" applyNumberFormat="1" applyFont="1" applyBorder="1" applyAlignment="1">
      <alignment horizontal="left" vertical="center" wrapText="1" indent="1"/>
    </xf>
    <xf numFmtId="165" fontId="37" fillId="0" borderId="46" xfId="0" applyNumberFormat="1" applyFont="1" applyBorder="1" applyAlignment="1">
      <alignment horizontal="left" vertical="center" wrapText="1" indent="1"/>
    </xf>
    <xf numFmtId="165" fontId="34" fillId="0" borderId="10" xfId="0" applyNumberFormat="1" applyFont="1" applyBorder="1" applyAlignment="1">
      <alignment horizontal="left" vertical="center" wrapText="1" indent="2"/>
    </xf>
    <xf numFmtId="165" fontId="34" fillId="0" borderId="11" xfId="0" applyNumberFormat="1" applyFont="1" applyBorder="1" applyAlignment="1">
      <alignment horizontal="left" vertical="center" wrapText="1" indent="2"/>
    </xf>
    <xf numFmtId="165" fontId="37" fillId="0" borderId="11" xfId="0" applyNumberFormat="1" applyFont="1" applyBorder="1" applyAlignment="1">
      <alignment horizontal="left" vertical="center" wrapText="1" indent="1"/>
    </xf>
    <xf numFmtId="165" fontId="34" fillId="0" borderId="37" xfId="0" applyNumberFormat="1" applyFont="1" applyBorder="1" applyAlignment="1">
      <alignment horizontal="left" vertical="center" wrapText="1" indent="1"/>
    </xf>
    <xf numFmtId="165" fontId="34" fillId="0" borderId="37" xfId="0" applyNumberFormat="1" applyFont="1" applyBorder="1" applyAlignment="1" applyProtection="1">
      <alignment horizontal="left" vertical="center" wrapText="1" indent="1"/>
      <protection locked="0"/>
    </xf>
    <xf numFmtId="165" fontId="33" fillId="0" borderId="37" xfId="0" applyNumberFormat="1" applyFont="1" applyBorder="1" applyAlignment="1" applyProtection="1">
      <alignment horizontal="left" vertical="center" wrapText="1" indent="1"/>
      <protection locked="0"/>
    </xf>
    <xf numFmtId="165" fontId="33" fillId="0" borderId="37" xfId="0" applyNumberFormat="1" applyFont="1" applyBorder="1" applyAlignment="1">
      <alignment horizontal="left" vertical="center" wrapText="1" indent="2"/>
    </xf>
    <xf numFmtId="165" fontId="33" fillId="0" borderId="44" xfId="0" applyNumberFormat="1" applyFont="1" applyBorder="1" applyAlignment="1">
      <alignment horizontal="left" vertical="center" wrapText="1" indent="2"/>
    </xf>
    <xf numFmtId="3" fontId="2" fillId="24" borderId="20" xfId="0" applyNumberFormat="1" applyFont="1" applyFill="1" applyBorder="1" applyAlignment="1">
      <alignment horizontal="center" vertical="center"/>
    </xf>
    <xf numFmtId="3" fontId="2" fillId="24" borderId="18" xfId="0" applyNumberFormat="1" applyFont="1" applyFill="1" applyBorder="1" applyAlignment="1">
      <alignment horizontal="center" vertical="center" wrapText="1"/>
    </xf>
    <xf numFmtId="3" fontId="2" fillId="24" borderId="15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3" fontId="2" fillId="0" borderId="0" xfId="0" applyNumberFormat="1" applyFont="1" applyAlignment="1">
      <alignment vertical="center"/>
    </xf>
    <xf numFmtId="0" fontId="41" fillId="0" borderId="0" xfId="0" applyFont="1"/>
    <xf numFmtId="0" fontId="42" fillId="0" borderId="0" xfId="0" applyFont="1"/>
    <xf numFmtId="0" fontId="0" fillId="0" borderId="0" xfId="0" applyAlignment="1">
      <alignment horizontal="center" vertical="center"/>
    </xf>
    <xf numFmtId="0" fontId="43" fillId="0" borderId="1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39" fillId="0" borderId="11" xfId="0" applyFont="1" applyBorder="1" applyAlignment="1">
      <alignment horizontal="center" vertical="top" wrapText="1"/>
    </xf>
    <xf numFmtId="0" fontId="39" fillId="0" borderId="11" xfId="0" applyFont="1" applyBorder="1" applyAlignment="1">
      <alignment horizontal="left" vertical="top" wrapText="1"/>
    </xf>
    <xf numFmtId="3" fontId="39" fillId="0" borderId="11" xfId="0" applyNumberFormat="1" applyFont="1" applyBorder="1" applyAlignment="1">
      <alignment horizontal="right" vertical="top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top"/>
    </xf>
    <xf numFmtId="0" fontId="43" fillId="0" borderId="11" xfId="0" applyFont="1" applyBorder="1" applyAlignment="1">
      <alignment horizontal="center" vertical="top" wrapText="1"/>
    </xf>
    <xf numFmtId="0" fontId="0" fillId="0" borderId="11" xfId="0" applyBorder="1"/>
    <xf numFmtId="0" fontId="42" fillId="0" borderId="11" xfId="0" applyFont="1" applyBorder="1"/>
    <xf numFmtId="3" fontId="38" fillId="24" borderId="11" xfId="0" applyNumberFormat="1" applyFont="1" applyFill="1" applyBorder="1" applyAlignment="1">
      <alignment horizontal="center" vertical="center" wrapText="1"/>
    </xf>
    <xf numFmtId="3" fontId="41" fillId="28" borderId="11" xfId="0" applyNumberFormat="1" applyFont="1" applyFill="1" applyBorder="1" applyAlignment="1">
      <alignment horizontal="right"/>
    </xf>
    <xf numFmtId="0" fontId="45" fillId="0" borderId="0" xfId="0" applyFont="1"/>
    <xf numFmtId="0" fontId="42" fillId="0" borderId="1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165" fontId="42" fillId="0" borderId="0" xfId="0" applyNumberFormat="1" applyFont="1" applyAlignment="1">
      <alignment vertical="center" wrapText="1"/>
    </xf>
    <xf numFmtId="165" fontId="42" fillId="0" borderId="0" xfId="0" applyNumberFormat="1" applyFont="1" applyAlignment="1">
      <alignment horizontal="center" vertical="center" wrapText="1"/>
    </xf>
    <xf numFmtId="165" fontId="42" fillId="0" borderId="49" xfId="0" applyNumberFormat="1" applyFont="1" applyBorder="1" applyAlignment="1">
      <alignment horizontal="left" vertical="center" wrapText="1" indent="1"/>
    </xf>
    <xf numFmtId="165" fontId="42" fillId="0" borderId="40" xfId="0" applyNumberFormat="1" applyFont="1" applyBorder="1" applyAlignment="1">
      <alignment horizontal="left" vertical="center" wrapText="1" indent="1"/>
    </xf>
    <xf numFmtId="3" fontId="46" fillId="0" borderId="0" xfId="0" applyNumberFormat="1" applyFont="1"/>
    <xf numFmtId="3" fontId="26" fillId="24" borderId="11" xfId="0" applyNumberFormat="1" applyFont="1" applyFill="1" applyBorder="1" applyAlignment="1">
      <alignment horizontal="right" vertical="center" wrapText="1"/>
    </xf>
    <xf numFmtId="3" fontId="26" fillId="27" borderId="11" xfId="0" applyNumberFormat="1" applyFont="1" applyFill="1" applyBorder="1" applyAlignment="1">
      <alignment horizontal="right" vertical="center" wrapText="1"/>
    </xf>
    <xf numFmtId="0" fontId="46" fillId="0" borderId="0" xfId="0" applyFont="1"/>
    <xf numFmtId="165" fontId="0" fillId="0" borderId="0" xfId="0" applyNumberFormat="1" applyAlignment="1">
      <alignment vertical="center" wrapText="1"/>
    </xf>
    <xf numFmtId="0" fontId="47" fillId="0" borderId="0" xfId="0" applyFont="1" applyAlignment="1">
      <alignment horizontal="center" vertical="center"/>
    </xf>
    <xf numFmtId="3" fontId="41" fillId="0" borderId="0" xfId="0" applyNumberFormat="1" applyFont="1" applyAlignment="1">
      <alignment vertical="center"/>
    </xf>
    <xf numFmtId="3" fontId="41" fillId="0" borderId="0" xfId="0" applyNumberFormat="1" applyFont="1"/>
    <xf numFmtId="0" fontId="39" fillId="0" borderId="11" xfId="0" applyFont="1" applyBorder="1" applyAlignment="1">
      <alignment horizontal="left" vertical="center"/>
    </xf>
    <xf numFmtId="0" fontId="26" fillId="29" borderId="14" xfId="0" applyFont="1" applyFill="1" applyBorder="1" applyAlignment="1">
      <alignment horizontal="left" vertical="center" wrapText="1"/>
    </xf>
    <xf numFmtId="0" fontId="41" fillId="28" borderId="11" xfId="0" applyFont="1" applyFill="1" applyBorder="1" applyAlignment="1">
      <alignment horizontal="left"/>
    </xf>
    <xf numFmtId="0" fontId="0" fillId="0" borderId="0" xfId="0" applyFont="1"/>
    <xf numFmtId="0" fontId="39" fillId="0" borderId="11" xfId="0" applyFont="1" applyBorder="1" applyAlignment="1">
      <alignment horizontal="right" vertical="top" wrapText="1"/>
    </xf>
    <xf numFmtId="0" fontId="39" fillId="0" borderId="11" xfId="0" applyFont="1" applyBorder="1" applyAlignment="1">
      <alignment horizontal="left" vertical="center" wrapText="1"/>
    </xf>
    <xf numFmtId="0" fontId="39" fillId="0" borderId="11" xfId="0" applyFont="1" applyBorder="1" applyAlignment="1">
      <alignment horizontal="right" vertical="center"/>
    </xf>
    <xf numFmtId="0" fontId="26" fillId="24" borderId="11" xfId="0" applyFont="1" applyFill="1" applyBorder="1" applyAlignment="1">
      <alignment horizontal="left" vertical="center" wrapText="1"/>
    </xf>
    <xf numFmtId="0" fontId="26" fillId="27" borderId="11" xfId="0" applyFont="1" applyFill="1" applyBorder="1" applyAlignment="1">
      <alignment horizontal="left" vertical="center" wrapText="1"/>
    </xf>
    <xf numFmtId="3" fontId="0" fillId="0" borderId="0" xfId="0" applyNumberFormat="1" applyFont="1"/>
    <xf numFmtId="0" fontId="26" fillId="24" borderId="11" xfId="0" applyFont="1" applyFill="1" applyBorder="1" applyAlignment="1">
      <alignment horizontal="right" vertical="center" wrapText="1"/>
    </xf>
    <xf numFmtId="0" fontId="26" fillId="29" borderId="14" xfId="0" applyFont="1" applyFill="1" applyBorder="1" applyAlignment="1">
      <alignment horizontal="right" vertical="center" wrapText="1"/>
    </xf>
    <xf numFmtId="0" fontId="26" fillId="27" borderId="56" xfId="0" applyFont="1" applyFill="1" applyBorder="1" applyAlignment="1">
      <alignment horizontal="left" vertical="center" wrapText="1"/>
    </xf>
    <xf numFmtId="3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11" xfId="0" applyFon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2" fillId="0" borderId="46" xfId="0" applyFont="1" applyFill="1" applyBorder="1" applyAlignment="1">
      <alignment horizontal="center" vertical="top"/>
    </xf>
    <xf numFmtId="0" fontId="2" fillId="0" borderId="0" xfId="0" applyFont="1" applyFill="1" applyAlignment="1">
      <alignment vertical="center"/>
    </xf>
    <xf numFmtId="0" fontId="39" fillId="24" borderId="1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vertical="center"/>
    </xf>
    <xf numFmtId="3" fontId="3" fillId="0" borderId="21" xfId="0" applyNumberFormat="1" applyFont="1" applyFill="1" applyBorder="1" applyAlignment="1">
      <alignment vertical="center"/>
    </xf>
    <xf numFmtId="3" fontId="2" fillId="0" borderId="35" xfId="0" applyNumberFormat="1" applyFont="1" applyFill="1" applyBorder="1" applyAlignment="1">
      <alignment vertical="center" wrapText="1"/>
    </xf>
    <xf numFmtId="3" fontId="3" fillId="0" borderId="35" xfId="0" applyNumberFormat="1" applyFont="1" applyFill="1" applyBorder="1" applyAlignment="1">
      <alignment vertical="center"/>
    </xf>
    <xf numFmtId="3" fontId="3" fillId="0" borderId="5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165" fontId="46" fillId="0" borderId="0" xfId="0" applyNumberFormat="1" applyFont="1" applyAlignment="1">
      <alignment vertical="center" wrapText="1"/>
    </xf>
    <xf numFmtId="165" fontId="52" fillId="0" borderId="11" xfId="0" applyNumberFormat="1" applyFont="1" applyBorder="1" applyAlignment="1" applyProtection="1">
      <alignment horizontal="right" vertical="center" wrapText="1" indent="1"/>
      <protection locked="0"/>
    </xf>
    <xf numFmtId="165" fontId="52" fillId="0" borderId="18" xfId="0" applyNumberFormat="1" applyFont="1" applyBorder="1" applyAlignment="1" applyProtection="1">
      <alignment horizontal="right" vertical="center" wrapText="1" indent="1"/>
      <protection locked="0"/>
    </xf>
    <xf numFmtId="0" fontId="3" fillId="1" borderId="11" xfId="0" applyFont="1" applyFill="1" applyBorder="1" applyAlignment="1">
      <alignment horizontal="left" vertical="center"/>
    </xf>
    <xf numFmtId="3" fontId="3" fillId="1" borderId="12" xfId="0" applyNumberFormat="1" applyFont="1" applyFill="1" applyBorder="1" applyAlignment="1">
      <alignment vertical="center"/>
    </xf>
    <xf numFmtId="41" fontId="2" fillId="1" borderId="11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43" fontId="2" fillId="24" borderId="36" xfId="0" applyNumberFormat="1" applyFont="1" applyFill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right" vertical="center" wrapText="1"/>
    </xf>
    <xf numFmtId="164" fontId="49" fillId="0" borderId="40" xfId="0" applyNumberFormat="1" applyFont="1" applyBorder="1" applyAlignment="1">
      <alignment horizontal="right" vertical="center" wrapText="1"/>
    </xf>
    <xf numFmtId="0" fontId="48" fillId="0" borderId="40" xfId="0" applyFont="1" applyBorder="1" applyAlignment="1">
      <alignment vertical="center"/>
    </xf>
    <xf numFmtId="164" fontId="49" fillId="0" borderId="41" xfId="0" applyNumberFormat="1" applyFont="1" applyBorder="1" applyAlignment="1">
      <alignment horizontal="right" vertical="center" wrapText="1"/>
    </xf>
    <xf numFmtId="43" fontId="2" fillId="24" borderId="35" xfId="0" applyNumberFormat="1" applyFont="1" applyFill="1" applyBorder="1" applyAlignment="1">
      <alignment horizontal="right" vertical="center" wrapText="1"/>
    </xf>
    <xf numFmtId="0" fontId="26" fillId="24" borderId="14" xfId="0" applyFont="1" applyFill="1" applyBorder="1" applyAlignment="1">
      <alignment horizontal="left" vertical="center" wrapText="1"/>
    </xf>
    <xf numFmtId="0" fontId="26" fillId="27" borderId="14" xfId="0" applyFont="1" applyFill="1" applyBorder="1" applyAlignment="1">
      <alignment horizontal="left" vertical="center" wrapText="1"/>
    </xf>
    <xf numFmtId="0" fontId="26" fillId="24" borderId="11" xfId="0" applyFont="1" applyFill="1" applyBorder="1" applyAlignment="1">
      <alignment horizontal="left" vertical="center" wrapText="1"/>
    </xf>
    <xf numFmtId="0" fontId="26" fillId="27" borderId="11" xfId="0" applyFont="1" applyFill="1" applyBorder="1" applyAlignment="1">
      <alignment horizontal="left" vertical="center" wrapText="1"/>
    </xf>
    <xf numFmtId="0" fontId="41" fillId="28" borderId="11" xfId="0" applyFont="1" applyFill="1" applyBorder="1" applyAlignment="1">
      <alignment horizontal="left"/>
    </xf>
    <xf numFmtId="0" fontId="26" fillId="29" borderId="14" xfId="0" applyFont="1" applyFill="1" applyBorder="1" applyAlignment="1">
      <alignment horizontal="left" vertical="center" wrapText="1"/>
    </xf>
    <xf numFmtId="0" fontId="26" fillId="27" borderId="56" xfId="0" applyFont="1" applyFill="1" applyBorder="1" applyAlignment="1">
      <alignment horizontal="left" vertical="center" wrapText="1"/>
    </xf>
    <xf numFmtId="3" fontId="39" fillId="0" borderId="11" xfId="0" applyNumberFormat="1" applyFont="1" applyFill="1" applyBorder="1" applyAlignment="1">
      <alignment horizontal="right" vertical="top" wrapText="1"/>
    </xf>
    <xf numFmtId="3" fontId="26" fillId="29" borderId="11" xfId="0" applyNumberFormat="1" applyFont="1" applyFill="1" applyBorder="1" applyAlignment="1">
      <alignment horizontal="right" vertical="center" wrapText="1"/>
    </xf>
    <xf numFmtId="3" fontId="38" fillId="24" borderId="18" xfId="0" applyNumberFormat="1" applyFont="1" applyFill="1" applyBorder="1" applyAlignment="1">
      <alignment horizontal="center" vertical="center" wrapText="1"/>
    </xf>
    <xf numFmtId="0" fontId="38" fillId="24" borderId="18" xfId="0" applyFont="1" applyFill="1" applyBorder="1" applyAlignment="1">
      <alignment vertical="center" wrapText="1"/>
    </xf>
    <xf numFmtId="0" fontId="39" fillId="24" borderId="14" xfId="0" applyFont="1" applyFill="1" applyBorder="1" applyAlignment="1">
      <alignment horizontal="center" vertical="center" wrapText="1"/>
    </xf>
    <xf numFmtId="0" fontId="39" fillId="24" borderId="11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Alignment="1">
      <alignment vertical="center"/>
    </xf>
    <xf numFmtId="3" fontId="26" fillId="29" borderId="14" xfId="0" applyNumberFormat="1" applyFont="1" applyFill="1" applyBorder="1" applyAlignment="1">
      <alignment horizontal="right" vertical="center" wrapText="1"/>
    </xf>
    <xf numFmtId="3" fontId="26" fillId="24" borderId="17" xfId="0" applyNumberFormat="1" applyFont="1" applyFill="1" applyBorder="1" applyAlignment="1">
      <alignment horizontal="right" vertical="center" wrapText="1"/>
    </xf>
    <xf numFmtId="3" fontId="51" fillId="24" borderId="17" xfId="0" applyNumberFormat="1" applyFont="1" applyFill="1" applyBorder="1" applyAlignment="1">
      <alignment horizontal="center" vertical="center" wrapText="1"/>
    </xf>
    <xf numFmtId="3" fontId="51" fillId="24" borderId="11" xfId="0" applyNumberFormat="1" applyFont="1" applyFill="1" applyBorder="1" applyAlignment="1">
      <alignment horizontal="center" vertical="center" wrapText="1"/>
    </xf>
    <xf numFmtId="3" fontId="39" fillId="0" borderId="17" xfId="0" applyNumberFormat="1" applyFont="1" applyBorder="1" applyAlignment="1">
      <alignment horizontal="right" vertical="top" wrapText="1"/>
    </xf>
    <xf numFmtId="3" fontId="26" fillId="29" borderId="30" xfId="0" applyNumberFormat="1" applyFont="1" applyFill="1" applyBorder="1" applyAlignment="1">
      <alignment horizontal="right" vertical="center" wrapText="1"/>
    </xf>
    <xf numFmtId="165" fontId="30" fillId="0" borderId="52" xfId="0" applyNumberFormat="1" applyFont="1" applyBorder="1" applyAlignment="1">
      <alignment horizontal="center" vertical="center" wrapText="1"/>
    </xf>
    <xf numFmtId="165" fontId="32" fillId="0" borderId="52" xfId="0" applyNumberFormat="1" applyFont="1" applyBorder="1" applyAlignment="1">
      <alignment horizontal="center" vertical="center" wrapText="1"/>
    </xf>
    <xf numFmtId="165" fontId="34" fillId="0" borderId="0" xfId="0" applyNumberFormat="1" applyFont="1" applyBorder="1" applyAlignment="1">
      <alignment horizontal="left" vertical="center" wrapText="1" indent="1"/>
    </xf>
    <xf numFmtId="165" fontId="30" fillId="0" borderId="19" xfId="0" applyNumberFormat="1" applyFont="1" applyBorder="1" applyAlignment="1">
      <alignment horizontal="center" vertical="center" wrapText="1"/>
    </xf>
    <xf numFmtId="165" fontId="30" fillId="0" borderId="70" xfId="0" applyNumberFormat="1" applyFont="1" applyBorder="1" applyAlignment="1">
      <alignment horizontal="center" vertical="center" wrapText="1"/>
    </xf>
    <xf numFmtId="165" fontId="30" fillId="0" borderId="46" xfId="0" applyNumberFormat="1" applyFont="1" applyBorder="1" applyAlignment="1">
      <alignment horizontal="center" vertical="center" wrapText="1"/>
    </xf>
    <xf numFmtId="165" fontId="30" fillId="0" borderId="34" xfId="0" applyNumberFormat="1" applyFont="1" applyBorder="1" applyAlignment="1">
      <alignment horizontal="center" vertical="center" wrapText="1"/>
    </xf>
    <xf numFmtId="165" fontId="30" fillId="0" borderId="47" xfId="0" applyNumberFormat="1" applyFont="1" applyBorder="1" applyAlignment="1">
      <alignment horizontal="center" vertical="center" wrapText="1"/>
    </xf>
    <xf numFmtId="165" fontId="34" fillId="0" borderId="21" xfId="0" applyNumberFormat="1" applyFont="1" applyBorder="1" applyAlignment="1" applyProtection="1">
      <alignment horizontal="right" vertical="center" wrapText="1" indent="1"/>
      <protection locked="0"/>
    </xf>
    <xf numFmtId="165" fontId="3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5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5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5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4" xfId="0" applyNumberFormat="1" applyFont="1" applyFill="1" applyBorder="1" applyAlignment="1">
      <alignment horizontal="right" vertical="center" wrapText="1" indent="1"/>
    </xf>
    <xf numFmtId="165" fontId="37" fillId="0" borderId="11" xfId="0" applyNumberFormat="1" applyFont="1" applyFill="1" applyBorder="1" applyAlignment="1">
      <alignment horizontal="right" vertical="center" wrapText="1" indent="1"/>
    </xf>
    <xf numFmtId="165" fontId="3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37" fillId="0" borderId="34" xfId="0" applyNumberFormat="1" applyFont="1" applyFill="1" applyBorder="1" applyAlignment="1">
      <alignment horizontal="right" vertical="center" wrapText="1" indent="1"/>
    </xf>
    <xf numFmtId="165" fontId="3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5" fontId="35" fillId="0" borderId="24" xfId="0" applyNumberFormat="1" applyFont="1" applyFill="1" applyBorder="1" applyAlignment="1">
      <alignment horizontal="right" vertical="center" wrapText="1" indent="1"/>
    </xf>
    <xf numFmtId="165" fontId="3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53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5" fontId="53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5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53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ont="1" applyAlignment="1">
      <alignment vertical="center" wrapText="1"/>
    </xf>
    <xf numFmtId="165" fontId="3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35" fillId="0" borderId="15" xfId="0" applyNumberFormat="1" applyFont="1" applyFill="1" applyBorder="1" applyAlignment="1">
      <alignment horizontal="right" vertical="center" wrapText="1" indent="1"/>
    </xf>
    <xf numFmtId="165" fontId="30" fillId="0" borderId="52" xfId="0" applyNumberFormat="1" applyFont="1" applyBorder="1" applyAlignment="1">
      <alignment horizontal="centerContinuous" vertical="center" wrapText="1"/>
    </xf>
    <xf numFmtId="165" fontId="32" fillId="0" borderId="15" xfId="0" applyNumberFormat="1" applyFont="1" applyFill="1" applyBorder="1" applyAlignment="1">
      <alignment horizontal="right" vertical="center" wrapText="1" indent="1"/>
    </xf>
    <xf numFmtId="165" fontId="30" fillId="0" borderId="42" xfId="0" applyNumberFormat="1" applyFont="1" applyBorder="1" applyAlignment="1">
      <alignment horizontal="centerContinuous" vertical="center" wrapText="1"/>
    </xf>
    <xf numFmtId="165" fontId="30" fillId="0" borderId="53" xfId="0" applyNumberFormat="1" applyFont="1" applyBorder="1" applyAlignment="1">
      <alignment horizontal="centerContinuous" vertical="center" wrapText="1"/>
    </xf>
    <xf numFmtId="165" fontId="30" fillId="0" borderId="48" xfId="0" applyNumberFormat="1" applyFont="1" applyBorder="1" applyAlignment="1">
      <alignment horizontal="centerContinuous" vertical="center" wrapText="1"/>
    </xf>
    <xf numFmtId="0" fontId="2" fillId="0" borderId="32" xfId="0" applyFont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165" fontId="3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37" fillId="0" borderId="16" xfId="0" applyNumberFormat="1" applyFont="1" applyFill="1" applyBorder="1" applyAlignment="1">
      <alignment horizontal="right" vertical="center" wrapText="1" indent="1"/>
    </xf>
    <xf numFmtId="165" fontId="37" fillId="0" borderId="56" xfId="0" applyNumberFormat="1" applyFont="1" applyFill="1" applyBorder="1" applyAlignment="1">
      <alignment horizontal="right" vertical="center" wrapText="1" indent="1"/>
    </xf>
    <xf numFmtId="165" fontId="3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2" fillId="24" borderId="53" xfId="0" applyNumberFormat="1" applyFont="1" applyFill="1" applyBorder="1" applyAlignment="1">
      <alignment horizontal="center" vertical="center" wrapText="1"/>
    </xf>
    <xf numFmtId="3" fontId="2" fillId="25" borderId="17" xfId="0" applyNumberFormat="1" applyFont="1" applyFill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/>
    </xf>
    <xf numFmtId="3" fontId="2" fillId="1" borderId="17" xfId="0" applyNumberFormat="1" applyFont="1" applyFill="1" applyBorder="1" applyAlignment="1">
      <alignment horizontal="right" vertical="center"/>
    </xf>
    <xf numFmtId="3" fontId="3" fillId="0" borderId="17" xfId="0" applyNumberFormat="1" applyFont="1" applyBorder="1" applyAlignment="1">
      <alignment vertical="center"/>
    </xf>
    <xf numFmtId="3" fontId="2" fillId="24" borderId="17" xfId="0" applyNumberFormat="1" applyFont="1" applyFill="1" applyBorder="1" applyAlignment="1">
      <alignment vertical="center"/>
    </xf>
    <xf numFmtId="3" fontId="2" fillId="1" borderId="17" xfId="0" applyNumberFormat="1" applyFont="1" applyFill="1" applyBorder="1" applyAlignment="1">
      <alignment vertical="center"/>
    </xf>
    <xf numFmtId="3" fontId="2" fillId="24" borderId="62" xfId="0" applyNumberFormat="1" applyFont="1" applyFill="1" applyBorder="1" applyAlignment="1">
      <alignment vertical="center"/>
    </xf>
    <xf numFmtId="3" fontId="2" fillId="24" borderId="65" xfId="0" applyNumberFormat="1" applyFont="1" applyFill="1" applyBorder="1" applyAlignment="1">
      <alignment vertical="center"/>
    </xf>
    <xf numFmtId="3" fontId="3" fillId="1" borderId="17" xfId="0" applyNumberFormat="1" applyFont="1" applyFill="1" applyBorder="1" applyAlignment="1">
      <alignment vertical="center"/>
    </xf>
    <xf numFmtId="3" fontId="2" fillId="24" borderId="24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vertical="center" wrapText="1"/>
    </xf>
    <xf numFmtId="0" fontId="7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0" fillId="0" borderId="30" xfId="0" applyFont="1" applyBorder="1" applyAlignment="1">
      <alignment vertical="center"/>
    </xf>
    <xf numFmtId="0" fontId="50" fillId="0" borderId="72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72" xfId="0" applyFont="1" applyBorder="1" applyAlignment="1">
      <alignment vertical="center"/>
    </xf>
    <xf numFmtId="3" fontId="3" fillId="0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1" borderId="10" xfId="0" applyFont="1" applyFill="1" applyBorder="1" applyAlignment="1">
      <alignment horizontal="left" vertical="center"/>
    </xf>
    <xf numFmtId="0" fontId="2" fillId="1" borderId="10" xfId="0" applyFont="1" applyFill="1" applyBorder="1" applyAlignment="1">
      <alignment horizontal="left" vertical="center" wrapText="1"/>
    </xf>
    <xf numFmtId="3" fontId="3" fillId="0" borderId="17" xfId="0" applyNumberFormat="1" applyFont="1" applyFill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2" fillId="24" borderId="65" xfId="0" applyNumberFormat="1" applyFont="1" applyFill="1" applyBorder="1" applyAlignment="1">
      <alignment horizontal="center" vertical="center" wrapText="1"/>
    </xf>
    <xf numFmtId="3" fontId="2" fillId="0" borderId="25" xfId="0" applyNumberFormat="1" applyFont="1" applyBorder="1" applyAlignment="1">
      <alignment vertical="center"/>
    </xf>
    <xf numFmtId="3" fontId="2" fillId="1" borderId="25" xfId="0" applyNumberFormat="1" applyFont="1" applyFill="1" applyBorder="1" applyAlignment="1">
      <alignment vertical="center"/>
    </xf>
    <xf numFmtId="3" fontId="48" fillId="0" borderId="25" xfId="0" applyNumberFormat="1" applyFont="1" applyBorder="1" applyAlignment="1">
      <alignment vertical="center"/>
    </xf>
    <xf numFmtId="3" fontId="3" fillId="0" borderId="25" xfId="0" applyNumberFormat="1" applyFont="1" applyBorder="1" applyAlignment="1">
      <alignment vertical="center"/>
    </xf>
    <xf numFmtId="3" fontId="3" fillId="0" borderId="25" xfId="0" applyNumberFormat="1" applyFont="1" applyBorder="1" applyAlignment="1">
      <alignment horizontal="right" vertical="center"/>
    </xf>
    <xf numFmtId="3" fontId="2" fillId="24" borderId="65" xfId="0" applyNumberFormat="1" applyFont="1" applyFill="1" applyBorder="1" applyAlignment="1">
      <alignment horizontal="right" vertical="center"/>
    </xf>
    <xf numFmtId="3" fontId="2" fillId="0" borderId="12" xfId="0" applyNumberFormat="1" applyFont="1" applyBorder="1" applyAlignment="1">
      <alignment vertical="center"/>
    </xf>
    <xf numFmtId="3" fontId="2" fillId="24" borderId="15" xfId="0" applyNumberFormat="1" applyFont="1" applyFill="1" applyBorder="1" applyAlignment="1">
      <alignment horizontal="right" vertical="center"/>
    </xf>
    <xf numFmtId="0" fontId="2" fillId="0" borderId="69" xfId="0" applyFont="1" applyBorder="1" applyAlignment="1">
      <alignment horizontal="left" vertical="center"/>
    </xf>
    <xf numFmtId="0" fontId="2" fillId="24" borderId="24" xfId="0" applyFont="1" applyFill="1" applyBorder="1" applyAlignment="1">
      <alignment horizontal="center" vertical="center" wrapText="1"/>
    </xf>
    <xf numFmtId="3" fontId="2" fillId="1" borderId="43" xfId="0" applyNumberFormat="1" applyFont="1" applyFill="1" applyBorder="1" applyAlignment="1">
      <alignment vertical="center"/>
    </xf>
    <xf numFmtId="0" fontId="2" fillId="0" borderId="22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31" borderId="11" xfId="0" applyFont="1" applyFill="1" applyBorder="1" applyAlignment="1">
      <alignment horizontal="left" vertical="center"/>
    </xf>
    <xf numFmtId="0" fontId="2" fillId="31" borderId="11" xfId="0" applyFont="1" applyFill="1" applyBorder="1" applyAlignment="1">
      <alignment horizontal="center" vertical="center"/>
    </xf>
    <xf numFmtId="3" fontId="2" fillId="31" borderId="11" xfId="0" applyNumberFormat="1" applyFont="1" applyFill="1" applyBorder="1" applyAlignment="1">
      <alignment horizontal="right" vertical="center"/>
    </xf>
    <xf numFmtId="3" fontId="2" fillId="31" borderId="12" xfId="0" applyNumberFormat="1" applyFont="1" applyFill="1" applyBorder="1" applyAlignment="1">
      <alignment horizontal="right" vertical="center"/>
    </xf>
    <xf numFmtId="0" fontId="3" fillId="0" borderId="46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horizontal="right" vertical="center"/>
    </xf>
    <xf numFmtId="3" fontId="3" fillId="0" borderId="45" xfId="0" applyNumberFormat="1" applyFont="1" applyFill="1" applyBorder="1" applyAlignment="1">
      <alignment horizontal="right" vertical="center"/>
    </xf>
    <xf numFmtId="0" fontId="2" fillId="32" borderId="21" xfId="0" applyFont="1" applyFill="1" applyBorder="1" applyAlignment="1">
      <alignment horizontal="center" vertical="center"/>
    </xf>
    <xf numFmtId="3" fontId="2" fillId="32" borderId="21" xfId="0" applyNumberFormat="1" applyFont="1" applyFill="1" applyBorder="1" applyAlignment="1">
      <alignment horizontal="right" vertical="center"/>
    </xf>
    <xf numFmtId="3" fontId="2" fillId="32" borderId="13" xfId="0" applyNumberFormat="1" applyFont="1" applyFill="1" applyBorder="1" applyAlignment="1">
      <alignment horizontal="right" vertical="center"/>
    </xf>
    <xf numFmtId="0" fontId="2" fillId="0" borderId="61" xfId="0" applyFont="1" applyFill="1" applyBorder="1" applyAlignment="1">
      <alignment horizontal="center" vertical="top"/>
    </xf>
    <xf numFmtId="0" fontId="2" fillId="0" borderId="73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5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24" borderId="71" xfId="0" applyNumberFormat="1" applyFont="1" applyFill="1" applyBorder="1" applyAlignment="1">
      <alignment horizontal="center" vertical="center"/>
    </xf>
    <xf numFmtId="3" fontId="2" fillId="24" borderId="74" xfId="0" applyNumberFormat="1" applyFont="1" applyFill="1" applyBorder="1" applyAlignment="1">
      <alignment horizontal="center" vertical="center"/>
    </xf>
    <xf numFmtId="3" fontId="2" fillId="24" borderId="11" xfId="0" applyNumberFormat="1" applyFont="1" applyFill="1" applyBorder="1" applyAlignment="1">
      <alignment horizontal="center" vertical="center" wrapText="1"/>
    </xf>
    <xf numFmtId="3" fontId="2" fillId="24" borderId="12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vertical="center"/>
    </xf>
    <xf numFmtId="3" fontId="3" fillId="0" borderId="45" xfId="0" applyNumberFormat="1" applyFont="1" applyFill="1" applyBorder="1" applyAlignment="1">
      <alignment vertical="center"/>
    </xf>
    <xf numFmtId="0" fontId="5" fillId="0" borderId="27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20" xfId="0" applyFont="1" applyBorder="1" applyAlignment="1">
      <alignment wrapText="1"/>
    </xf>
    <xf numFmtId="0" fontId="4" fillId="0" borderId="20" xfId="0" applyFont="1" applyBorder="1"/>
    <xf numFmtId="0" fontId="4" fillId="0" borderId="73" xfId="0" applyFont="1" applyBorder="1"/>
    <xf numFmtId="0" fontId="4" fillId="0" borderId="57" xfId="0" applyFont="1" applyBorder="1"/>
    <xf numFmtId="0" fontId="5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7" xfId="0" applyFont="1" applyBorder="1"/>
    <xf numFmtId="0" fontId="4" fillId="0" borderId="40" xfId="0" applyFont="1" applyBorder="1"/>
    <xf numFmtId="0" fontId="5" fillId="0" borderId="11" xfId="0" applyFont="1" applyBorder="1" applyAlignment="1">
      <alignment wrapText="1"/>
    </xf>
    <xf numFmtId="0" fontId="5" fillId="0" borderId="11" xfId="0" applyFont="1" applyBorder="1"/>
    <xf numFmtId="0" fontId="5" fillId="0" borderId="46" xfId="0" applyFont="1" applyBorder="1" applyAlignment="1">
      <alignment horizontal="center"/>
    </xf>
    <xf numFmtId="0" fontId="4" fillId="0" borderId="21" xfId="0" applyFont="1" applyBorder="1"/>
    <xf numFmtId="0" fontId="4" fillId="0" borderId="62" xfId="0" applyFont="1" applyBorder="1"/>
    <xf numFmtId="0" fontId="4" fillId="0" borderId="58" xfId="0" applyFont="1" applyBorder="1"/>
    <xf numFmtId="0" fontId="4" fillId="0" borderId="24" xfId="0" applyFont="1" applyBorder="1"/>
    <xf numFmtId="0" fontId="4" fillId="0" borderId="65" xfId="0" applyFont="1" applyBorder="1"/>
    <xf numFmtId="0" fontId="4" fillId="0" borderId="35" xfId="0" applyFont="1" applyBorder="1"/>
    <xf numFmtId="0" fontId="54" fillId="0" borderId="76" xfId="0" applyFont="1" applyBorder="1" applyAlignment="1">
      <alignment horizontal="center" vertical="center"/>
    </xf>
    <xf numFmtId="0" fontId="54" fillId="0" borderId="77" xfId="0" applyFont="1" applyBorder="1" applyAlignment="1">
      <alignment horizontal="center" vertical="center" wrapText="1"/>
    </xf>
    <xf numFmtId="0" fontId="5" fillId="0" borderId="24" xfId="0" applyFont="1" applyBorder="1"/>
    <xf numFmtId="0" fontId="4" fillId="33" borderId="20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33" borderId="11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33" borderId="24" xfId="0" applyFont="1" applyFill="1" applyBorder="1" applyAlignment="1">
      <alignment horizontal="center"/>
    </xf>
    <xf numFmtId="3" fontId="39" fillId="0" borderId="11" xfId="0" applyNumberFormat="1" applyFont="1" applyBorder="1" applyAlignment="1">
      <alignment horizontal="right" vertical="center" wrapText="1"/>
    </xf>
    <xf numFmtId="3" fontId="39" fillId="32" borderId="11" xfId="0" applyNumberFormat="1" applyFont="1" applyFill="1" applyBorder="1" applyAlignment="1">
      <alignment horizontal="right" vertical="center" wrapText="1"/>
    </xf>
    <xf numFmtId="0" fontId="0" fillId="0" borderId="0" xfId="0" applyFill="1"/>
    <xf numFmtId="3" fontId="26" fillId="26" borderId="11" xfId="0" applyNumberFormat="1" applyFont="1" applyFill="1" applyBorder="1" applyAlignment="1">
      <alignment horizontal="right" vertical="center" wrapText="1"/>
    </xf>
    <xf numFmtId="3" fontId="26" fillId="32" borderId="11" xfId="0" applyNumberFormat="1" applyFont="1" applyFill="1" applyBorder="1" applyAlignment="1">
      <alignment horizontal="right" vertical="center" wrapText="1"/>
    </xf>
    <xf numFmtId="3" fontId="26" fillId="34" borderId="11" xfId="0" applyNumberFormat="1" applyFont="1" applyFill="1" applyBorder="1" applyAlignment="1">
      <alignment horizontal="right" vertical="center" wrapText="1"/>
    </xf>
    <xf numFmtId="3" fontId="26" fillId="35" borderId="11" xfId="0" applyNumberFormat="1" applyFont="1" applyFill="1" applyBorder="1" applyAlignment="1">
      <alignment horizontal="right" vertical="center" wrapText="1"/>
    </xf>
    <xf numFmtId="3" fontId="26" fillId="0" borderId="11" xfId="0" applyNumberFormat="1" applyFont="1" applyFill="1" applyBorder="1" applyAlignment="1">
      <alignment horizontal="right" vertical="center" wrapText="1"/>
    </xf>
    <xf numFmtId="3" fontId="39" fillId="0" borderId="11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0" fontId="39" fillId="0" borderId="14" xfId="0" applyFont="1" applyBorder="1" applyAlignment="1">
      <alignment horizontal="left" vertical="top" wrapText="1"/>
    </xf>
    <xf numFmtId="0" fontId="39" fillId="0" borderId="14" xfId="0" applyFont="1" applyBorder="1" applyAlignment="1">
      <alignment horizontal="left" vertical="center" wrapText="1"/>
    </xf>
    <xf numFmtId="0" fontId="26" fillId="26" borderId="14" xfId="0" applyFont="1" applyFill="1" applyBorder="1" applyAlignment="1">
      <alignment horizontal="left" vertical="center" wrapText="1"/>
    </xf>
    <xf numFmtId="0" fontId="45" fillId="28" borderId="14" xfId="0" applyFont="1" applyFill="1" applyBorder="1" applyAlignment="1">
      <alignment horizontal="left" vertical="center"/>
    </xf>
    <xf numFmtId="3" fontId="26" fillId="30" borderId="11" xfId="0" applyNumberFormat="1" applyFont="1" applyFill="1" applyBorder="1" applyAlignment="1">
      <alignment horizontal="right" vertical="center" wrapText="1"/>
    </xf>
    <xf numFmtId="3" fontId="45" fillId="28" borderId="11" xfId="0" applyNumberFormat="1" applyFont="1" applyFill="1" applyBorder="1" applyAlignment="1">
      <alignment horizontal="right" vertical="center"/>
    </xf>
    <xf numFmtId="0" fontId="39" fillId="0" borderId="14" xfId="0" applyFont="1" applyFill="1" applyBorder="1" applyAlignment="1">
      <alignment horizontal="left" vertical="center" wrapText="1"/>
    </xf>
    <xf numFmtId="0" fontId="39" fillId="0" borderId="11" xfId="0" applyFont="1" applyFill="1" applyBorder="1" applyAlignment="1">
      <alignment horizontal="left" vertical="center" wrapText="1"/>
    </xf>
    <xf numFmtId="0" fontId="26" fillId="32" borderId="14" xfId="0" applyFont="1" applyFill="1" applyBorder="1" applyAlignment="1">
      <alignment horizontal="left" vertical="center" wrapText="1"/>
    </xf>
    <xf numFmtId="0" fontId="0" fillId="0" borderId="34" xfId="0" applyFill="1" applyBorder="1" applyAlignment="1">
      <alignment horizontal="center"/>
    </xf>
    <xf numFmtId="0" fontId="39" fillId="0" borderId="11" xfId="0" applyFont="1" applyFill="1" applyBorder="1" applyAlignment="1">
      <alignment horizontal="left" vertical="top" wrapText="1"/>
    </xf>
    <xf numFmtId="0" fontId="41" fillId="0" borderId="0" xfId="0" applyFont="1" applyFill="1"/>
    <xf numFmtId="0" fontId="0" fillId="0" borderId="0" xfId="0" applyFont="1" applyFill="1" applyAlignment="1">
      <alignment vertical="center"/>
    </xf>
    <xf numFmtId="0" fontId="42" fillId="0" borderId="0" xfId="0" applyFont="1" applyFill="1"/>
    <xf numFmtId="0" fontId="45" fillId="0" borderId="0" xfId="0" applyFont="1" applyFill="1"/>
    <xf numFmtId="0" fontId="26" fillId="27" borderId="11" xfId="0" applyFont="1" applyFill="1" applyBorder="1" applyAlignment="1">
      <alignment horizontal="left" vertical="center" wrapText="1"/>
    </xf>
    <xf numFmtId="0" fontId="26" fillId="24" borderId="11" xfId="0" applyFont="1" applyFill="1" applyBorder="1" applyAlignment="1">
      <alignment horizontal="left" vertical="center" wrapText="1"/>
    </xf>
    <xf numFmtId="0" fontId="39" fillId="0" borderId="11" xfId="0" applyFont="1" applyBorder="1" applyAlignment="1">
      <alignment horizontal="right" vertical="center" wrapText="1"/>
    </xf>
    <xf numFmtId="0" fontId="26" fillId="26" borderId="11" xfId="0" applyFont="1" applyFill="1" applyBorder="1" applyAlignment="1">
      <alignment horizontal="left" vertical="center" wrapText="1"/>
    </xf>
    <xf numFmtId="0" fontId="39" fillId="0" borderId="11" xfId="0" applyFont="1" applyBorder="1" applyAlignment="1">
      <alignment horizontal="center" vertical="center" wrapText="1"/>
    </xf>
    <xf numFmtId="0" fontId="26" fillId="26" borderId="11" xfId="0" applyFont="1" applyFill="1" applyBorder="1" applyAlignment="1">
      <alignment horizontal="right" vertical="center" wrapText="1"/>
    </xf>
    <xf numFmtId="0" fontId="26" fillId="26" borderId="14" xfId="0" applyFont="1" applyFill="1" applyBorder="1" applyAlignment="1">
      <alignment horizontal="right" vertical="center" wrapText="1"/>
    </xf>
    <xf numFmtId="0" fontId="0" fillId="0" borderId="11" xfId="0" applyFont="1" applyBorder="1" applyAlignment="1">
      <alignment vertical="center"/>
    </xf>
    <xf numFmtId="0" fontId="41" fillId="28" borderId="11" xfId="0" applyFont="1" applyFill="1" applyBorder="1" applyAlignment="1">
      <alignment horizontal="left" vertical="center"/>
    </xf>
    <xf numFmtId="3" fontId="41" fillId="28" borderId="11" xfId="0" applyNumberFormat="1" applyFont="1" applyFill="1" applyBorder="1" applyAlignment="1">
      <alignment horizontal="right" vertical="center"/>
    </xf>
    <xf numFmtId="0" fontId="0" fillId="0" borderId="11" xfId="0" applyFont="1" applyBorder="1" applyAlignment="1">
      <alignment horizontal="center" vertical="center"/>
    </xf>
    <xf numFmtId="0" fontId="39" fillId="0" borderId="14" xfId="0" applyFont="1" applyFill="1" applyBorder="1" applyAlignment="1">
      <alignment horizontal="right" vertical="center" wrapText="1"/>
    </xf>
    <xf numFmtId="0" fontId="39" fillId="0" borderId="11" xfId="0" applyFont="1" applyFill="1" applyBorder="1" applyAlignment="1">
      <alignment horizontal="right" vertical="center" wrapText="1"/>
    </xf>
    <xf numFmtId="0" fontId="0" fillId="0" borderId="0" xfId="0" applyFont="1" applyFill="1"/>
    <xf numFmtId="0" fontId="39" fillId="0" borderId="11" xfId="0" applyFont="1" applyFill="1" applyBorder="1" applyAlignment="1">
      <alignment horizontal="right" vertical="center"/>
    </xf>
    <xf numFmtId="0" fontId="39" fillId="0" borderId="14" xfId="0" applyFont="1" applyFill="1" applyBorder="1" applyAlignment="1">
      <alignment horizontal="right" vertical="center"/>
    </xf>
    <xf numFmtId="0" fontId="26" fillId="32" borderId="11" xfId="0" applyFont="1" applyFill="1" applyBorder="1" applyAlignment="1">
      <alignment horizontal="left" vertical="center" wrapText="1"/>
    </xf>
    <xf numFmtId="3" fontId="39" fillId="0" borderId="14" xfId="0" applyNumberFormat="1" applyFont="1" applyFill="1" applyBorder="1" applyAlignment="1">
      <alignment horizontal="right" vertical="center" wrapText="1"/>
    </xf>
    <xf numFmtId="0" fontId="26" fillId="24" borderId="11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3" fontId="26" fillId="24" borderId="14" xfId="0" applyNumberFormat="1" applyFont="1" applyFill="1" applyBorder="1" applyAlignment="1">
      <alignment horizontal="right" vertical="center" wrapText="1"/>
    </xf>
    <xf numFmtId="3" fontId="0" fillId="0" borderId="0" xfId="0" applyNumberFormat="1" applyFont="1" applyFill="1"/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41" fillId="0" borderId="0" xfId="0" applyFont="1" applyFill="1" applyAlignment="1">
      <alignment vertical="center"/>
    </xf>
    <xf numFmtId="0" fontId="46" fillId="0" borderId="0" xfId="0" applyFont="1" applyFill="1"/>
    <xf numFmtId="0" fontId="39" fillId="0" borderId="11" xfId="0" applyFont="1" applyFill="1" applyBorder="1" applyAlignment="1">
      <alignment horizontal="right" vertical="top" wrapText="1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horizontal="center" vertical="center"/>
    </xf>
    <xf numFmtId="3" fontId="41" fillId="0" borderId="0" xfId="0" applyNumberFormat="1" applyFont="1" applyFill="1" applyAlignment="1">
      <alignment vertical="center"/>
    </xf>
    <xf numFmtId="3" fontId="41" fillId="0" borderId="0" xfId="0" applyNumberFormat="1" applyFont="1" applyFill="1"/>
    <xf numFmtId="165" fontId="52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0" xfId="0" applyNumberFormat="1" applyFont="1" applyBorder="1" applyAlignment="1">
      <alignment horizontal="center" vertical="center" wrapText="1"/>
    </xf>
    <xf numFmtId="165" fontId="32" fillId="0" borderId="53" xfId="0" applyNumberFormat="1" applyFont="1" applyBorder="1" applyAlignment="1">
      <alignment horizontal="center" vertical="center" wrapText="1"/>
    </xf>
    <xf numFmtId="165" fontId="53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5" fontId="52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53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5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53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5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9" xfId="0" applyFont="1" applyBorder="1" applyAlignment="1">
      <alignment vertical="center"/>
    </xf>
    <xf numFmtId="165" fontId="35" fillId="0" borderId="24" xfId="0" quotePrefix="1" applyNumberFormat="1" applyFont="1" applyFill="1" applyBorder="1" applyAlignment="1">
      <alignment horizontal="right" vertical="center" wrapText="1" indent="1"/>
    </xf>
    <xf numFmtId="165" fontId="33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1" xfId="0" applyNumberFormat="1" applyFont="1" applyFill="1" applyBorder="1" applyAlignment="1">
      <alignment horizontal="right" vertical="center" wrapText="1" indent="1"/>
    </xf>
    <xf numFmtId="3" fontId="2" fillId="24" borderId="33" xfId="0" applyNumberFormat="1" applyFont="1" applyFill="1" applyBorder="1" applyAlignment="1">
      <alignment vertical="center"/>
    </xf>
    <xf numFmtId="3" fontId="2" fillId="24" borderId="45" xfId="0" applyNumberFormat="1" applyFont="1" applyFill="1" applyBorder="1" applyAlignment="1">
      <alignment vertical="center"/>
    </xf>
    <xf numFmtId="0" fontId="47" fillId="0" borderId="0" xfId="0" applyFont="1" applyFill="1" applyAlignment="1">
      <alignment horizontal="center" vertical="center"/>
    </xf>
    <xf numFmtId="0" fontId="2" fillId="32" borderId="11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3" fontId="2" fillId="0" borderId="30" xfId="0" applyNumberFormat="1" applyFont="1" applyFill="1" applyBorder="1" applyAlignment="1">
      <alignment vertical="center"/>
    </xf>
    <xf numFmtId="3" fontId="2" fillId="0" borderId="72" xfId="0" applyNumberFormat="1" applyFont="1" applyFill="1" applyBorder="1" applyAlignment="1">
      <alignment vertical="center"/>
    </xf>
    <xf numFmtId="0" fontId="2" fillId="0" borderId="22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top"/>
    </xf>
    <xf numFmtId="0" fontId="2" fillId="0" borderId="3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2" fillId="32" borderId="24" xfId="0" applyFont="1" applyFill="1" applyBorder="1" applyAlignment="1">
      <alignment horizontal="center" vertical="center"/>
    </xf>
    <xf numFmtId="0" fontId="2" fillId="32" borderId="18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top"/>
    </xf>
    <xf numFmtId="0" fontId="2" fillId="0" borderId="34" xfId="0" applyFont="1" applyBorder="1" applyAlignment="1">
      <alignment horizontal="center" vertical="top"/>
    </xf>
    <xf numFmtId="0" fontId="3" fillId="0" borderId="11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3" fontId="2" fillId="32" borderId="26" xfId="0" applyNumberFormat="1" applyFont="1" applyFill="1" applyBorder="1" applyAlignment="1">
      <alignment vertical="center"/>
    </xf>
    <xf numFmtId="3" fontId="2" fillId="32" borderId="70" xfId="0" applyNumberFormat="1" applyFont="1" applyFill="1" applyBorder="1" applyAlignment="1">
      <alignment vertical="center"/>
    </xf>
    <xf numFmtId="3" fontId="2" fillId="32" borderId="33" xfId="0" applyNumberFormat="1" applyFont="1" applyFill="1" applyBorder="1" applyAlignment="1">
      <alignment horizontal="right" vertical="center"/>
    </xf>
    <xf numFmtId="3" fontId="2" fillId="32" borderId="62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3" fontId="3" fillId="0" borderId="25" xfId="0" applyNumberFormat="1" applyFont="1" applyFill="1" applyBorder="1" applyAlignment="1">
      <alignment vertical="center"/>
    </xf>
    <xf numFmtId="3" fontId="2" fillId="0" borderId="25" xfId="0" applyNumberFormat="1" applyFont="1" applyFill="1" applyBorder="1" applyAlignment="1">
      <alignment vertical="center"/>
    </xf>
    <xf numFmtId="3" fontId="2" fillId="0" borderId="43" xfId="0" applyNumberFormat="1" applyFont="1" applyFill="1" applyBorder="1" applyAlignment="1">
      <alignment vertical="center"/>
    </xf>
    <xf numFmtId="3" fontId="3" fillId="0" borderId="43" xfId="0" applyNumberFormat="1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3" fontId="48" fillId="0" borderId="11" xfId="0" applyNumberFormat="1" applyFont="1" applyFill="1" applyBorder="1" applyAlignment="1">
      <alignment vertical="center"/>
    </xf>
    <xf numFmtId="3" fontId="48" fillId="0" borderId="12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0" fillId="0" borderId="11" xfId="0" applyFont="1" applyBorder="1" applyAlignment="1">
      <alignment horizontal="center" vertical="center"/>
    </xf>
    <xf numFmtId="3" fontId="2" fillId="0" borderId="17" xfId="0" applyNumberFormat="1" applyFont="1" applyFill="1" applyBorder="1" applyAlignment="1">
      <alignment horizontal="right" vertical="center"/>
    </xf>
    <xf numFmtId="3" fontId="3" fillId="0" borderId="25" xfId="0" applyNumberFormat="1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right" vertical="center"/>
    </xf>
    <xf numFmtId="0" fontId="2" fillId="32" borderId="26" xfId="0" applyFont="1" applyFill="1" applyBorder="1" applyAlignment="1">
      <alignment horizontal="center" vertical="center"/>
    </xf>
    <xf numFmtId="3" fontId="3" fillId="0" borderId="55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45" fillId="28" borderId="17" xfId="0" applyFont="1" applyFill="1" applyBorder="1" applyAlignment="1">
      <alignment horizontal="left"/>
    </xf>
    <xf numFmtId="0" fontId="45" fillId="28" borderId="30" xfId="0" applyFont="1" applyFill="1" applyBorder="1" applyAlignment="1">
      <alignment horizontal="left"/>
    </xf>
    <xf numFmtId="0" fontId="45" fillId="28" borderId="14" xfId="0" applyFont="1" applyFill="1" applyBorder="1" applyAlignment="1">
      <alignment horizontal="left"/>
    </xf>
    <xf numFmtId="0" fontId="0" fillId="0" borderId="18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0" fillId="27" borderId="17" xfId="0" applyFont="1" applyFill="1" applyBorder="1" applyAlignment="1">
      <alignment horizontal="left" vertical="center" wrapText="1"/>
    </xf>
    <xf numFmtId="0" fontId="40" fillId="27" borderId="30" xfId="0" applyFont="1" applyFill="1" applyBorder="1" applyAlignment="1">
      <alignment horizontal="left" vertical="center" wrapText="1"/>
    </xf>
    <xf numFmtId="0" fontId="40" fillId="27" borderId="14" xfId="0" applyFont="1" applyFill="1" applyBorder="1" applyAlignment="1">
      <alignment horizontal="left" vertical="center" wrapText="1"/>
    </xf>
    <xf numFmtId="0" fontId="40" fillId="24" borderId="17" xfId="0" applyFont="1" applyFill="1" applyBorder="1" applyAlignment="1">
      <alignment horizontal="left" vertical="center" wrapText="1"/>
    </xf>
    <xf numFmtId="0" fontId="40" fillId="24" borderId="14" xfId="0" applyFont="1" applyFill="1" applyBorder="1" applyAlignment="1">
      <alignment horizontal="left" vertical="center" wrapText="1"/>
    </xf>
    <xf numFmtId="0" fontId="40" fillId="24" borderId="17" xfId="0" applyFont="1" applyFill="1" applyBorder="1" applyAlignment="1">
      <alignment horizontal="left" vertical="top" wrapText="1"/>
    </xf>
    <xf numFmtId="0" fontId="40" fillId="24" borderId="14" xfId="0" applyFont="1" applyFill="1" applyBorder="1" applyAlignment="1">
      <alignment horizontal="left" vertical="top" wrapText="1"/>
    </xf>
    <xf numFmtId="0" fontId="0" fillId="0" borderId="1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6" xfId="0" applyBorder="1" applyAlignment="1">
      <alignment horizontal="center"/>
    </xf>
    <xf numFmtId="0" fontId="40" fillId="26" borderId="17" xfId="0" applyFont="1" applyFill="1" applyBorder="1" applyAlignment="1">
      <alignment horizontal="left" vertical="top" wrapText="1"/>
    </xf>
    <xf numFmtId="0" fontId="40" fillId="26" borderId="14" xfId="0" applyFont="1" applyFill="1" applyBorder="1" applyAlignment="1">
      <alignment horizontal="left" vertical="top" wrapText="1"/>
    </xf>
    <xf numFmtId="0" fontId="38" fillId="24" borderId="33" xfId="0" applyFont="1" applyFill="1" applyBorder="1" applyAlignment="1">
      <alignment horizontal="center" vertical="center" wrapText="1"/>
    </xf>
    <xf numFmtId="0" fontId="38" fillId="24" borderId="54" xfId="0" applyFont="1" applyFill="1" applyBorder="1" applyAlignment="1">
      <alignment horizontal="center" vertical="center" wrapText="1"/>
    </xf>
    <xf numFmtId="0" fontId="38" fillId="24" borderId="55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left" vertical="top" wrapText="1"/>
    </xf>
    <xf numFmtId="0" fontId="26" fillId="24" borderId="14" xfId="0" applyFont="1" applyFill="1" applyBorder="1" applyAlignment="1">
      <alignment horizontal="left" vertical="top" wrapText="1"/>
    </xf>
    <xf numFmtId="0" fontId="26" fillId="32" borderId="17" xfId="0" applyFont="1" applyFill="1" applyBorder="1" applyAlignment="1">
      <alignment horizontal="left" vertical="center" wrapText="1"/>
    </xf>
    <xf numFmtId="0" fontId="40" fillId="32" borderId="14" xfId="0" applyFont="1" applyFill="1" applyBorder="1" applyAlignment="1">
      <alignment horizontal="left" vertical="center" wrapText="1"/>
    </xf>
    <xf numFmtId="0" fontId="0" fillId="0" borderId="34" xfId="0" applyFill="1" applyBorder="1" applyAlignment="1">
      <alignment horizontal="center"/>
    </xf>
    <xf numFmtId="0" fontId="39" fillId="0" borderId="18" xfId="0" applyFont="1" applyFill="1" applyBorder="1" applyAlignment="1">
      <alignment horizontal="center" wrapText="1"/>
    </xf>
    <xf numFmtId="0" fontId="39" fillId="0" borderId="16" xfId="0" applyFont="1" applyFill="1" applyBorder="1" applyAlignment="1">
      <alignment horizontal="center" wrapText="1"/>
    </xf>
    <xf numFmtId="0" fontId="39" fillId="0" borderId="18" xfId="0" applyFont="1" applyFill="1" applyBorder="1" applyAlignment="1">
      <alignment horizontal="center" vertical="center" wrapText="1"/>
    </xf>
    <xf numFmtId="0" fontId="39" fillId="0" borderId="16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left" vertical="center" wrapText="1"/>
    </xf>
    <xf numFmtId="0" fontId="26" fillId="24" borderId="14" xfId="0" applyFont="1" applyFill="1" applyBorder="1" applyAlignment="1">
      <alignment horizontal="left" vertical="center" wrapText="1"/>
    </xf>
    <xf numFmtId="3" fontId="39" fillId="24" borderId="17" xfId="0" applyNumberFormat="1" applyFont="1" applyFill="1" applyBorder="1" applyAlignment="1">
      <alignment horizontal="center" vertical="center" wrapText="1"/>
    </xf>
    <xf numFmtId="3" fontId="39" fillId="24" borderId="30" xfId="0" applyNumberFormat="1" applyFont="1" applyFill="1" applyBorder="1" applyAlignment="1">
      <alignment horizontal="center" vertical="center" wrapText="1"/>
    </xf>
    <xf numFmtId="3" fontId="39" fillId="24" borderId="14" xfId="0" applyNumberFormat="1" applyFont="1" applyFill="1" applyBorder="1" applyAlignment="1">
      <alignment horizontal="center" vertical="center" wrapText="1"/>
    </xf>
    <xf numFmtId="3" fontId="39" fillId="24" borderId="18" xfId="0" applyNumberFormat="1" applyFont="1" applyFill="1" applyBorder="1" applyAlignment="1">
      <alignment horizontal="center" vertical="center" wrapText="1"/>
    </xf>
    <xf numFmtId="3" fontId="39" fillId="24" borderId="16" xfId="0" applyNumberFormat="1" applyFont="1" applyFill="1" applyBorder="1" applyAlignment="1">
      <alignment horizontal="center" vertical="center" wrapText="1"/>
    </xf>
    <xf numFmtId="0" fontId="39" fillId="24" borderId="33" xfId="0" applyFont="1" applyFill="1" applyBorder="1" applyAlignment="1">
      <alignment horizontal="center" vertical="center" wrapText="1"/>
    </xf>
    <xf numFmtId="0" fontId="39" fillId="24" borderId="54" xfId="0" applyFont="1" applyFill="1" applyBorder="1" applyAlignment="1">
      <alignment horizontal="center" vertical="center" wrapText="1"/>
    </xf>
    <xf numFmtId="0" fontId="39" fillId="24" borderId="55" xfId="0" applyFont="1" applyFill="1" applyBorder="1" applyAlignment="1">
      <alignment horizontal="center" vertical="center" wrapText="1"/>
    </xf>
    <xf numFmtId="0" fontId="39" fillId="24" borderId="38" xfId="0" applyFont="1" applyFill="1" applyBorder="1" applyAlignment="1">
      <alignment horizontal="center" vertical="center" wrapText="1"/>
    </xf>
    <xf numFmtId="0" fontId="39" fillId="24" borderId="0" xfId="0" applyFont="1" applyFill="1" applyBorder="1" applyAlignment="1">
      <alignment horizontal="center" vertical="center" wrapText="1"/>
    </xf>
    <xf numFmtId="0" fontId="39" fillId="24" borderId="68" xfId="0" applyFont="1" applyFill="1" applyBorder="1" applyAlignment="1">
      <alignment horizontal="center" vertical="center" wrapText="1"/>
    </xf>
    <xf numFmtId="0" fontId="39" fillId="24" borderId="18" xfId="0" applyFont="1" applyFill="1" applyBorder="1" applyAlignment="1">
      <alignment horizontal="center" vertical="center" wrapText="1"/>
    </xf>
    <xf numFmtId="0" fontId="39" fillId="24" borderId="34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26" fillId="24" borderId="11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26" fillId="32" borderId="17" xfId="0" applyFont="1" applyFill="1" applyBorder="1" applyAlignment="1">
      <alignment horizontal="center" vertical="center" wrapText="1"/>
    </xf>
    <xf numFmtId="0" fontId="26" fillId="32" borderId="14" xfId="0" applyFont="1" applyFill="1" applyBorder="1" applyAlignment="1">
      <alignment horizontal="center" vertical="center" wrapText="1"/>
    </xf>
    <xf numFmtId="0" fontId="41" fillId="28" borderId="11" xfId="0" applyFont="1" applyFill="1" applyBorder="1" applyAlignment="1">
      <alignment horizontal="left" vertical="center"/>
    </xf>
    <xf numFmtId="0" fontId="26" fillId="27" borderId="11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/>
    </xf>
    <xf numFmtId="0" fontId="26" fillId="26" borderId="11" xfId="0" applyFont="1" applyFill="1" applyBorder="1" applyAlignment="1">
      <alignment horizontal="left" vertical="center" wrapText="1"/>
    </xf>
    <xf numFmtId="0" fontId="40" fillId="24" borderId="11" xfId="0" applyFont="1" applyFill="1" applyBorder="1" applyAlignment="1">
      <alignment horizontal="left" vertical="center" wrapText="1"/>
    </xf>
    <xf numFmtId="0" fontId="38" fillId="24" borderId="17" xfId="0" applyFont="1" applyFill="1" applyBorder="1" applyAlignment="1">
      <alignment horizontal="center" vertical="center" wrapText="1"/>
    </xf>
    <xf numFmtId="0" fontId="38" fillId="24" borderId="30" xfId="0" applyFont="1" applyFill="1" applyBorder="1" applyAlignment="1">
      <alignment horizontal="center" vertical="center" wrapText="1"/>
    </xf>
    <xf numFmtId="0" fontId="38" fillId="24" borderId="14" xfId="0" applyFont="1" applyFill="1" applyBorder="1" applyAlignment="1">
      <alignment horizontal="center" vertical="center" wrapText="1"/>
    </xf>
    <xf numFmtId="0" fontId="41" fillId="28" borderId="11" xfId="0" applyFont="1" applyFill="1" applyBorder="1" applyAlignment="1">
      <alignment horizontal="left"/>
    </xf>
    <xf numFmtId="0" fontId="1" fillId="0" borderId="34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40" fillId="27" borderId="25" xfId="0" applyFont="1" applyFill="1" applyBorder="1" applyAlignment="1">
      <alignment horizontal="left" vertical="center" wrapText="1"/>
    </xf>
    <xf numFmtId="0" fontId="40" fillId="27" borderId="32" xfId="0" applyFont="1" applyFill="1" applyBorder="1" applyAlignment="1">
      <alignment horizontal="left" vertical="center" wrapText="1"/>
    </xf>
    <xf numFmtId="0" fontId="40" fillId="27" borderId="56" xfId="0" applyFont="1" applyFill="1" applyBorder="1" applyAlignment="1">
      <alignment horizontal="left" vertical="center" wrapText="1"/>
    </xf>
    <xf numFmtId="0" fontId="40" fillId="27" borderId="11" xfId="0" applyFont="1" applyFill="1" applyBorder="1" applyAlignment="1">
      <alignment horizontal="left" vertical="center" wrapText="1"/>
    </xf>
    <xf numFmtId="0" fontId="26" fillId="29" borderId="17" xfId="0" applyFont="1" applyFill="1" applyBorder="1" applyAlignment="1">
      <alignment horizontal="left" vertical="center" wrapText="1"/>
    </xf>
    <xf numFmtId="0" fontId="26" fillId="29" borderId="14" xfId="0" applyFont="1" applyFill="1" applyBorder="1" applyAlignment="1">
      <alignment horizontal="left" vertical="center" wrapText="1"/>
    </xf>
    <xf numFmtId="0" fontId="4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6" fillId="27" borderId="25" xfId="0" applyFont="1" applyFill="1" applyBorder="1" applyAlignment="1">
      <alignment horizontal="left" vertical="center" wrapText="1"/>
    </xf>
    <xf numFmtId="0" fontId="26" fillId="27" borderId="32" xfId="0" applyFont="1" applyFill="1" applyBorder="1" applyAlignment="1">
      <alignment horizontal="left" vertical="center" wrapText="1"/>
    </xf>
    <xf numFmtId="0" fontId="26" fillId="27" borderId="56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3" fontId="44" fillId="0" borderId="32" xfId="0" applyNumberFormat="1" applyFont="1" applyBorder="1" applyAlignment="1">
      <alignment horizontal="center" vertical="center"/>
    </xf>
    <xf numFmtId="0" fontId="39" fillId="24" borderId="25" xfId="0" applyFont="1" applyFill="1" applyBorder="1" applyAlignment="1">
      <alignment horizontal="center" vertical="center" wrapText="1"/>
    </xf>
    <xf numFmtId="0" fontId="39" fillId="24" borderId="32" xfId="0" applyFont="1" applyFill="1" applyBorder="1" applyAlignment="1">
      <alignment horizontal="center" vertical="center" wrapText="1"/>
    </xf>
    <xf numFmtId="0" fontId="39" fillId="24" borderId="56" xfId="0" applyFont="1" applyFill="1" applyBorder="1" applyAlignment="1">
      <alignment horizontal="center" vertical="center" wrapText="1"/>
    </xf>
    <xf numFmtId="0" fontId="39" fillId="24" borderId="16" xfId="0" applyFont="1" applyFill="1" applyBorder="1" applyAlignment="1">
      <alignment horizontal="center" vertical="center" wrapText="1"/>
    </xf>
    <xf numFmtId="3" fontId="51" fillId="24" borderId="18" xfId="0" applyNumberFormat="1" applyFont="1" applyFill="1" applyBorder="1" applyAlignment="1">
      <alignment horizontal="center" vertical="center" wrapText="1"/>
    </xf>
    <xf numFmtId="3" fontId="51" fillId="24" borderId="16" xfId="0" applyNumberFormat="1" applyFont="1" applyFill="1" applyBorder="1" applyAlignment="1">
      <alignment horizontal="center" vertical="center" wrapText="1"/>
    </xf>
    <xf numFmtId="165" fontId="29" fillId="0" borderId="36" xfId="0" applyNumberFormat="1" applyFont="1" applyBorder="1" applyAlignment="1">
      <alignment horizontal="center" vertical="center" wrapText="1"/>
    </xf>
    <xf numFmtId="165" fontId="29" fillId="0" borderId="41" xfId="0" applyNumberFormat="1" applyFont="1" applyBorder="1" applyAlignment="1">
      <alignment horizontal="center" vertical="center" wrapText="1"/>
    </xf>
    <xf numFmtId="165" fontId="30" fillId="0" borderId="42" xfId="0" applyNumberFormat="1" applyFont="1" applyBorder="1" applyAlignment="1">
      <alignment horizontal="center" vertical="center" wrapText="1"/>
    </xf>
    <xf numFmtId="165" fontId="30" fillId="0" borderId="53" xfId="0" applyNumberFormat="1" applyFont="1" applyBorder="1" applyAlignment="1">
      <alignment horizontal="center" vertical="center" wrapText="1"/>
    </xf>
    <xf numFmtId="165" fontId="30" fillId="0" borderId="48" xfId="0" applyNumberFormat="1" applyFont="1" applyBorder="1" applyAlignment="1">
      <alignment horizontal="center" vertical="center" wrapText="1"/>
    </xf>
    <xf numFmtId="165" fontId="27" fillId="0" borderId="0" xfId="0" applyNumberFormat="1" applyFont="1" applyAlignment="1">
      <alignment horizontal="center" vertical="center" wrapText="1"/>
    </xf>
    <xf numFmtId="165" fontId="29" fillId="0" borderId="57" xfId="0" applyNumberFormat="1" applyFont="1" applyBorder="1" applyAlignment="1">
      <alignment horizontal="center" vertical="center" wrapText="1"/>
    </xf>
    <xf numFmtId="165" fontId="29" fillId="0" borderId="58" xfId="0" applyNumberFormat="1" applyFont="1" applyBorder="1" applyAlignment="1">
      <alignment horizontal="center" vertical="center" wrapText="1"/>
    </xf>
    <xf numFmtId="0" fontId="2" fillId="32" borderId="59" xfId="0" applyFont="1" applyFill="1" applyBorder="1" applyAlignment="1">
      <alignment horizontal="left" vertical="center"/>
    </xf>
    <xf numFmtId="0" fontId="2" fillId="32" borderId="60" xfId="0" applyFont="1" applyFill="1" applyBorder="1" applyAlignment="1">
      <alignment horizontal="left" vertical="center"/>
    </xf>
    <xf numFmtId="0" fontId="2" fillId="24" borderId="29" xfId="0" applyFont="1" applyFill="1" applyBorder="1" applyAlignment="1">
      <alignment horizontal="left" vertical="center"/>
    </xf>
    <xf numFmtId="0" fontId="2" fillId="24" borderId="14" xfId="0" applyFont="1" applyFill="1" applyBorder="1" applyAlignment="1">
      <alignment horizontal="left" vertical="center"/>
    </xf>
    <xf numFmtId="0" fontId="2" fillId="24" borderId="59" xfId="0" applyFont="1" applyFill="1" applyBorder="1" applyAlignment="1">
      <alignment horizontal="left" vertical="center"/>
    </xf>
    <xf numFmtId="0" fontId="2" fillId="24" borderId="60" xfId="0" applyFont="1" applyFill="1" applyBorder="1" applyAlignment="1">
      <alignment horizontal="left" vertical="center"/>
    </xf>
    <xf numFmtId="0" fontId="2" fillId="24" borderId="42" xfId="0" applyFont="1" applyFill="1" applyBorder="1" applyAlignment="1">
      <alignment horizontal="left" vertical="center"/>
    </xf>
    <xf numFmtId="0" fontId="2" fillId="24" borderId="52" xfId="0" applyFont="1" applyFill="1" applyBorder="1" applyAlignment="1">
      <alignment horizontal="left" vertical="center"/>
    </xf>
    <xf numFmtId="0" fontId="2" fillId="24" borderId="42" xfId="0" applyFont="1" applyFill="1" applyBorder="1" applyAlignment="1">
      <alignment horizontal="center" vertical="center" wrapText="1"/>
    </xf>
    <xf numFmtId="0" fontId="2" fillId="24" borderId="53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7" fillId="0" borderId="29" xfId="0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left" vertical="center"/>
    </xf>
    <xf numFmtId="0" fontId="2" fillId="0" borderId="44" xfId="0" applyFont="1" applyBorder="1" applyAlignment="1">
      <alignment horizontal="center" vertical="top"/>
    </xf>
    <xf numFmtId="0" fontId="2" fillId="0" borderId="46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1" borderId="11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1" borderId="17" xfId="0" applyFont="1" applyFill="1" applyBorder="1" applyAlignment="1">
      <alignment horizontal="left" vertical="center"/>
    </xf>
    <xf numFmtId="0" fontId="2" fillId="1" borderId="30" xfId="0" applyFont="1" applyFill="1" applyBorder="1" applyAlignment="1">
      <alignment horizontal="left" vertical="center"/>
    </xf>
    <xf numFmtId="0" fontId="2" fillId="1" borderId="14" xfId="0" applyFont="1" applyFill="1" applyBorder="1" applyAlignment="1">
      <alignment horizontal="left" vertical="center"/>
    </xf>
    <xf numFmtId="0" fontId="2" fillId="32" borderId="18" xfId="0" applyFont="1" applyFill="1" applyBorder="1" applyAlignment="1">
      <alignment horizontal="left" vertical="center"/>
    </xf>
    <xf numFmtId="0" fontId="2" fillId="31" borderId="17" xfId="0" applyFont="1" applyFill="1" applyBorder="1" applyAlignment="1">
      <alignment horizontal="left" vertical="center"/>
    </xf>
    <xf numFmtId="0" fontId="2" fillId="31" borderId="30" xfId="0" applyFont="1" applyFill="1" applyBorder="1" applyAlignment="1">
      <alignment horizontal="left" vertical="center"/>
    </xf>
    <xf numFmtId="0" fontId="2" fillId="31" borderId="14" xfId="0" applyFont="1" applyFill="1" applyBorder="1" applyAlignment="1">
      <alignment horizontal="left" vertical="center"/>
    </xf>
    <xf numFmtId="0" fontId="2" fillId="32" borderId="62" xfId="0" applyFont="1" applyFill="1" applyBorder="1" applyAlignment="1">
      <alignment horizontal="left" vertical="center"/>
    </xf>
    <xf numFmtId="0" fontId="2" fillId="32" borderId="63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top"/>
    </xf>
    <xf numFmtId="0" fontId="2" fillId="0" borderId="34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2" fontId="2" fillId="0" borderId="17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top"/>
    </xf>
    <xf numFmtId="0" fontId="2" fillId="0" borderId="25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24" borderId="53" xfId="0" applyFont="1" applyFill="1" applyBorder="1" applyAlignment="1">
      <alignment horizontal="left" vertical="center"/>
    </xf>
    <xf numFmtId="0" fontId="2" fillId="0" borderId="37" xfId="0" applyFont="1" applyBorder="1" applyAlignment="1">
      <alignment horizontal="center" vertical="top"/>
    </xf>
    <xf numFmtId="0" fontId="2" fillId="0" borderId="73" xfId="0" applyFont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54" fillId="0" borderId="36" xfId="0" applyFont="1" applyBorder="1" applyAlignment="1">
      <alignment horizontal="center" vertical="center" wrapText="1"/>
    </xf>
    <xf numFmtId="0" fontId="54" fillId="0" borderId="78" xfId="0" applyFont="1" applyBorder="1" applyAlignment="1">
      <alignment horizontal="center" vertical="center" wrapText="1"/>
    </xf>
    <xf numFmtId="0" fontId="54" fillId="0" borderId="61" xfId="0" applyFont="1" applyBorder="1" applyAlignment="1">
      <alignment horizontal="center" vertical="center" wrapText="1"/>
    </xf>
    <xf numFmtId="0" fontId="54" fillId="0" borderId="75" xfId="0" applyFont="1" applyBorder="1" applyAlignment="1">
      <alignment horizontal="center" vertical="center" wrapText="1"/>
    </xf>
    <xf numFmtId="0" fontId="54" fillId="0" borderId="71" xfId="0" applyFont="1" applyBorder="1" applyAlignment="1">
      <alignment horizontal="center" vertical="center" wrapText="1"/>
    </xf>
    <xf numFmtId="0" fontId="54" fillId="0" borderId="76" xfId="0" applyFont="1" applyBorder="1" applyAlignment="1">
      <alignment horizontal="center" vertical="center" wrapText="1"/>
    </xf>
    <xf numFmtId="0" fontId="54" fillId="0" borderId="73" xfId="0" applyFont="1" applyBorder="1" applyAlignment="1">
      <alignment horizontal="center" vertical="center"/>
    </xf>
    <xf numFmtId="0" fontId="54" fillId="0" borderId="22" xfId="0" applyFont="1" applyBorder="1" applyAlignment="1">
      <alignment horizontal="center" vertical="center"/>
    </xf>
    <xf numFmtId="0" fontId="54" fillId="0" borderId="51" xfId="0" applyFont="1" applyBorder="1" applyAlignment="1">
      <alignment horizontal="center" vertical="center"/>
    </xf>
    <xf numFmtId="0" fontId="2" fillId="24" borderId="27" xfId="0" applyFont="1" applyFill="1" applyBorder="1" applyAlignment="1">
      <alignment horizontal="center" vertical="center" wrapText="1"/>
    </xf>
    <xf numFmtId="0" fontId="2" fillId="24" borderId="6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24" borderId="61" xfId="0" applyNumberFormat="1" applyFont="1" applyFill="1" applyBorder="1" applyAlignment="1">
      <alignment horizontal="center" vertical="center" wrapText="1"/>
    </xf>
    <xf numFmtId="49" fontId="2" fillId="24" borderId="19" xfId="0" applyNumberFormat="1" applyFont="1" applyFill="1" applyBorder="1" applyAlignment="1">
      <alignment horizontal="center" vertical="center" wrapText="1"/>
    </xf>
    <xf numFmtId="0" fontId="2" fillId="24" borderId="64" xfId="0" applyFont="1" applyFill="1" applyBorder="1" applyAlignment="1">
      <alignment horizontal="center" vertical="center" wrapText="1"/>
    </xf>
    <xf numFmtId="0" fontId="2" fillId="24" borderId="26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24" borderId="66" xfId="0" applyFont="1" applyFill="1" applyBorder="1" applyAlignment="1">
      <alignment horizontal="center" vertical="center" wrapText="1"/>
    </xf>
    <xf numFmtId="0" fontId="2" fillId="24" borderId="67" xfId="0" applyFont="1" applyFill="1" applyBorder="1" applyAlignment="1">
      <alignment horizontal="center" vertical="center" wrapText="1"/>
    </xf>
    <xf numFmtId="0" fontId="2" fillId="24" borderId="20" xfId="0" applyFont="1" applyFill="1" applyBorder="1" applyAlignment="1">
      <alignment horizontal="center" vertical="center" wrapText="1"/>
    </xf>
    <xf numFmtId="0" fontId="2" fillId="24" borderId="44" xfId="0" applyFont="1" applyFill="1" applyBorder="1" applyAlignment="1">
      <alignment horizontal="center" vertical="center" wrapText="1"/>
    </xf>
    <xf numFmtId="0" fontId="2" fillId="24" borderId="55" xfId="0" applyFont="1" applyFill="1" applyBorder="1" applyAlignment="1">
      <alignment horizontal="center" vertical="center" wrapText="1"/>
    </xf>
    <xf numFmtId="0" fontId="2" fillId="24" borderId="1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 wrapText="1"/>
    </xf>
    <xf numFmtId="0" fontId="0" fillId="0" borderId="35" xfId="0" applyBorder="1"/>
    <xf numFmtId="0" fontId="3" fillId="0" borderId="62" xfId="0" applyFont="1" applyFill="1" applyBorder="1" applyAlignment="1">
      <alignment horizontal="left" vertical="center"/>
    </xf>
    <xf numFmtId="0" fontId="3" fillId="0" borderId="60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indexed="17"/>
    <pageSetUpPr fitToPage="1"/>
  </sheetPr>
  <dimension ref="A1:M52"/>
  <sheetViews>
    <sheetView tabSelected="1" workbookViewId="0">
      <selection activeCell="I7" sqref="I7"/>
    </sheetView>
  </sheetViews>
  <sheetFormatPr defaultRowHeight="12.75" x14ac:dyDescent="0.2"/>
  <cols>
    <col min="1" max="1" width="3.7109375" customWidth="1"/>
    <col min="2" max="2" width="3.140625" customWidth="1"/>
    <col min="3" max="3" width="52.7109375" customWidth="1"/>
    <col min="4" max="4" width="7.5703125" style="113" customWidth="1"/>
    <col min="5" max="9" width="17.7109375" style="133" customWidth="1"/>
    <col min="10" max="10" width="13.7109375" style="133" bestFit="1" customWidth="1"/>
  </cols>
  <sheetData>
    <row r="1" spans="1:13" ht="21.75" customHeight="1" x14ac:dyDescent="0.2">
      <c r="A1" s="480" t="s">
        <v>425</v>
      </c>
      <c r="B1" s="480"/>
      <c r="C1" s="480"/>
      <c r="D1" s="480"/>
      <c r="E1" s="480"/>
      <c r="F1" s="480"/>
      <c r="G1" s="480"/>
      <c r="H1" s="480"/>
      <c r="I1" s="480"/>
      <c r="J1" s="480"/>
      <c r="K1" s="370"/>
    </row>
    <row r="2" spans="1:13" ht="28.5" customHeight="1" x14ac:dyDescent="0.2">
      <c r="A2" s="481" t="s">
        <v>80</v>
      </c>
      <c r="B2" s="481"/>
      <c r="C2" s="481"/>
      <c r="D2" s="481"/>
      <c r="E2" s="481"/>
      <c r="F2" s="481"/>
      <c r="G2" s="481"/>
      <c r="H2" s="481"/>
      <c r="I2" s="481"/>
      <c r="J2" s="481"/>
      <c r="K2" s="370"/>
    </row>
    <row r="3" spans="1:13" ht="50.25" customHeight="1" x14ac:dyDescent="0.2">
      <c r="A3" s="499" t="s">
        <v>37</v>
      </c>
      <c r="B3" s="500"/>
      <c r="C3" s="501"/>
      <c r="D3" s="206" t="s">
        <v>256</v>
      </c>
      <c r="E3" s="205" t="s">
        <v>361</v>
      </c>
      <c r="F3" s="205" t="s">
        <v>363</v>
      </c>
      <c r="G3" s="124" t="s">
        <v>413</v>
      </c>
      <c r="H3" s="124" t="s">
        <v>364</v>
      </c>
      <c r="I3" s="124" t="s">
        <v>362</v>
      </c>
      <c r="J3" s="124" t="s">
        <v>411</v>
      </c>
    </row>
    <row r="4" spans="1:13" ht="17.25" customHeight="1" x14ac:dyDescent="0.2">
      <c r="A4" s="494" t="s">
        <v>38</v>
      </c>
      <c r="B4" s="120"/>
      <c r="C4" s="117" t="s">
        <v>196</v>
      </c>
      <c r="D4" s="146" t="s">
        <v>257</v>
      </c>
      <c r="E4" s="368">
        <v>13739118</v>
      </c>
      <c r="F4" s="368">
        <v>255095</v>
      </c>
      <c r="G4" s="376">
        <f t="shared" ref="G4:G9" si="0">H4-(E4+F4)</f>
        <v>121628</v>
      </c>
      <c r="H4" s="368">
        <v>14115841</v>
      </c>
      <c r="I4" s="376">
        <v>10818449</v>
      </c>
      <c r="J4" s="376">
        <f>I4/H4*100</f>
        <v>76.640484970041811</v>
      </c>
      <c r="L4" s="370"/>
    </row>
    <row r="5" spans="1:13" ht="25.5" x14ac:dyDescent="0.2">
      <c r="A5" s="495"/>
      <c r="B5" s="120"/>
      <c r="C5" s="117" t="s">
        <v>354</v>
      </c>
      <c r="D5" s="146" t="s">
        <v>258</v>
      </c>
      <c r="E5" s="368">
        <v>0</v>
      </c>
      <c r="F5" s="368">
        <v>0</v>
      </c>
      <c r="G5" s="376">
        <f t="shared" si="0"/>
        <v>0</v>
      </c>
      <c r="H5" s="368">
        <v>0</v>
      </c>
      <c r="I5" s="376">
        <v>0</v>
      </c>
      <c r="J5" s="376"/>
      <c r="L5" s="370"/>
    </row>
    <row r="6" spans="1:13" ht="25.5" x14ac:dyDescent="0.2">
      <c r="A6" s="495"/>
      <c r="B6" s="120"/>
      <c r="C6" s="117" t="s">
        <v>446</v>
      </c>
      <c r="D6" s="146" t="s">
        <v>447</v>
      </c>
      <c r="E6" s="368">
        <v>7060000</v>
      </c>
      <c r="F6" s="368">
        <v>0</v>
      </c>
      <c r="G6" s="376">
        <f t="shared" si="0"/>
        <v>0</v>
      </c>
      <c r="H6" s="368">
        <v>7060000</v>
      </c>
      <c r="I6" s="376">
        <v>5365600</v>
      </c>
      <c r="J6" s="376">
        <f t="shared" ref="J6" si="1">I6/H6*100</f>
        <v>76</v>
      </c>
      <c r="L6" s="370"/>
    </row>
    <row r="7" spans="1:13" ht="25.5" x14ac:dyDescent="0.2">
      <c r="A7" s="495"/>
      <c r="B7" s="120"/>
      <c r="C7" s="117" t="s">
        <v>448</v>
      </c>
      <c r="D7" s="146" t="s">
        <v>449</v>
      </c>
      <c r="E7" s="368">
        <v>13483271</v>
      </c>
      <c r="F7" s="368">
        <v>0</v>
      </c>
      <c r="G7" s="376">
        <f t="shared" si="0"/>
        <v>-3805838</v>
      </c>
      <c r="H7" s="368">
        <v>9677433</v>
      </c>
      <c r="I7" s="376">
        <v>6342187</v>
      </c>
      <c r="J7" s="376">
        <f>I7/H7*100</f>
        <v>65.535839927799032</v>
      </c>
      <c r="L7" s="370"/>
      <c r="M7" s="370"/>
    </row>
    <row r="8" spans="1:13" ht="14.25" customHeight="1" x14ac:dyDescent="0.2">
      <c r="A8" s="495"/>
      <c r="B8" s="120"/>
      <c r="C8" s="117" t="s">
        <v>197</v>
      </c>
      <c r="D8" s="146" t="s">
        <v>259</v>
      </c>
      <c r="E8" s="368">
        <v>2405673</v>
      </c>
      <c r="F8" s="368">
        <v>0</v>
      </c>
      <c r="G8" s="376">
        <f t="shared" si="0"/>
        <v>826890</v>
      </c>
      <c r="H8" s="368">
        <v>3232563</v>
      </c>
      <c r="I8" s="376">
        <v>2407136</v>
      </c>
      <c r="J8" s="376">
        <f t="shared" ref="J8:J52" si="2">I8/H8*100</f>
        <v>74.465246307651228</v>
      </c>
      <c r="L8" s="370"/>
    </row>
    <row r="9" spans="1:13" ht="25.5" x14ac:dyDescent="0.2">
      <c r="A9" s="495"/>
      <c r="B9" s="120"/>
      <c r="C9" s="378" t="s">
        <v>414</v>
      </c>
      <c r="D9" s="379" t="s">
        <v>415</v>
      </c>
      <c r="E9" s="368">
        <v>0</v>
      </c>
      <c r="F9" s="368">
        <v>0</v>
      </c>
      <c r="G9" s="376">
        <f t="shared" si="0"/>
        <v>933450</v>
      </c>
      <c r="H9" s="368">
        <v>933450</v>
      </c>
      <c r="I9" s="376">
        <v>933450</v>
      </c>
      <c r="J9" s="376">
        <f t="shared" si="2"/>
        <v>100</v>
      </c>
      <c r="L9" s="370"/>
    </row>
    <row r="10" spans="1:13" ht="18" customHeight="1" x14ac:dyDescent="0.2">
      <c r="A10" s="495"/>
      <c r="B10" s="497" t="s">
        <v>198</v>
      </c>
      <c r="C10" s="498"/>
      <c r="D10" s="380" t="s">
        <v>260</v>
      </c>
      <c r="E10" s="371">
        <f>SUM(E4:E9)</f>
        <v>36688062</v>
      </c>
      <c r="F10" s="371">
        <f>SUM(F4:F9)</f>
        <v>255095</v>
      </c>
      <c r="G10" s="371">
        <f>SUM(G4:G9)</f>
        <v>-1923870</v>
      </c>
      <c r="H10" s="371">
        <f>SUM(H4:H9)</f>
        <v>35019287</v>
      </c>
      <c r="I10" s="371">
        <f>SUM(I4:I9)</f>
        <v>25866822</v>
      </c>
      <c r="J10" s="371">
        <f t="shared" si="2"/>
        <v>73.864502152770839</v>
      </c>
      <c r="K10" s="370"/>
      <c r="L10" s="370"/>
    </row>
    <row r="11" spans="1:13" x14ac:dyDescent="0.2">
      <c r="A11" s="495"/>
      <c r="B11" s="121"/>
      <c r="C11" s="141" t="s">
        <v>320</v>
      </c>
      <c r="D11" s="141" t="s">
        <v>261</v>
      </c>
      <c r="E11" s="368">
        <v>0</v>
      </c>
      <c r="F11" s="368">
        <v>0</v>
      </c>
      <c r="G11" s="368">
        <f>H11-(E11+F11)</f>
        <v>0</v>
      </c>
      <c r="H11" s="376">
        <v>0</v>
      </c>
      <c r="I11" s="376">
        <v>0</v>
      </c>
      <c r="J11" s="376"/>
      <c r="L11" s="370"/>
    </row>
    <row r="12" spans="1:13" x14ac:dyDescent="0.2">
      <c r="A12" s="495"/>
      <c r="B12" s="121"/>
      <c r="C12" s="114" t="s">
        <v>212</v>
      </c>
      <c r="D12" s="141" t="s">
        <v>261</v>
      </c>
      <c r="E12" s="368">
        <v>6692160</v>
      </c>
      <c r="F12" s="368">
        <v>587500</v>
      </c>
      <c r="G12" s="368">
        <f>H12-(E12+F12)</f>
        <v>0</v>
      </c>
      <c r="H12" s="376">
        <v>7279660</v>
      </c>
      <c r="I12" s="376">
        <v>4045500</v>
      </c>
      <c r="J12" s="376">
        <f t="shared" si="2"/>
        <v>55.572650371033816</v>
      </c>
      <c r="L12" s="370"/>
    </row>
    <row r="13" spans="1:13" x14ac:dyDescent="0.2">
      <c r="A13" s="495"/>
      <c r="B13" s="121"/>
      <c r="C13" s="114" t="s">
        <v>213</v>
      </c>
      <c r="D13" s="141" t="s">
        <v>261</v>
      </c>
      <c r="E13" s="368">
        <v>4400000</v>
      </c>
      <c r="F13" s="368">
        <v>0</v>
      </c>
      <c r="G13" s="368">
        <f>H13-(E13+F13)</f>
        <v>0</v>
      </c>
      <c r="H13" s="376">
        <v>4400000</v>
      </c>
      <c r="I13" s="376">
        <v>2386422</v>
      </c>
      <c r="J13" s="376">
        <f t="shared" si="2"/>
        <v>54.236863636363644</v>
      </c>
      <c r="L13" s="370"/>
    </row>
    <row r="14" spans="1:13" x14ac:dyDescent="0.2">
      <c r="A14" s="495"/>
      <c r="B14" s="121"/>
      <c r="C14" s="114" t="s">
        <v>214</v>
      </c>
      <c r="D14" s="141" t="s">
        <v>261</v>
      </c>
      <c r="E14" s="368">
        <v>793846</v>
      </c>
      <c r="F14" s="368">
        <v>0</v>
      </c>
      <c r="G14" s="368">
        <f>H14-(E14+F14)</f>
        <v>0</v>
      </c>
      <c r="H14" s="376">
        <v>793846</v>
      </c>
      <c r="I14" s="376">
        <v>793846</v>
      </c>
      <c r="J14" s="376">
        <f t="shared" si="2"/>
        <v>100</v>
      </c>
      <c r="L14" s="370"/>
    </row>
    <row r="15" spans="1:13" s="111" customFormat="1" ht="18.75" customHeight="1" x14ac:dyDescent="0.2">
      <c r="A15" s="495"/>
      <c r="B15" s="497" t="s">
        <v>215</v>
      </c>
      <c r="C15" s="498"/>
      <c r="D15" s="380" t="s">
        <v>261</v>
      </c>
      <c r="E15" s="371">
        <f>SUM(E11:E14)</f>
        <v>11886006</v>
      </c>
      <c r="F15" s="371">
        <f>SUM(F11:F14)</f>
        <v>587500</v>
      </c>
      <c r="G15" s="371">
        <f>SUM(G11:G14)</f>
        <v>0</v>
      </c>
      <c r="H15" s="371">
        <f>SUM(H11:H14)</f>
        <v>12473506</v>
      </c>
      <c r="I15" s="371">
        <f>SUM(I11:I14)</f>
        <v>7225768</v>
      </c>
      <c r="J15" s="371">
        <f t="shared" si="2"/>
        <v>57.928925516210114</v>
      </c>
      <c r="L15" s="389"/>
    </row>
    <row r="16" spans="1:13" s="115" customFormat="1" ht="22.5" customHeight="1" x14ac:dyDescent="0.2">
      <c r="A16" s="496"/>
      <c r="B16" s="490" t="s">
        <v>216</v>
      </c>
      <c r="C16" s="491"/>
      <c r="D16" s="196" t="s">
        <v>262</v>
      </c>
      <c r="E16" s="134">
        <f>E10+E15</f>
        <v>48574068</v>
      </c>
      <c r="F16" s="134">
        <f>F10+F15</f>
        <v>842595</v>
      </c>
      <c r="G16" s="134">
        <f>G10+G15</f>
        <v>-1923870</v>
      </c>
      <c r="H16" s="134">
        <f>H10+H15</f>
        <v>47492793</v>
      </c>
      <c r="I16" s="134">
        <f>I10+I15</f>
        <v>33092590</v>
      </c>
      <c r="J16" s="372">
        <f t="shared" si="2"/>
        <v>69.679182691992864</v>
      </c>
      <c r="L16" s="211"/>
    </row>
    <row r="17" spans="1:13" s="155" customFormat="1" ht="17.25" customHeight="1" x14ac:dyDescent="0.2">
      <c r="A17" s="485" t="s">
        <v>39</v>
      </c>
      <c r="B17" s="385"/>
      <c r="C17" s="384" t="s">
        <v>417</v>
      </c>
      <c r="D17" s="384" t="s">
        <v>416</v>
      </c>
      <c r="E17" s="376">
        <v>0</v>
      </c>
      <c r="F17" s="376">
        <v>0</v>
      </c>
      <c r="G17" s="376">
        <f>H17-(E17+F17)</f>
        <v>19540998</v>
      </c>
      <c r="H17" s="376">
        <v>19540998</v>
      </c>
      <c r="I17" s="376">
        <v>19540998</v>
      </c>
      <c r="J17" s="376">
        <f t="shared" si="2"/>
        <v>100</v>
      </c>
      <c r="L17" s="390"/>
    </row>
    <row r="18" spans="1:13" s="155" customFormat="1" ht="25.5" x14ac:dyDescent="0.2">
      <c r="A18" s="506"/>
      <c r="B18" s="385"/>
      <c r="C18" s="384" t="s">
        <v>418</v>
      </c>
      <c r="D18" s="384" t="s">
        <v>419</v>
      </c>
      <c r="E18" s="376">
        <v>0</v>
      </c>
      <c r="F18" s="376">
        <v>0</v>
      </c>
      <c r="G18" s="376">
        <f>H18-(E18+F18)</f>
        <v>14973300</v>
      </c>
      <c r="H18" s="376">
        <v>14973300</v>
      </c>
      <c r="I18" s="376">
        <v>14973300</v>
      </c>
      <c r="J18" s="376">
        <f t="shared" si="2"/>
        <v>100</v>
      </c>
      <c r="L18" s="390"/>
    </row>
    <row r="19" spans="1:13" s="115" customFormat="1" ht="15.75" customHeight="1" x14ac:dyDescent="0.2">
      <c r="A19" s="486"/>
      <c r="B19" s="504" t="s">
        <v>420</v>
      </c>
      <c r="C19" s="505"/>
      <c r="D19" s="386" t="s">
        <v>421</v>
      </c>
      <c r="E19" s="372">
        <f>SUM(E17:E18)</f>
        <v>0</v>
      </c>
      <c r="F19" s="372">
        <f>SUM(F17:F18)</f>
        <v>0</v>
      </c>
      <c r="G19" s="372">
        <f>SUM(G17:G18)</f>
        <v>34514298</v>
      </c>
      <c r="H19" s="372">
        <f>SUM(H17:H18)</f>
        <v>34514298</v>
      </c>
      <c r="I19" s="372">
        <f>SUM(I17:I18)</f>
        <v>34514298</v>
      </c>
      <c r="J19" s="372">
        <f t="shared" si="2"/>
        <v>100</v>
      </c>
      <c r="L19" s="211"/>
    </row>
    <row r="20" spans="1:13" s="111" customFormat="1" ht="12.75" customHeight="1" x14ac:dyDescent="0.2">
      <c r="A20" s="494" t="s">
        <v>40</v>
      </c>
      <c r="B20" s="497" t="s">
        <v>199</v>
      </c>
      <c r="C20" s="498"/>
      <c r="D20" s="380" t="s">
        <v>263</v>
      </c>
      <c r="E20" s="371">
        <v>5300000</v>
      </c>
      <c r="F20" s="371">
        <v>0</v>
      </c>
      <c r="G20" s="371">
        <f>H20-(E20+F20)</f>
        <v>469255</v>
      </c>
      <c r="H20" s="371">
        <v>5769255</v>
      </c>
      <c r="I20" s="371">
        <v>5769255</v>
      </c>
      <c r="J20" s="371">
        <f t="shared" si="2"/>
        <v>100</v>
      </c>
      <c r="L20" s="389"/>
      <c r="M20" s="370"/>
    </row>
    <row r="21" spans="1:13" x14ac:dyDescent="0.2">
      <c r="A21" s="495"/>
      <c r="B21" s="120" t="s">
        <v>38</v>
      </c>
      <c r="C21" s="117" t="s">
        <v>193</v>
      </c>
      <c r="D21" s="146" t="s">
        <v>264</v>
      </c>
      <c r="E21" s="368">
        <v>30000000</v>
      </c>
      <c r="F21" s="368">
        <v>0</v>
      </c>
      <c r="G21" s="382">
        <f>H21-(E21+F21)</f>
        <v>0</v>
      </c>
      <c r="H21" s="376">
        <v>30000000</v>
      </c>
      <c r="I21" s="376">
        <v>27142890</v>
      </c>
      <c r="J21" s="376">
        <f t="shared" si="2"/>
        <v>90.476299999999995</v>
      </c>
      <c r="L21" s="370"/>
    </row>
    <row r="22" spans="1:13" x14ac:dyDescent="0.2">
      <c r="A22" s="495"/>
      <c r="B22" s="120" t="s">
        <v>39</v>
      </c>
      <c r="C22" s="117" t="s">
        <v>200</v>
      </c>
      <c r="D22" s="146" t="s">
        <v>265</v>
      </c>
      <c r="E22" s="368">
        <v>7000000</v>
      </c>
      <c r="F22" s="368">
        <v>-7000000</v>
      </c>
      <c r="G22" s="382">
        <f>H22-(E22+F22)</f>
        <v>0</v>
      </c>
      <c r="H22" s="376">
        <v>0</v>
      </c>
      <c r="I22" s="376">
        <v>0</v>
      </c>
      <c r="J22" s="376"/>
      <c r="L22" s="370"/>
    </row>
    <row r="23" spans="1:13" x14ac:dyDescent="0.2">
      <c r="A23" s="495"/>
      <c r="B23" s="120" t="s">
        <v>40</v>
      </c>
      <c r="C23" s="117" t="s">
        <v>194</v>
      </c>
      <c r="D23" s="146" t="s">
        <v>266</v>
      </c>
      <c r="E23" s="368">
        <v>0</v>
      </c>
      <c r="F23" s="368">
        <v>0</v>
      </c>
      <c r="G23" s="382">
        <f>H23-(E23+F23)</f>
        <v>0</v>
      </c>
      <c r="H23" s="376">
        <v>0</v>
      </c>
      <c r="I23" s="376">
        <v>0</v>
      </c>
      <c r="J23" s="376"/>
      <c r="L23" s="370"/>
    </row>
    <row r="24" spans="1:13" ht="17.25" customHeight="1" x14ac:dyDescent="0.2">
      <c r="A24" s="495"/>
      <c r="B24" s="497" t="s">
        <v>246</v>
      </c>
      <c r="C24" s="498"/>
      <c r="D24" s="380" t="s">
        <v>267</v>
      </c>
      <c r="E24" s="371">
        <f>SUM(E21:E23)</f>
        <v>37000000</v>
      </c>
      <c r="F24" s="371">
        <f>SUM(F21:F23)</f>
        <v>-7000000</v>
      </c>
      <c r="G24" s="371">
        <f>SUM(G21:G23)</f>
        <v>0</v>
      </c>
      <c r="H24" s="371">
        <f>SUM(H21:H23)</f>
        <v>30000000</v>
      </c>
      <c r="I24" s="371">
        <f>SUM(I21:I23)</f>
        <v>27142890</v>
      </c>
      <c r="J24" s="371">
        <f>I24/H24*100</f>
        <v>90.476299999999995</v>
      </c>
      <c r="L24" s="370"/>
    </row>
    <row r="25" spans="1:13" s="111" customFormat="1" ht="18.75" customHeight="1" x14ac:dyDescent="0.2">
      <c r="A25" s="495"/>
      <c r="B25" s="497" t="s">
        <v>195</v>
      </c>
      <c r="C25" s="498"/>
      <c r="D25" s="380" t="s">
        <v>268</v>
      </c>
      <c r="E25" s="371">
        <v>0</v>
      </c>
      <c r="F25" s="371">
        <v>0</v>
      </c>
      <c r="G25" s="371">
        <f>H25-(E25+F25)</f>
        <v>270439</v>
      </c>
      <c r="H25" s="371">
        <v>270439</v>
      </c>
      <c r="I25" s="371">
        <v>270439</v>
      </c>
      <c r="J25" s="371">
        <f>I25/H25*100</f>
        <v>100</v>
      </c>
      <c r="L25" s="389"/>
      <c r="M25" s="370"/>
    </row>
    <row r="26" spans="1:13" s="115" customFormat="1" ht="18" customHeight="1" x14ac:dyDescent="0.2">
      <c r="A26" s="496"/>
      <c r="B26" s="490" t="s">
        <v>201</v>
      </c>
      <c r="C26" s="491"/>
      <c r="D26" s="196" t="s">
        <v>269</v>
      </c>
      <c r="E26" s="134">
        <f>E20+E24+E25</f>
        <v>42300000</v>
      </c>
      <c r="F26" s="134">
        <f>F20+F24+F25</f>
        <v>-7000000</v>
      </c>
      <c r="G26" s="134">
        <f>G20+G24+G25</f>
        <v>739694</v>
      </c>
      <c r="H26" s="134">
        <f>H20+H24+H25</f>
        <v>36039694</v>
      </c>
      <c r="I26" s="134">
        <f>I20+I24+I25</f>
        <v>33182584</v>
      </c>
      <c r="J26" s="372">
        <f t="shared" si="2"/>
        <v>92.072324476450888</v>
      </c>
      <c r="L26" s="211"/>
      <c r="M26" s="211"/>
    </row>
    <row r="27" spans="1:13" x14ac:dyDescent="0.2">
      <c r="A27" s="494" t="s">
        <v>41</v>
      </c>
      <c r="B27" s="122"/>
      <c r="C27" s="117" t="s">
        <v>203</v>
      </c>
      <c r="D27" s="146" t="s">
        <v>270</v>
      </c>
      <c r="E27" s="368">
        <v>16800000</v>
      </c>
      <c r="F27" s="368">
        <v>0</v>
      </c>
      <c r="G27" s="376">
        <f>H27-(E27+F27)</f>
        <v>-332660</v>
      </c>
      <c r="H27" s="376">
        <v>16467340</v>
      </c>
      <c r="I27" s="376">
        <v>12045277</v>
      </c>
      <c r="J27" s="376">
        <f t="shared" si="2"/>
        <v>73.146464456311705</v>
      </c>
      <c r="L27" s="370"/>
    </row>
    <row r="28" spans="1:13" x14ac:dyDescent="0.2">
      <c r="A28" s="495"/>
      <c r="B28" s="122"/>
      <c r="C28" s="117" t="s">
        <v>204</v>
      </c>
      <c r="D28" s="146" t="s">
        <v>271</v>
      </c>
      <c r="E28" s="368">
        <v>1500000</v>
      </c>
      <c r="F28" s="368">
        <v>0</v>
      </c>
      <c r="G28" s="376">
        <f t="shared" ref="G28:G34" si="3">H28-(E28+F28)</f>
        <v>0</v>
      </c>
      <c r="H28" s="376">
        <v>1500000</v>
      </c>
      <c r="I28" s="376">
        <v>1313350</v>
      </c>
      <c r="J28" s="376">
        <f>I28/H28*100</f>
        <v>87.556666666666672</v>
      </c>
      <c r="L28" s="370"/>
    </row>
    <row r="29" spans="1:13" x14ac:dyDescent="0.2">
      <c r="A29" s="495"/>
      <c r="B29" s="122"/>
      <c r="C29" s="117" t="s">
        <v>205</v>
      </c>
      <c r="D29" s="146" t="s">
        <v>272</v>
      </c>
      <c r="E29" s="368">
        <v>0</v>
      </c>
      <c r="F29" s="368">
        <v>0</v>
      </c>
      <c r="G29" s="376">
        <f t="shared" si="3"/>
        <v>332660</v>
      </c>
      <c r="H29" s="376">
        <v>332660</v>
      </c>
      <c r="I29" s="376">
        <v>332660</v>
      </c>
      <c r="J29" s="376">
        <f>I29/H29*100</f>
        <v>100</v>
      </c>
      <c r="L29" s="370"/>
    </row>
    <row r="30" spans="1:13" x14ac:dyDescent="0.2">
      <c r="A30" s="495"/>
      <c r="B30" s="122"/>
      <c r="C30" s="117" t="s">
        <v>206</v>
      </c>
      <c r="D30" s="146" t="s">
        <v>273</v>
      </c>
      <c r="E30" s="368">
        <v>3185361</v>
      </c>
      <c r="F30" s="368">
        <v>0</v>
      </c>
      <c r="G30" s="376">
        <f t="shared" si="3"/>
        <v>0</v>
      </c>
      <c r="H30" s="376">
        <v>3185361</v>
      </c>
      <c r="I30" s="376">
        <v>1366537</v>
      </c>
      <c r="J30" s="376">
        <f t="shared" si="2"/>
        <v>42.900537804035402</v>
      </c>
      <c r="L30" s="370"/>
    </row>
    <row r="31" spans="1:13" x14ac:dyDescent="0.2">
      <c r="A31" s="495"/>
      <c r="B31" s="122"/>
      <c r="C31" s="117" t="s">
        <v>207</v>
      </c>
      <c r="D31" s="146" t="s">
        <v>274</v>
      </c>
      <c r="E31" s="368">
        <v>860047</v>
      </c>
      <c r="F31" s="368">
        <v>0</v>
      </c>
      <c r="G31" s="376">
        <f t="shared" si="3"/>
        <v>0</v>
      </c>
      <c r="H31" s="376">
        <v>860047</v>
      </c>
      <c r="I31" s="376">
        <v>1288958</v>
      </c>
      <c r="J31" s="376">
        <f t="shared" si="2"/>
        <v>149.87064660419722</v>
      </c>
      <c r="L31" s="370"/>
    </row>
    <row r="32" spans="1:13" x14ac:dyDescent="0.2">
      <c r="A32" s="495"/>
      <c r="B32" s="122"/>
      <c r="C32" s="117" t="s">
        <v>208</v>
      </c>
      <c r="D32" s="146" t="s">
        <v>275</v>
      </c>
      <c r="E32" s="368">
        <v>180000</v>
      </c>
      <c r="F32" s="368">
        <v>0</v>
      </c>
      <c r="G32" s="376">
        <f t="shared" si="3"/>
        <v>0</v>
      </c>
      <c r="H32" s="376">
        <v>180000</v>
      </c>
      <c r="I32" s="376">
        <v>0</v>
      </c>
      <c r="J32" s="376">
        <f t="shared" si="2"/>
        <v>0</v>
      </c>
      <c r="L32" s="370"/>
    </row>
    <row r="33" spans="1:12" s="112" customFormat="1" x14ac:dyDescent="0.2">
      <c r="A33" s="495"/>
      <c r="B33" s="123"/>
      <c r="C33" s="117" t="s">
        <v>189</v>
      </c>
      <c r="D33" s="146" t="s">
        <v>276</v>
      </c>
      <c r="E33" s="368">
        <v>0</v>
      </c>
      <c r="F33" s="368">
        <v>0</v>
      </c>
      <c r="G33" s="376">
        <f t="shared" si="3"/>
        <v>0</v>
      </c>
      <c r="H33" s="376">
        <v>0</v>
      </c>
      <c r="I33" s="376">
        <v>0</v>
      </c>
      <c r="J33" s="376"/>
      <c r="L33" s="391"/>
    </row>
    <row r="34" spans="1:12" x14ac:dyDescent="0.2">
      <c r="A34" s="495"/>
      <c r="B34" s="122"/>
      <c r="C34" s="117" t="s">
        <v>209</v>
      </c>
      <c r="D34" s="146" t="s">
        <v>277</v>
      </c>
      <c r="E34" s="368">
        <v>0</v>
      </c>
      <c r="F34" s="368">
        <v>0</v>
      </c>
      <c r="G34" s="376">
        <f t="shared" si="3"/>
        <v>0</v>
      </c>
      <c r="H34" s="376">
        <v>0</v>
      </c>
      <c r="I34" s="376">
        <v>63261</v>
      </c>
      <c r="J34" s="376"/>
      <c r="L34" s="370"/>
    </row>
    <row r="35" spans="1:12" ht="12.75" customHeight="1" x14ac:dyDescent="0.2">
      <c r="A35" s="496"/>
      <c r="B35" s="492" t="s">
        <v>202</v>
      </c>
      <c r="C35" s="493"/>
      <c r="D35" s="196" t="s">
        <v>278</v>
      </c>
      <c r="E35" s="134">
        <f>SUM(E27:E34)</f>
        <v>22525408</v>
      </c>
      <c r="F35" s="134">
        <f>SUM(F27:F34)</f>
        <v>0</v>
      </c>
      <c r="G35" s="134">
        <f>SUM(G27:G34)</f>
        <v>0</v>
      </c>
      <c r="H35" s="134">
        <f>SUM(H27:H34)</f>
        <v>22525408</v>
      </c>
      <c r="I35" s="134">
        <f>SUM(I27:I34)</f>
        <v>16410043</v>
      </c>
      <c r="J35" s="372">
        <f t="shared" si="2"/>
        <v>72.851257566566602</v>
      </c>
      <c r="L35" s="370"/>
    </row>
    <row r="36" spans="1:12" ht="20.25" customHeight="1" x14ac:dyDescent="0.2">
      <c r="A36" s="494" t="s">
        <v>42</v>
      </c>
      <c r="B36" s="122"/>
      <c r="C36" s="117" t="s">
        <v>210</v>
      </c>
      <c r="D36" s="146" t="s">
        <v>356</v>
      </c>
      <c r="E36" s="368">
        <v>0</v>
      </c>
      <c r="F36" s="368">
        <v>0</v>
      </c>
      <c r="G36" s="376">
        <f>H36-(E36+F36)</f>
        <v>0</v>
      </c>
      <c r="H36" s="376">
        <v>0</v>
      </c>
      <c r="I36" s="376">
        <v>0</v>
      </c>
      <c r="J36" s="376"/>
      <c r="L36" s="370"/>
    </row>
    <row r="37" spans="1:12" ht="16.5" customHeight="1" x14ac:dyDescent="0.2">
      <c r="A37" s="496"/>
      <c r="B37" s="492" t="s">
        <v>190</v>
      </c>
      <c r="C37" s="493"/>
      <c r="D37" s="196" t="s">
        <v>355</v>
      </c>
      <c r="E37" s="134">
        <f>SUM(E36)</f>
        <v>0</v>
      </c>
      <c r="F37" s="134">
        <f>SUM(F36)</f>
        <v>0</v>
      </c>
      <c r="G37" s="134">
        <f>SUM(G36)</f>
        <v>0</v>
      </c>
      <c r="H37" s="134">
        <f>SUM(H36)</f>
        <v>0</v>
      </c>
      <c r="I37" s="134">
        <f>SUM(I36)</f>
        <v>0</v>
      </c>
      <c r="J37" s="369"/>
      <c r="L37" s="370"/>
    </row>
    <row r="38" spans="1:12" ht="25.5" x14ac:dyDescent="0.2">
      <c r="A38" s="494" t="s">
        <v>47</v>
      </c>
      <c r="B38" s="122"/>
      <c r="C38" s="117" t="s">
        <v>211</v>
      </c>
      <c r="D38" s="146" t="s">
        <v>279</v>
      </c>
      <c r="E38" s="368">
        <v>0</v>
      </c>
      <c r="F38" s="368">
        <v>0</v>
      </c>
      <c r="G38" s="376">
        <f>H38-(E38+F38)</f>
        <v>0</v>
      </c>
      <c r="H38" s="376">
        <v>0</v>
      </c>
      <c r="I38" s="376">
        <v>0</v>
      </c>
      <c r="J38" s="376"/>
      <c r="L38" s="370"/>
    </row>
    <row r="39" spans="1:12" x14ac:dyDescent="0.2">
      <c r="A39" s="495"/>
      <c r="B39" s="122"/>
      <c r="C39" s="388" t="s">
        <v>424</v>
      </c>
      <c r="D39" s="146" t="s">
        <v>280</v>
      </c>
      <c r="E39" s="368">
        <v>0</v>
      </c>
      <c r="F39" s="368">
        <v>2932591</v>
      </c>
      <c r="G39" s="376">
        <f>H39-(E39+F39)</f>
        <v>3819500</v>
      </c>
      <c r="H39" s="376">
        <v>6752091</v>
      </c>
      <c r="I39" s="376">
        <v>6752091</v>
      </c>
      <c r="J39" s="376">
        <f t="shared" si="2"/>
        <v>100</v>
      </c>
      <c r="L39" s="370"/>
    </row>
    <row r="40" spans="1:12" ht="12.75" customHeight="1" x14ac:dyDescent="0.2">
      <c r="A40" s="496"/>
      <c r="B40" s="492" t="s">
        <v>191</v>
      </c>
      <c r="C40" s="493"/>
      <c r="D40" s="196" t="s">
        <v>281</v>
      </c>
      <c r="E40" s="134">
        <f>SUM(E38:E39)</f>
        <v>0</v>
      </c>
      <c r="F40" s="134">
        <f>SUM(F38:F39)</f>
        <v>2932591</v>
      </c>
      <c r="G40" s="134">
        <f>SUM(G38:G39)</f>
        <v>3819500</v>
      </c>
      <c r="H40" s="134">
        <f>SUM(H38:H39)</f>
        <v>6752091</v>
      </c>
      <c r="I40" s="134">
        <f>SUM(I38:I39)</f>
        <v>6752091</v>
      </c>
      <c r="J40" s="372">
        <f t="shared" si="2"/>
        <v>100</v>
      </c>
      <c r="L40" s="370"/>
    </row>
    <row r="41" spans="1:12" s="113" customFormat="1" ht="24.75" customHeight="1" x14ac:dyDescent="0.2">
      <c r="A41" s="487" t="s">
        <v>192</v>
      </c>
      <c r="B41" s="488"/>
      <c r="C41" s="489"/>
      <c r="D41" s="197" t="s">
        <v>282</v>
      </c>
      <c r="E41" s="135">
        <f>E16+E19+E26+E35+E37+E40</f>
        <v>113399476</v>
      </c>
      <c r="F41" s="135">
        <f>F16+F19+F26+F35+F37+F40</f>
        <v>-3224814</v>
      </c>
      <c r="G41" s="135">
        <f>G16+G19+G26+G35+G37+G40</f>
        <v>37149622</v>
      </c>
      <c r="H41" s="135">
        <f>H16+H19+H26+H35+H37+H40</f>
        <v>147324284</v>
      </c>
      <c r="I41" s="135">
        <f>I16+I19+I26+I35+I37+I40</f>
        <v>123951606</v>
      </c>
      <c r="J41" s="373">
        <f t="shared" si="2"/>
        <v>84.135216974819983</v>
      </c>
      <c r="L41" s="377"/>
    </row>
    <row r="42" spans="1:12" ht="24" customHeight="1" x14ac:dyDescent="0.2">
      <c r="A42" s="507" t="s">
        <v>49</v>
      </c>
      <c r="B42" s="122"/>
      <c r="C42" s="117" t="s">
        <v>251</v>
      </c>
      <c r="D42" s="146" t="s">
        <v>283</v>
      </c>
      <c r="E42" s="368">
        <v>0</v>
      </c>
      <c r="F42" s="368">
        <v>0</v>
      </c>
      <c r="G42" s="376">
        <f>H42-(E42+F42)</f>
        <v>0</v>
      </c>
      <c r="H42" s="376">
        <v>0</v>
      </c>
      <c r="I42" s="376">
        <v>0</v>
      </c>
      <c r="J42" s="376"/>
      <c r="L42" s="370"/>
    </row>
    <row r="43" spans="1:12" ht="18.75" customHeight="1" x14ac:dyDescent="0.2">
      <c r="A43" s="508"/>
      <c r="B43" s="502" t="s">
        <v>252</v>
      </c>
      <c r="C43" s="503"/>
      <c r="D43" s="196" t="s">
        <v>284</v>
      </c>
      <c r="E43" s="134">
        <f>SUM(E42)</f>
        <v>0</v>
      </c>
      <c r="F43" s="134">
        <f>SUM(F42)</f>
        <v>0</v>
      </c>
      <c r="G43" s="134">
        <f>SUM(G42)</f>
        <v>0</v>
      </c>
      <c r="H43" s="134">
        <f>SUM(H42)</f>
        <v>0</v>
      </c>
      <c r="I43" s="134">
        <f>SUM(I42)</f>
        <v>0</v>
      </c>
      <c r="J43" s="372"/>
      <c r="L43" s="370"/>
    </row>
    <row r="44" spans="1:12" ht="17.25" customHeight="1" x14ac:dyDescent="0.2">
      <c r="A44" s="485" t="s">
        <v>50</v>
      </c>
      <c r="B44" s="122"/>
      <c r="C44" s="117" t="s">
        <v>218</v>
      </c>
      <c r="D44" s="146" t="s">
        <v>285</v>
      </c>
      <c r="E44" s="368">
        <v>0</v>
      </c>
      <c r="F44" s="368">
        <v>0</v>
      </c>
      <c r="G44" s="376">
        <f>H44-(E44+F44)</f>
        <v>0</v>
      </c>
      <c r="H44" s="376">
        <v>0</v>
      </c>
      <c r="I44" s="376">
        <v>0</v>
      </c>
      <c r="J44" s="376"/>
      <c r="L44" s="370"/>
    </row>
    <row r="45" spans="1:12" ht="18.75" customHeight="1" x14ac:dyDescent="0.2">
      <c r="A45" s="486"/>
      <c r="B45" s="492" t="s">
        <v>217</v>
      </c>
      <c r="C45" s="493"/>
      <c r="D45" s="196" t="s">
        <v>357</v>
      </c>
      <c r="E45" s="134">
        <f>SUM(E44)</f>
        <v>0</v>
      </c>
      <c r="F45" s="134">
        <f>SUM(F44)</f>
        <v>0</v>
      </c>
      <c r="G45" s="134">
        <f>SUM(G44)</f>
        <v>0</v>
      </c>
      <c r="H45" s="134">
        <f>SUM(H44)</f>
        <v>0</v>
      </c>
      <c r="I45" s="134">
        <f>SUM(I44)</f>
        <v>0</v>
      </c>
      <c r="J45" s="372"/>
      <c r="L45" s="370"/>
    </row>
    <row r="46" spans="1:12" ht="15" customHeight="1" x14ac:dyDescent="0.2">
      <c r="A46" s="485" t="s">
        <v>51</v>
      </c>
      <c r="B46" s="122"/>
      <c r="C46" s="117" t="s">
        <v>247</v>
      </c>
      <c r="D46" s="146" t="s">
        <v>359</v>
      </c>
      <c r="E46" s="376">
        <f>69002595+395035</f>
        <v>69397630</v>
      </c>
      <c r="F46" s="376">
        <v>0</v>
      </c>
      <c r="G46" s="376">
        <f>H46-(E46+F46)</f>
        <v>0</v>
      </c>
      <c r="H46" s="376">
        <v>69397630</v>
      </c>
      <c r="I46" s="376">
        <v>69397630</v>
      </c>
      <c r="J46" s="376">
        <f t="shared" si="2"/>
        <v>100</v>
      </c>
      <c r="L46" s="370"/>
    </row>
    <row r="47" spans="1:12" ht="17.25" customHeight="1" x14ac:dyDescent="0.2">
      <c r="A47" s="486"/>
      <c r="B47" s="492" t="s">
        <v>219</v>
      </c>
      <c r="C47" s="493"/>
      <c r="D47" s="196" t="s">
        <v>358</v>
      </c>
      <c r="E47" s="134">
        <f>SUM(E46)</f>
        <v>69397630</v>
      </c>
      <c r="F47" s="134">
        <f>SUM(F46)</f>
        <v>0</v>
      </c>
      <c r="G47" s="134">
        <f>SUM(G46)</f>
        <v>0</v>
      </c>
      <c r="H47" s="134">
        <f>SUM(H46)</f>
        <v>69397630</v>
      </c>
      <c r="I47" s="134">
        <f>SUM(I46)</f>
        <v>69397630</v>
      </c>
      <c r="J47" s="372">
        <f t="shared" si="2"/>
        <v>100</v>
      </c>
      <c r="L47" s="370"/>
    </row>
    <row r="48" spans="1:12" ht="17.25" customHeight="1" x14ac:dyDescent="0.2">
      <c r="A48" s="387" t="s">
        <v>52</v>
      </c>
      <c r="B48" s="502" t="s">
        <v>423</v>
      </c>
      <c r="C48" s="493"/>
      <c r="D48" s="196" t="s">
        <v>422</v>
      </c>
      <c r="E48" s="134">
        <v>0</v>
      </c>
      <c r="F48" s="134">
        <v>0</v>
      </c>
      <c r="G48" s="134">
        <f>H48-(E48+F48)</f>
        <v>11024</v>
      </c>
      <c r="H48" s="134">
        <v>11024</v>
      </c>
      <c r="I48" s="134">
        <v>11024</v>
      </c>
      <c r="J48" s="372">
        <f t="shared" si="2"/>
        <v>100</v>
      </c>
      <c r="L48" s="370"/>
    </row>
    <row r="49" spans="1:12" ht="15.75" customHeight="1" x14ac:dyDescent="0.2">
      <c r="A49" s="485" t="s">
        <v>24</v>
      </c>
      <c r="B49" s="122"/>
      <c r="C49" s="117" t="s">
        <v>249</v>
      </c>
      <c r="D49" s="146" t="s">
        <v>286</v>
      </c>
      <c r="E49" s="368">
        <v>0</v>
      </c>
      <c r="F49" s="368">
        <v>0</v>
      </c>
      <c r="G49" s="376">
        <f>H49-(E49+F49)</f>
        <v>0</v>
      </c>
      <c r="H49" s="376">
        <v>0</v>
      </c>
      <c r="I49" s="376">
        <v>0</v>
      </c>
      <c r="J49" s="376"/>
      <c r="L49" s="370"/>
    </row>
    <row r="50" spans="1:12" ht="18" customHeight="1" x14ac:dyDescent="0.2">
      <c r="A50" s="486"/>
      <c r="B50" s="492" t="s">
        <v>250</v>
      </c>
      <c r="C50" s="493"/>
      <c r="D50" s="196" t="s">
        <v>287</v>
      </c>
      <c r="E50" s="134">
        <f>SUM(E49)</f>
        <v>0</v>
      </c>
      <c r="F50" s="134">
        <f>SUM(F49)</f>
        <v>0</v>
      </c>
      <c r="G50" s="134">
        <f>SUM(G49)</f>
        <v>0</v>
      </c>
      <c r="H50" s="134">
        <f>SUM(H49)</f>
        <v>0</v>
      </c>
      <c r="I50" s="134">
        <f>SUM(I49)</f>
        <v>0</v>
      </c>
      <c r="J50" s="369"/>
      <c r="L50" s="370"/>
    </row>
    <row r="51" spans="1:12" s="115" customFormat="1" ht="21.75" customHeight="1" x14ac:dyDescent="0.2">
      <c r="A51" s="487" t="s">
        <v>220</v>
      </c>
      <c r="B51" s="488"/>
      <c r="C51" s="489"/>
      <c r="D51" s="197" t="s">
        <v>288</v>
      </c>
      <c r="E51" s="135">
        <f>E45+E47+E48+E50+E43</f>
        <v>69397630</v>
      </c>
      <c r="F51" s="135">
        <f>F45+F47+F48+F50+F43</f>
        <v>0</v>
      </c>
      <c r="G51" s="135">
        <f>G45+G47+G48+G50+G43</f>
        <v>11024</v>
      </c>
      <c r="H51" s="135">
        <f>H45+H47+H48+H50+H43</f>
        <v>69408654</v>
      </c>
      <c r="I51" s="135">
        <f>I45+I47+I48+I50+I43</f>
        <v>69408654</v>
      </c>
      <c r="J51" s="373">
        <f t="shared" si="2"/>
        <v>100</v>
      </c>
      <c r="L51" s="211"/>
    </row>
    <row r="52" spans="1:12" s="126" customFormat="1" ht="22.5" customHeight="1" x14ac:dyDescent="0.25">
      <c r="A52" s="482" t="s">
        <v>221</v>
      </c>
      <c r="B52" s="483"/>
      <c r="C52" s="484"/>
      <c r="D52" s="381"/>
      <c r="E52" s="383">
        <f>E41+E51</f>
        <v>182797106</v>
      </c>
      <c r="F52" s="383">
        <f>F41+F51</f>
        <v>-3224814</v>
      </c>
      <c r="G52" s="383">
        <f>G41+G51</f>
        <v>37160646</v>
      </c>
      <c r="H52" s="383">
        <f>H41+H51</f>
        <v>216732938</v>
      </c>
      <c r="I52" s="383">
        <f>I41+I51</f>
        <v>193360260</v>
      </c>
      <c r="J52" s="374">
        <f t="shared" si="2"/>
        <v>89.215908658978265</v>
      </c>
      <c r="L52" s="392"/>
    </row>
  </sheetData>
  <mergeCells count="32">
    <mergeCell ref="B10:C10"/>
    <mergeCell ref="B15:C15"/>
    <mergeCell ref="A4:A16"/>
    <mergeCell ref="A3:C3"/>
    <mergeCell ref="A49:A50"/>
    <mergeCell ref="B43:C43"/>
    <mergeCell ref="B25:C25"/>
    <mergeCell ref="B16:C16"/>
    <mergeCell ref="B35:C35"/>
    <mergeCell ref="A27:A35"/>
    <mergeCell ref="B20:C20"/>
    <mergeCell ref="B24:C24"/>
    <mergeCell ref="B19:C19"/>
    <mergeCell ref="A17:A19"/>
    <mergeCell ref="A42:A43"/>
    <mergeCell ref="B48:C48"/>
    <mergeCell ref="A1:J1"/>
    <mergeCell ref="A2:J2"/>
    <mergeCell ref="A52:C52"/>
    <mergeCell ref="A44:A45"/>
    <mergeCell ref="A46:A47"/>
    <mergeCell ref="A41:C41"/>
    <mergeCell ref="B26:C26"/>
    <mergeCell ref="B40:C40"/>
    <mergeCell ref="A38:A40"/>
    <mergeCell ref="A36:A37"/>
    <mergeCell ref="A51:C51"/>
    <mergeCell ref="B45:C45"/>
    <mergeCell ref="B47:C47"/>
    <mergeCell ref="A20:A26"/>
    <mergeCell ref="B37:C37"/>
    <mergeCell ref="B50:C50"/>
  </mergeCells>
  <phoneticPr fontId="0" type="noConversion"/>
  <printOptions horizontalCentered="1"/>
  <pageMargins left="0.59055118110236227" right="0.59055118110236227" top="0.55118110236220474" bottom="0.39370078740157483" header="0.15748031496062992" footer="0.19685039370078741"/>
  <pageSetup paperSize="9" scale="54" firstPageNumber="39" orientation="portrait" r:id="rId1"/>
  <headerFooter alignWithMargins="0">
    <oddHeader>&amp;R&amp;"Times New Roman,Normál"1. számú melléklet</oddHeader>
    <oddFooter>&amp;C&amp;"Times New Roman,Normál"&amp;P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zoomScaleNormal="100" workbookViewId="0">
      <selection sqref="A1:C1"/>
    </sheetView>
  </sheetViews>
  <sheetFormatPr defaultRowHeight="15" customHeight="1" x14ac:dyDescent="0.2"/>
  <cols>
    <col min="1" max="1" width="6.5703125" style="54" customWidth="1"/>
    <col min="2" max="2" width="45.5703125" style="2" customWidth="1"/>
    <col min="3" max="3" width="22.42578125" style="188" customWidth="1"/>
    <col min="4" max="4" width="16.5703125" style="56" customWidth="1"/>
    <col min="5" max="5" width="9.140625" style="2"/>
    <col min="6" max="6" width="14.140625" style="2" customWidth="1"/>
    <col min="7" max="7" width="9.5703125" style="2" bestFit="1" customWidth="1"/>
    <col min="8" max="16384" width="9.140625" style="2"/>
  </cols>
  <sheetData>
    <row r="1" spans="1:4" ht="15" customHeight="1" x14ac:dyDescent="0.2">
      <c r="A1" s="638" t="s">
        <v>428</v>
      </c>
      <c r="B1" s="638"/>
      <c r="C1" s="638"/>
      <c r="D1" s="10"/>
    </row>
    <row r="2" spans="1:4" ht="15" customHeight="1" x14ac:dyDescent="0.2">
      <c r="D2" s="55"/>
    </row>
    <row r="3" spans="1:4" ht="15" customHeight="1" thickBot="1" x14ac:dyDescent="0.25"/>
    <row r="4" spans="1:4" ht="42" customHeight="1" thickBot="1" x14ac:dyDescent="0.25">
      <c r="A4" s="639" t="s">
        <v>69</v>
      </c>
      <c r="B4" s="641" t="s">
        <v>70</v>
      </c>
      <c r="C4" s="190" t="s">
        <v>352</v>
      </c>
    </row>
    <row r="5" spans="1:4" ht="25.5" customHeight="1" thickBot="1" x14ac:dyDescent="0.25">
      <c r="A5" s="640"/>
      <c r="B5" s="642"/>
      <c r="C5" s="57" t="s">
        <v>71</v>
      </c>
    </row>
    <row r="6" spans="1:4" ht="15" customHeight="1" x14ac:dyDescent="0.2">
      <c r="A6" s="58" t="s">
        <v>38</v>
      </c>
      <c r="B6" s="59" t="s">
        <v>72</v>
      </c>
      <c r="C6" s="191">
        <v>1</v>
      </c>
    </row>
    <row r="7" spans="1:4" ht="15" customHeight="1" x14ac:dyDescent="0.2">
      <c r="A7" s="58" t="s">
        <v>39</v>
      </c>
      <c r="B7" s="60" t="s">
        <v>73</v>
      </c>
      <c r="C7" s="62">
        <v>1</v>
      </c>
    </row>
    <row r="8" spans="1:4" ht="15" customHeight="1" x14ac:dyDescent="0.2">
      <c r="A8" s="58" t="s">
        <v>40</v>
      </c>
      <c r="B8" s="61" t="s">
        <v>74</v>
      </c>
      <c r="C8" s="62">
        <v>4</v>
      </c>
    </row>
    <row r="9" spans="1:4" ht="15" customHeight="1" x14ac:dyDescent="0.2">
      <c r="A9" s="58" t="s">
        <v>41</v>
      </c>
      <c r="B9" s="60" t="s">
        <v>75</v>
      </c>
      <c r="C9" s="62">
        <v>1</v>
      </c>
    </row>
    <row r="10" spans="1:4" ht="15" customHeight="1" x14ac:dyDescent="0.2">
      <c r="A10" s="58" t="s">
        <v>42</v>
      </c>
      <c r="B10" s="61" t="s">
        <v>76</v>
      </c>
      <c r="C10" s="62">
        <v>4</v>
      </c>
    </row>
    <row r="11" spans="1:4" ht="15" customHeight="1" x14ac:dyDescent="0.2">
      <c r="A11" s="58" t="s">
        <v>47</v>
      </c>
      <c r="B11" s="61" t="s">
        <v>351</v>
      </c>
      <c r="C11" s="62">
        <v>1</v>
      </c>
    </row>
    <row r="12" spans="1:4" ht="15" customHeight="1" x14ac:dyDescent="0.2">
      <c r="A12" s="58" t="s">
        <v>49</v>
      </c>
      <c r="B12" s="60" t="s">
        <v>180</v>
      </c>
      <c r="C12" s="62">
        <v>1</v>
      </c>
    </row>
    <row r="13" spans="1:4" ht="15" customHeight="1" x14ac:dyDescent="0.2">
      <c r="A13" s="58" t="s">
        <v>50</v>
      </c>
      <c r="B13" s="10"/>
      <c r="C13" s="62">
        <v>0</v>
      </c>
    </row>
    <row r="14" spans="1:4" ht="15" customHeight="1" x14ac:dyDescent="0.2">
      <c r="A14" s="58" t="s">
        <v>51</v>
      </c>
      <c r="B14" s="61"/>
      <c r="C14" s="193"/>
    </row>
    <row r="15" spans="1:4" ht="15" customHeight="1" x14ac:dyDescent="0.2">
      <c r="A15" s="58" t="s">
        <v>52</v>
      </c>
      <c r="B15" s="60"/>
      <c r="C15" s="193"/>
    </row>
    <row r="16" spans="1:4" ht="15" customHeight="1" x14ac:dyDescent="0.2">
      <c r="A16" s="58" t="s">
        <v>24</v>
      </c>
      <c r="B16" s="60"/>
      <c r="C16" s="192"/>
    </row>
    <row r="17" spans="1:4" ht="15" customHeight="1" x14ac:dyDescent="0.2">
      <c r="A17" s="58" t="s">
        <v>24</v>
      </c>
      <c r="B17" s="60"/>
      <c r="C17" s="192"/>
    </row>
    <row r="18" spans="1:4" ht="15" customHeight="1" x14ac:dyDescent="0.2">
      <c r="A18" s="58" t="s">
        <v>25</v>
      </c>
      <c r="B18" s="61"/>
      <c r="C18" s="192"/>
    </row>
    <row r="19" spans="1:4" ht="15" customHeight="1" x14ac:dyDescent="0.2">
      <c r="A19" s="58" t="s">
        <v>30</v>
      </c>
      <c r="B19" s="63"/>
      <c r="C19" s="192"/>
    </row>
    <row r="20" spans="1:4" ht="15" customHeight="1" x14ac:dyDescent="0.2">
      <c r="A20" s="58"/>
      <c r="B20" s="63"/>
      <c r="C20" s="192"/>
    </row>
    <row r="21" spans="1:4" ht="15" customHeight="1" x14ac:dyDescent="0.2">
      <c r="A21" s="58" t="s">
        <v>26</v>
      </c>
      <c r="B21" s="61"/>
      <c r="C21" s="192"/>
    </row>
    <row r="22" spans="1:4" ht="15" customHeight="1" thickBot="1" x14ac:dyDescent="0.25">
      <c r="A22" s="58" t="s">
        <v>54</v>
      </c>
      <c r="B22" s="59"/>
      <c r="C22" s="194"/>
    </row>
    <row r="23" spans="1:4" s="10" customFormat="1" ht="18" customHeight="1" thickBot="1" x14ac:dyDescent="0.25">
      <c r="A23" s="636" t="s">
        <v>77</v>
      </c>
      <c r="B23" s="637"/>
      <c r="C23" s="195">
        <f>SUM(C6:C22)</f>
        <v>13</v>
      </c>
    </row>
    <row r="28" spans="1:4" ht="15" customHeight="1" x14ac:dyDescent="0.2">
      <c r="B28" s="10"/>
      <c r="C28" s="189"/>
      <c r="D28" s="64"/>
    </row>
    <row r="29" spans="1:4" ht="15" customHeight="1" x14ac:dyDescent="0.2">
      <c r="B29" s="10"/>
      <c r="C29" s="189"/>
      <c r="D29" s="64"/>
    </row>
    <row r="30" spans="1:4" ht="15" customHeight="1" x14ac:dyDescent="0.2">
      <c r="B30" s="10"/>
      <c r="C30" s="189"/>
      <c r="D30" s="64"/>
    </row>
    <row r="31" spans="1:4" ht="15" customHeight="1" x14ac:dyDescent="0.2">
      <c r="B31" s="10"/>
      <c r="C31" s="189"/>
      <c r="D31" s="64"/>
    </row>
    <row r="36" spans="2:4" ht="15" customHeight="1" x14ac:dyDescent="0.2">
      <c r="B36" s="10"/>
      <c r="C36" s="189"/>
      <c r="D36" s="64"/>
    </row>
    <row r="42" spans="2:4" ht="15" customHeight="1" x14ac:dyDescent="0.2">
      <c r="B42" s="10"/>
      <c r="C42" s="189"/>
      <c r="D42" s="64"/>
    </row>
    <row r="44" spans="2:4" ht="15" customHeight="1" x14ac:dyDescent="0.2">
      <c r="B44" s="10"/>
      <c r="C44" s="189"/>
      <c r="D44" s="64"/>
    </row>
  </sheetData>
  <mergeCells count="4">
    <mergeCell ref="A23:B23"/>
    <mergeCell ref="A1:C1"/>
    <mergeCell ref="A4:A5"/>
    <mergeCell ref="B4:B5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Header>&amp;R8.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  <pageSetUpPr fitToPage="1"/>
  </sheetPr>
  <dimension ref="A1:H19"/>
  <sheetViews>
    <sheetView zoomScaleNormal="100" workbookViewId="0">
      <selection activeCell="G23" sqref="G23"/>
    </sheetView>
  </sheetViews>
  <sheetFormatPr defaultRowHeight="12.75" x14ac:dyDescent="0.2"/>
  <cols>
    <col min="3" max="3" width="36.140625" customWidth="1"/>
    <col min="4" max="4" width="23.5703125" customWidth="1"/>
    <col min="5" max="8" width="15.7109375" customWidth="1"/>
    <col min="9" max="9" width="10.140625" bestFit="1" customWidth="1"/>
    <col min="10" max="11" width="10.85546875" bestFit="1" customWidth="1"/>
  </cols>
  <sheetData>
    <row r="1" spans="1:8" x14ac:dyDescent="0.2">
      <c r="A1" s="638" t="s">
        <v>425</v>
      </c>
      <c r="B1" s="638"/>
      <c r="C1" s="638"/>
      <c r="D1" s="638"/>
      <c r="E1" s="638"/>
      <c r="F1" s="638"/>
      <c r="G1" s="638"/>
      <c r="H1" s="638"/>
    </row>
    <row r="2" spans="1:8" x14ac:dyDescent="0.2">
      <c r="A2" s="638" t="s">
        <v>314</v>
      </c>
      <c r="B2" s="638"/>
      <c r="C2" s="638"/>
      <c r="D2" s="638"/>
      <c r="E2" s="638"/>
      <c r="F2" s="638"/>
      <c r="G2" s="638"/>
      <c r="H2" s="638"/>
    </row>
    <row r="3" spans="1:8" x14ac:dyDescent="0.2">
      <c r="A3" s="165"/>
      <c r="B3" s="165"/>
      <c r="C3" s="165"/>
      <c r="D3" s="166"/>
      <c r="E3" s="166"/>
      <c r="F3" s="166"/>
      <c r="G3" s="166"/>
      <c r="H3" s="166"/>
    </row>
    <row r="4" spans="1:8" x14ac:dyDescent="0.2">
      <c r="A4" s="165"/>
      <c r="B4" s="165"/>
      <c r="C4" s="165"/>
      <c r="D4" s="166"/>
      <c r="E4" s="166"/>
      <c r="F4" s="166"/>
      <c r="G4" s="166"/>
      <c r="H4" s="166"/>
    </row>
    <row r="5" spans="1:8" x14ac:dyDescent="0.2">
      <c r="A5" s="165"/>
      <c r="B5" s="165"/>
      <c r="C5" s="165"/>
      <c r="D5" s="167"/>
      <c r="E5" s="167"/>
      <c r="F5" s="167"/>
      <c r="G5" s="167"/>
      <c r="H5" s="167"/>
    </row>
    <row r="6" spans="1:8" ht="13.5" thickBot="1" x14ac:dyDescent="0.25">
      <c r="A6" s="168"/>
      <c r="B6" s="168"/>
      <c r="C6" s="169"/>
      <c r="D6" s="167"/>
      <c r="E6" s="167"/>
      <c r="F6" s="167"/>
      <c r="G6" s="167"/>
      <c r="H6" s="167" t="s">
        <v>377</v>
      </c>
    </row>
    <row r="7" spans="1:8" ht="12.75" customHeight="1" x14ac:dyDescent="0.2">
      <c r="A7" s="645" t="s">
        <v>37</v>
      </c>
      <c r="B7" s="646"/>
      <c r="C7" s="647"/>
      <c r="D7" s="106" t="s">
        <v>335</v>
      </c>
      <c r="E7" s="332" t="s">
        <v>363</v>
      </c>
      <c r="F7" s="332" t="s">
        <v>413</v>
      </c>
      <c r="G7" s="332" t="s">
        <v>372</v>
      </c>
      <c r="H7" s="333" t="s">
        <v>362</v>
      </c>
    </row>
    <row r="8" spans="1:8" x14ac:dyDescent="0.2">
      <c r="A8" s="648"/>
      <c r="B8" s="649"/>
      <c r="C8" s="650"/>
      <c r="D8" s="107" t="s">
        <v>71</v>
      </c>
      <c r="E8" s="107" t="s">
        <v>71</v>
      </c>
      <c r="F8" s="334" t="s">
        <v>71</v>
      </c>
      <c r="G8" s="334" t="s">
        <v>71</v>
      </c>
      <c r="H8" s="335" t="s">
        <v>71</v>
      </c>
    </row>
    <row r="9" spans="1:8" x14ac:dyDescent="0.2">
      <c r="A9" s="170" t="s">
        <v>38</v>
      </c>
      <c r="B9" s="651" t="s">
        <v>178</v>
      </c>
      <c r="C9" s="651"/>
      <c r="D9" s="171">
        <f>'1. Bevételek'!E20+'1. Bevételek'!E21+'1. Bevételek'!E23</f>
        <v>35300000</v>
      </c>
      <c r="E9" s="336">
        <v>0</v>
      </c>
      <c r="F9" s="336">
        <f>G9-D9-E9</f>
        <v>469255</v>
      </c>
      <c r="G9" s="171">
        <v>35769255</v>
      </c>
      <c r="H9" s="293">
        <v>32912145</v>
      </c>
    </row>
    <row r="10" spans="1:8" x14ac:dyDescent="0.2">
      <c r="A10" s="170" t="s">
        <v>39</v>
      </c>
      <c r="B10" s="172" t="s">
        <v>205</v>
      </c>
      <c r="C10" s="172"/>
      <c r="D10" s="171">
        <v>0</v>
      </c>
      <c r="E10" s="336">
        <v>0</v>
      </c>
      <c r="F10" s="336">
        <f t="shared" ref="F10:F15" si="0">G10-D10-E10</f>
        <v>332660</v>
      </c>
      <c r="G10" s="171">
        <v>332660</v>
      </c>
      <c r="H10" s="293">
        <v>332660</v>
      </c>
    </row>
    <row r="11" spans="1:8" x14ac:dyDescent="0.2">
      <c r="A11" s="170" t="s">
        <v>40</v>
      </c>
      <c r="B11" s="651" t="s">
        <v>254</v>
      </c>
      <c r="C11" s="651"/>
      <c r="D11" s="171">
        <f>'1. Bevételek'!E25</f>
        <v>0</v>
      </c>
      <c r="E11" s="336">
        <v>0</v>
      </c>
      <c r="F11" s="336">
        <f t="shared" si="0"/>
        <v>270439</v>
      </c>
      <c r="G11" s="171">
        <v>270439</v>
      </c>
      <c r="H11" s="293">
        <v>270439</v>
      </c>
    </row>
    <row r="12" spans="1:8" x14ac:dyDescent="0.2">
      <c r="A12" s="173" t="s">
        <v>41</v>
      </c>
      <c r="B12" s="652" t="s">
        <v>315</v>
      </c>
      <c r="C12" s="652"/>
      <c r="D12" s="174">
        <f>'1. Bevételek'!E36</f>
        <v>0</v>
      </c>
      <c r="E12" s="479">
        <v>0</v>
      </c>
      <c r="F12" s="336">
        <f t="shared" si="0"/>
        <v>0</v>
      </c>
      <c r="G12" s="171">
        <v>0</v>
      </c>
      <c r="H12" s="293">
        <v>0</v>
      </c>
    </row>
    <row r="13" spans="1:8" x14ac:dyDescent="0.2">
      <c r="A13" s="173" t="s">
        <v>42</v>
      </c>
      <c r="B13" s="653" t="s">
        <v>316</v>
      </c>
      <c r="C13" s="654"/>
      <c r="D13" s="171">
        <v>0</v>
      </c>
      <c r="E13" s="336">
        <v>0</v>
      </c>
      <c r="F13" s="336">
        <f t="shared" si="0"/>
        <v>0</v>
      </c>
      <c r="G13" s="171">
        <v>0</v>
      </c>
      <c r="H13" s="293">
        <v>0</v>
      </c>
    </row>
    <row r="14" spans="1:8" x14ac:dyDescent="0.2">
      <c r="A14" s="173" t="s">
        <v>47</v>
      </c>
      <c r="B14" s="653" t="s">
        <v>317</v>
      </c>
      <c r="C14" s="654"/>
      <c r="D14" s="171">
        <v>0</v>
      </c>
      <c r="E14" s="336">
        <v>0</v>
      </c>
      <c r="F14" s="336">
        <f t="shared" si="0"/>
        <v>0</v>
      </c>
      <c r="G14" s="171">
        <v>0</v>
      </c>
      <c r="H14" s="293">
        <v>0</v>
      </c>
    </row>
    <row r="15" spans="1:8" ht="13.5" thickBot="1" x14ac:dyDescent="0.25">
      <c r="A15" s="173" t="s">
        <v>49</v>
      </c>
      <c r="B15" s="657" t="s">
        <v>318</v>
      </c>
      <c r="C15" s="658"/>
      <c r="D15" s="175">
        <v>0</v>
      </c>
      <c r="E15" s="479">
        <v>0</v>
      </c>
      <c r="F15" s="336">
        <f t="shared" si="0"/>
        <v>0</v>
      </c>
      <c r="G15" s="174">
        <v>0</v>
      </c>
      <c r="H15" s="337">
        <v>0</v>
      </c>
    </row>
    <row r="16" spans="1:8" ht="13.5" thickBot="1" x14ac:dyDescent="0.25">
      <c r="A16" s="655" t="s">
        <v>179</v>
      </c>
      <c r="B16" s="656"/>
      <c r="C16" s="656"/>
      <c r="D16" s="176">
        <f>SUM(D9:D15)</f>
        <v>35300000</v>
      </c>
      <c r="E16" s="176">
        <f t="shared" ref="E16:H16" si="1">SUM(E9:E15)</f>
        <v>0</v>
      </c>
      <c r="F16" s="176">
        <f t="shared" si="1"/>
        <v>1072354</v>
      </c>
      <c r="G16" s="176">
        <f t="shared" si="1"/>
        <v>36372354</v>
      </c>
      <c r="H16" s="176">
        <f t="shared" si="1"/>
        <v>33515244</v>
      </c>
    </row>
    <row r="17" spans="1:8" ht="13.5" thickBot="1" x14ac:dyDescent="0.25">
      <c r="A17" s="659" t="s">
        <v>319</v>
      </c>
      <c r="B17" s="660"/>
      <c r="C17" s="661"/>
      <c r="D17" s="177">
        <f>D16*0.5</f>
        <v>17650000</v>
      </c>
      <c r="E17" s="177">
        <f>E16*0.5</f>
        <v>0</v>
      </c>
      <c r="F17" s="177">
        <f>F16*0.5</f>
        <v>536177</v>
      </c>
      <c r="G17" s="177">
        <f>G16*0.5</f>
        <v>18186177</v>
      </c>
      <c r="H17" s="177">
        <f>H16*0.5</f>
        <v>16757622</v>
      </c>
    </row>
    <row r="18" spans="1:8" x14ac:dyDescent="0.2">
      <c r="A18" s="643"/>
      <c r="B18" s="643"/>
      <c r="C18" s="643"/>
      <c r="D18" s="178"/>
      <c r="E18" s="180"/>
      <c r="F18" s="180"/>
      <c r="G18" s="180"/>
      <c r="H18" s="180"/>
    </row>
    <row r="19" spans="1:8" x14ac:dyDescent="0.2">
      <c r="A19" s="179"/>
      <c r="B19" s="644"/>
      <c r="C19" s="644"/>
      <c r="D19" s="180"/>
      <c r="E19" s="180"/>
      <c r="F19" s="180"/>
      <c r="G19" s="180"/>
      <c r="H19" s="180"/>
    </row>
  </sheetData>
  <mergeCells count="13">
    <mergeCell ref="A1:H1"/>
    <mergeCell ref="A2:H2"/>
    <mergeCell ref="A18:C18"/>
    <mergeCell ref="B19:C19"/>
    <mergeCell ref="A7:C8"/>
    <mergeCell ref="B9:C9"/>
    <mergeCell ref="B11:C11"/>
    <mergeCell ref="B12:C12"/>
    <mergeCell ref="B13:C13"/>
    <mergeCell ref="A16:C16"/>
    <mergeCell ref="B14:C14"/>
    <mergeCell ref="B15:C15"/>
    <mergeCell ref="A17:C17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>
    <oddHeader>&amp;R9.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25" zoomScaleNormal="100" workbookViewId="0">
      <selection activeCell="Q17" sqref="Q17"/>
    </sheetView>
  </sheetViews>
  <sheetFormatPr defaultRowHeight="12.75" x14ac:dyDescent="0.2"/>
  <cols>
    <col min="1" max="1" width="3.5703125" style="144" bestFit="1" customWidth="1"/>
    <col min="2" max="2" width="2.5703125" style="144" bestFit="1" customWidth="1"/>
    <col min="3" max="3" width="52.7109375" style="144" customWidth="1"/>
    <col min="4" max="4" width="6.28515625" style="144" bestFit="1" customWidth="1"/>
    <col min="5" max="5" width="12.7109375" style="144" bestFit="1" customWidth="1"/>
    <col min="6" max="7" width="12.7109375" style="144" customWidth="1"/>
    <col min="8" max="8" width="10.140625" style="144" bestFit="1" customWidth="1"/>
    <col min="9" max="10" width="10.140625" style="144" customWidth="1"/>
    <col min="11" max="12" width="8.7109375" style="144" customWidth="1"/>
    <col min="13" max="13" width="10.140625" style="144" customWidth="1"/>
    <col min="14" max="14" width="11" style="150" customWidth="1"/>
    <col min="15" max="15" width="11.140625" style="144" bestFit="1" customWidth="1"/>
    <col min="16" max="16384" width="9.140625" style="144"/>
  </cols>
  <sheetData>
    <row r="1" spans="1:20" ht="21.75" customHeight="1" x14ac:dyDescent="0.2">
      <c r="A1" s="480" t="s">
        <v>426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Q1" s="10"/>
      <c r="R1" s="10"/>
      <c r="S1" s="10"/>
      <c r="T1" s="10"/>
    </row>
    <row r="2" spans="1:20" ht="28.5" customHeight="1" x14ac:dyDescent="0.2">
      <c r="A2" s="481" t="s">
        <v>80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</row>
    <row r="3" spans="1:20" ht="36.75" customHeight="1" x14ac:dyDescent="0.2">
      <c r="A3" s="518" t="s">
        <v>37</v>
      </c>
      <c r="B3" s="519"/>
      <c r="C3" s="520"/>
      <c r="D3" s="524" t="s">
        <v>256</v>
      </c>
      <c r="E3" s="513" t="s">
        <v>429</v>
      </c>
      <c r="F3" s="514"/>
      <c r="G3" s="514"/>
      <c r="H3" s="514"/>
      <c r="I3" s="514"/>
      <c r="J3" s="514"/>
      <c r="K3" s="514"/>
      <c r="L3" s="514"/>
      <c r="M3" s="514"/>
      <c r="N3" s="515"/>
    </row>
    <row r="4" spans="1:20" ht="36.75" customHeight="1" x14ac:dyDescent="0.2">
      <c r="A4" s="521"/>
      <c r="B4" s="522"/>
      <c r="C4" s="523"/>
      <c r="D4" s="525"/>
      <c r="E4" s="513" t="s">
        <v>430</v>
      </c>
      <c r="F4" s="514"/>
      <c r="G4" s="515"/>
      <c r="H4" s="513" t="s">
        <v>431</v>
      </c>
      <c r="I4" s="514"/>
      <c r="J4" s="515"/>
      <c r="K4" s="513" t="s">
        <v>432</v>
      </c>
      <c r="L4" s="514"/>
      <c r="M4" s="515"/>
      <c r="N4" s="516" t="s">
        <v>365</v>
      </c>
    </row>
    <row r="5" spans="1:20" ht="51" x14ac:dyDescent="0.2">
      <c r="A5" s="521"/>
      <c r="B5" s="522"/>
      <c r="C5" s="523"/>
      <c r="D5" s="525"/>
      <c r="E5" s="162" t="s">
        <v>366</v>
      </c>
      <c r="F5" s="162" t="s">
        <v>363</v>
      </c>
      <c r="G5" s="162" t="s">
        <v>413</v>
      </c>
      <c r="H5" s="162" t="s">
        <v>367</v>
      </c>
      <c r="I5" s="162" t="s">
        <v>363</v>
      </c>
      <c r="J5" s="162" t="s">
        <v>413</v>
      </c>
      <c r="K5" s="208" t="s">
        <v>368</v>
      </c>
      <c r="L5" s="207" t="s">
        <v>363</v>
      </c>
      <c r="M5" s="207" t="s">
        <v>413</v>
      </c>
      <c r="N5" s="517"/>
    </row>
    <row r="6" spans="1:20" ht="17.25" customHeight="1" x14ac:dyDescent="0.2">
      <c r="A6" s="535" t="s">
        <v>38</v>
      </c>
      <c r="B6" s="156"/>
      <c r="C6" s="146" t="s">
        <v>196</v>
      </c>
      <c r="D6" s="146" t="s">
        <v>257</v>
      </c>
      <c r="E6" s="368">
        <f>'1. Bevételek'!E4</f>
        <v>13739118</v>
      </c>
      <c r="F6" s="368">
        <v>255095</v>
      </c>
      <c r="G6" s="376">
        <f>N6-(E6+F6)</f>
        <v>121628</v>
      </c>
      <c r="H6" s="395">
        <v>0</v>
      </c>
      <c r="I6" s="405">
        <v>0</v>
      </c>
      <c r="J6" s="405">
        <v>0</v>
      </c>
      <c r="K6" s="395">
        <v>0</v>
      </c>
      <c r="L6" s="404">
        <v>0</v>
      </c>
      <c r="M6" s="404">
        <v>0</v>
      </c>
      <c r="N6" s="376">
        <v>14115841</v>
      </c>
      <c r="O6" s="406"/>
      <c r="P6" s="406"/>
    </row>
    <row r="7" spans="1:20" ht="25.5" x14ac:dyDescent="0.2">
      <c r="A7" s="535"/>
      <c r="B7" s="156"/>
      <c r="C7" s="146" t="s">
        <v>353</v>
      </c>
      <c r="D7" s="146" t="s">
        <v>258</v>
      </c>
      <c r="E7" s="368">
        <f>'1. Bevételek'!E5</f>
        <v>0</v>
      </c>
      <c r="F7" s="368">
        <v>0</v>
      </c>
      <c r="G7" s="376">
        <f t="shared" ref="G7:G8" si="0">N7-(E7+F7)</f>
        <v>0</v>
      </c>
      <c r="H7" s="395">
        <v>0</v>
      </c>
      <c r="I7" s="405">
        <v>0</v>
      </c>
      <c r="J7" s="405">
        <v>0</v>
      </c>
      <c r="K7" s="395">
        <v>0</v>
      </c>
      <c r="L7" s="404">
        <v>0</v>
      </c>
      <c r="M7" s="404">
        <v>0</v>
      </c>
      <c r="N7" s="376">
        <v>0</v>
      </c>
      <c r="P7" s="406"/>
    </row>
    <row r="8" spans="1:20" ht="25.5" x14ac:dyDescent="0.2">
      <c r="A8" s="535"/>
      <c r="B8" s="473"/>
      <c r="C8" s="146" t="s">
        <v>446</v>
      </c>
      <c r="D8" s="146" t="s">
        <v>447</v>
      </c>
      <c r="E8" s="368">
        <v>7060000</v>
      </c>
      <c r="F8" s="368">
        <v>0</v>
      </c>
      <c r="G8" s="376">
        <f t="shared" si="0"/>
        <v>0</v>
      </c>
      <c r="H8" s="395">
        <v>0</v>
      </c>
      <c r="I8" s="405">
        <v>0</v>
      </c>
      <c r="J8" s="405">
        <v>0</v>
      </c>
      <c r="K8" s="395">
        <v>0</v>
      </c>
      <c r="L8" s="404">
        <v>0</v>
      </c>
      <c r="M8" s="404">
        <v>0</v>
      </c>
      <c r="N8" s="376">
        <v>7060000</v>
      </c>
      <c r="P8" s="406"/>
    </row>
    <row r="9" spans="1:20" ht="25.5" x14ac:dyDescent="0.2">
      <c r="A9" s="535"/>
      <c r="B9" s="156"/>
      <c r="C9" s="146" t="s">
        <v>450</v>
      </c>
      <c r="D9" s="146" t="s">
        <v>449</v>
      </c>
      <c r="E9" s="368">
        <v>13483271</v>
      </c>
      <c r="F9" s="368">
        <v>0</v>
      </c>
      <c r="G9" s="376">
        <f>N9-(E9+F9)</f>
        <v>-3805838</v>
      </c>
      <c r="H9" s="395">
        <v>0</v>
      </c>
      <c r="I9" s="405">
        <v>0</v>
      </c>
      <c r="J9" s="405">
        <v>0</v>
      </c>
      <c r="K9" s="395">
        <v>0</v>
      </c>
      <c r="L9" s="404">
        <v>0</v>
      </c>
      <c r="M9" s="404">
        <v>0</v>
      </c>
      <c r="N9" s="376">
        <v>9677433</v>
      </c>
      <c r="P9" s="406"/>
    </row>
    <row r="10" spans="1:20" ht="14.25" customHeight="1" x14ac:dyDescent="0.2">
      <c r="A10" s="535"/>
      <c r="B10" s="156"/>
      <c r="C10" s="146" t="s">
        <v>197</v>
      </c>
      <c r="D10" s="146" t="s">
        <v>259</v>
      </c>
      <c r="E10" s="368">
        <f>'1. Bevételek'!E8</f>
        <v>2405673</v>
      </c>
      <c r="F10" s="368">
        <v>0</v>
      </c>
      <c r="G10" s="376">
        <f>N10-(E10+F10)</f>
        <v>826890</v>
      </c>
      <c r="H10" s="395">
        <v>0</v>
      </c>
      <c r="I10" s="405">
        <v>0</v>
      </c>
      <c r="J10" s="405">
        <v>0</v>
      </c>
      <c r="K10" s="395">
        <v>0</v>
      </c>
      <c r="L10" s="404">
        <v>0</v>
      </c>
      <c r="M10" s="404">
        <v>0</v>
      </c>
      <c r="N10" s="376">
        <v>3232563</v>
      </c>
      <c r="P10" s="406"/>
    </row>
    <row r="11" spans="1:20" ht="25.5" x14ac:dyDescent="0.2">
      <c r="A11" s="535"/>
      <c r="B11" s="403"/>
      <c r="C11" s="146" t="s">
        <v>414</v>
      </c>
      <c r="D11" s="146" t="s">
        <v>415</v>
      </c>
      <c r="E11" s="368">
        <v>0</v>
      </c>
      <c r="F11" s="368">
        <v>0</v>
      </c>
      <c r="G11" s="376">
        <f>N11-(E11+F11)</f>
        <v>933450</v>
      </c>
      <c r="H11" s="395">
        <v>0</v>
      </c>
      <c r="I11" s="405">
        <v>0</v>
      </c>
      <c r="J11" s="405">
        <v>0</v>
      </c>
      <c r="K11" s="395">
        <v>0</v>
      </c>
      <c r="L11" s="404">
        <v>0</v>
      </c>
      <c r="M11" s="404">
        <v>0</v>
      </c>
      <c r="N11" s="376">
        <v>933450</v>
      </c>
      <c r="P11" s="406"/>
    </row>
    <row r="12" spans="1:20" ht="18" customHeight="1" x14ac:dyDescent="0.2">
      <c r="A12" s="535"/>
      <c r="B12" s="536" t="s">
        <v>198</v>
      </c>
      <c r="C12" s="536"/>
      <c r="D12" s="396" t="s">
        <v>260</v>
      </c>
      <c r="E12" s="371">
        <f>SUM(E6:E10)</f>
        <v>36688062</v>
      </c>
      <c r="F12" s="371">
        <f t="shared" ref="F12:N12" si="1">SUM(F6:F11)</f>
        <v>255095</v>
      </c>
      <c r="G12" s="371">
        <f t="shared" si="1"/>
        <v>-1923870</v>
      </c>
      <c r="H12" s="371">
        <f t="shared" si="1"/>
        <v>0</v>
      </c>
      <c r="I12" s="371">
        <f t="shared" si="1"/>
        <v>0</v>
      </c>
      <c r="J12" s="371">
        <f t="shared" si="1"/>
        <v>0</v>
      </c>
      <c r="K12" s="371">
        <f t="shared" si="1"/>
        <v>0</v>
      </c>
      <c r="L12" s="371">
        <f t="shared" si="1"/>
        <v>0</v>
      </c>
      <c r="M12" s="371">
        <f t="shared" si="1"/>
        <v>0</v>
      </c>
      <c r="N12" s="371">
        <f t="shared" si="1"/>
        <v>35019287</v>
      </c>
      <c r="P12" s="406"/>
    </row>
    <row r="13" spans="1:20" x14ac:dyDescent="0.2">
      <c r="A13" s="535"/>
      <c r="B13" s="397"/>
      <c r="C13" s="146" t="s">
        <v>321</v>
      </c>
      <c r="D13" s="146" t="s">
        <v>261</v>
      </c>
      <c r="E13" s="368">
        <f>'1. Bevételek'!E11</f>
        <v>0</v>
      </c>
      <c r="F13" s="368">
        <v>0</v>
      </c>
      <c r="G13" s="376">
        <f>N13-(E13+F13)</f>
        <v>0</v>
      </c>
      <c r="H13" s="407">
        <v>0</v>
      </c>
      <c r="I13" s="407">
        <v>0</v>
      </c>
      <c r="J13" s="407">
        <v>0</v>
      </c>
      <c r="K13" s="407">
        <v>0</v>
      </c>
      <c r="L13" s="408">
        <v>0</v>
      </c>
      <c r="M13" s="408">
        <v>0</v>
      </c>
      <c r="N13" s="376">
        <v>0</v>
      </c>
      <c r="O13" s="406"/>
      <c r="P13" s="406"/>
    </row>
    <row r="14" spans="1:20" x14ac:dyDescent="0.2">
      <c r="A14" s="535"/>
      <c r="B14" s="397"/>
      <c r="C14" s="141" t="s">
        <v>212</v>
      </c>
      <c r="D14" s="146" t="s">
        <v>261</v>
      </c>
      <c r="E14" s="368">
        <f>'1. Bevételek'!E12</f>
        <v>6692160</v>
      </c>
      <c r="F14" s="368">
        <v>587500</v>
      </c>
      <c r="G14" s="376">
        <f>N14-(E14+F14)</f>
        <v>0</v>
      </c>
      <c r="H14" s="147">
        <v>0</v>
      </c>
      <c r="I14" s="407">
        <v>0</v>
      </c>
      <c r="J14" s="407">
        <v>0</v>
      </c>
      <c r="K14" s="407">
        <v>0</v>
      </c>
      <c r="L14" s="408">
        <v>0</v>
      </c>
      <c r="M14" s="408">
        <v>0</v>
      </c>
      <c r="N14" s="376">
        <v>7279660</v>
      </c>
      <c r="P14" s="406"/>
    </row>
    <row r="15" spans="1:20" x14ac:dyDescent="0.2">
      <c r="A15" s="535"/>
      <c r="B15" s="397"/>
      <c r="C15" s="141" t="s">
        <v>213</v>
      </c>
      <c r="D15" s="146" t="s">
        <v>261</v>
      </c>
      <c r="E15" s="368">
        <f>'1. Bevételek'!E13</f>
        <v>4400000</v>
      </c>
      <c r="F15" s="368">
        <v>0</v>
      </c>
      <c r="G15" s="376">
        <f>N15-(E15+F15)</f>
        <v>0</v>
      </c>
      <c r="H15" s="407">
        <v>0</v>
      </c>
      <c r="I15" s="407">
        <v>0</v>
      </c>
      <c r="J15" s="407">
        <v>0</v>
      </c>
      <c r="K15" s="407">
        <v>0</v>
      </c>
      <c r="L15" s="408">
        <v>0</v>
      </c>
      <c r="M15" s="408">
        <v>0</v>
      </c>
      <c r="N15" s="376">
        <v>4400000</v>
      </c>
      <c r="O15" s="406"/>
      <c r="P15" s="406"/>
    </row>
    <row r="16" spans="1:20" x14ac:dyDescent="0.2">
      <c r="A16" s="535"/>
      <c r="B16" s="397"/>
      <c r="C16" s="141" t="s">
        <v>214</v>
      </c>
      <c r="D16" s="146" t="s">
        <v>261</v>
      </c>
      <c r="E16" s="368">
        <f>'1. Bevételek'!E14</f>
        <v>793846</v>
      </c>
      <c r="F16" s="368">
        <v>0</v>
      </c>
      <c r="G16" s="376">
        <f>N16-(E16+F16)</f>
        <v>0</v>
      </c>
      <c r="H16" s="407">
        <v>0</v>
      </c>
      <c r="I16" s="407">
        <v>0</v>
      </c>
      <c r="J16" s="407">
        <v>0</v>
      </c>
      <c r="K16" s="407">
        <v>0</v>
      </c>
      <c r="L16" s="408">
        <v>0</v>
      </c>
      <c r="M16" s="408">
        <v>0</v>
      </c>
      <c r="N16" s="376">
        <v>793846</v>
      </c>
      <c r="O16" s="406"/>
      <c r="P16" s="406"/>
    </row>
    <row r="17" spans="1:16" s="111" customFormat="1" ht="18.75" customHeight="1" x14ac:dyDescent="0.2">
      <c r="A17" s="535"/>
      <c r="B17" s="536" t="s">
        <v>215</v>
      </c>
      <c r="C17" s="536"/>
      <c r="D17" s="396" t="s">
        <v>261</v>
      </c>
      <c r="E17" s="371">
        <f t="shared" ref="E17:N17" si="2">SUM(E13:E16)</f>
        <v>11886006</v>
      </c>
      <c r="F17" s="371">
        <f t="shared" si="2"/>
        <v>587500</v>
      </c>
      <c r="G17" s="371">
        <f t="shared" si="2"/>
        <v>0</v>
      </c>
      <c r="H17" s="371">
        <f t="shared" si="2"/>
        <v>0</v>
      </c>
      <c r="I17" s="371">
        <f t="shared" si="2"/>
        <v>0</v>
      </c>
      <c r="J17" s="371">
        <f t="shared" si="2"/>
        <v>0</v>
      </c>
      <c r="K17" s="371">
        <f t="shared" si="2"/>
        <v>0</v>
      </c>
      <c r="L17" s="371">
        <f t="shared" si="2"/>
        <v>0</v>
      </c>
      <c r="M17" s="371">
        <f t="shared" si="2"/>
        <v>0</v>
      </c>
      <c r="N17" s="371">
        <f t="shared" si="2"/>
        <v>12473506</v>
      </c>
      <c r="P17" s="389"/>
    </row>
    <row r="18" spans="1:16" s="155" customFormat="1" ht="22.5" customHeight="1" x14ac:dyDescent="0.2">
      <c r="A18" s="535"/>
      <c r="B18" s="527" t="s">
        <v>216</v>
      </c>
      <c r="C18" s="527"/>
      <c r="D18" s="394" t="s">
        <v>262</v>
      </c>
      <c r="E18" s="134">
        <f t="shared" ref="E18:N18" si="3">E12+E17</f>
        <v>48574068</v>
      </c>
      <c r="F18" s="134">
        <f t="shared" si="3"/>
        <v>842595</v>
      </c>
      <c r="G18" s="134">
        <f t="shared" si="3"/>
        <v>-1923870</v>
      </c>
      <c r="H18" s="134">
        <f t="shared" si="3"/>
        <v>0</v>
      </c>
      <c r="I18" s="134">
        <f t="shared" si="3"/>
        <v>0</v>
      </c>
      <c r="J18" s="134">
        <f t="shared" si="3"/>
        <v>0</v>
      </c>
      <c r="K18" s="134">
        <f t="shared" si="3"/>
        <v>0</v>
      </c>
      <c r="L18" s="134">
        <f t="shared" si="3"/>
        <v>0</v>
      </c>
      <c r="M18" s="134">
        <f t="shared" si="3"/>
        <v>0</v>
      </c>
      <c r="N18" s="134">
        <f t="shared" si="3"/>
        <v>47492793</v>
      </c>
      <c r="P18" s="390"/>
    </row>
    <row r="19" spans="1:16" s="390" customFormat="1" ht="18.75" customHeight="1" x14ac:dyDescent="0.2">
      <c r="A19" s="528" t="s">
        <v>39</v>
      </c>
      <c r="B19" s="385"/>
      <c r="C19" s="385" t="s">
        <v>417</v>
      </c>
      <c r="D19" s="385" t="s">
        <v>416</v>
      </c>
      <c r="E19" s="376">
        <v>0</v>
      </c>
      <c r="F19" s="376">
        <v>0</v>
      </c>
      <c r="G19" s="376">
        <f>N19-(E19+F19)</f>
        <v>19540998</v>
      </c>
      <c r="H19" s="376">
        <v>0</v>
      </c>
      <c r="I19" s="376">
        <v>0</v>
      </c>
      <c r="J19" s="376">
        <v>0</v>
      </c>
      <c r="K19" s="376">
        <v>0</v>
      </c>
      <c r="L19" s="410">
        <v>0</v>
      </c>
      <c r="M19" s="410">
        <v>0</v>
      </c>
      <c r="N19" s="376">
        <v>19540998</v>
      </c>
    </row>
    <row r="20" spans="1:16" s="390" customFormat="1" ht="25.5" x14ac:dyDescent="0.2">
      <c r="A20" s="529"/>
      <c r="B20" s="385"/>
      <c r="C20" s="385" t="s">
        <v>418</v>
      </c>
      <c r="D20" s="385" t="s">
        <v>419</v>
      </c>
      <c r="E20" s="376">
        <v>0</v>
      </c>
      <c r="F20" s="376">
        <v>0</v>
      </c>
      <c r="G20" s="376">
        <f>N20-(E20+F20)</f>
        <v>14973300</v>
      </c>
      <c r="H20" s="376">
        <v>0</v>
      </c>
      <c r="I20" s="376">
        <v>0</v>
      </c>
      <c r="J20" s="376">
        <v>0</v>
      </c>
      <c r="K20" s="376">
        <v>0</v>
      </c>
      <c r="L20" s="410">
        <v>0</v>
      </c>
      <c r="M20" s="410">
        <v>0</v>
      </c>
      <c r="N20" s="376">
        <v>14973300</v>
      </c>
    </row>
    <row r="21" spans="1:16" s="390" customFormat="1" ht="22.5" customHeight="1" x14ac:dyDescent="0.2">
      <c r="A21" s="530"/>
      <c r="B21" s="531"/>
      <c r="C21" s="532"/>
      <c r="D21" s="409" t="s">
        <v>421</v>
      </c>
      <c r="E21" s="372">
        <f>SUM(E19:E20)</f>
        <v>0</v>
      </c>
      <c r="F21" s="372">
        <f t="shared" ref="F21:N21" si="4">SUM(F19:F20)</f>
        <v>0</v>
      </c>
      <c r="G21" s="372">
        <f t="shared" si="4"/>
        <v>34514298</v>
      </c>
      <c r="H21" s="372">
        <f t="shared" si="4"/>
        <v>0</v>
      </c>
      <c r="I21" s="372">
        <f t="shared" si="4"/>
        <v>0</v>
      </c>
      <c r="J21" s="372">
        <f t="shared" si="4"/>
        <v>0</v>
      </c>
      <c r="K21" s="372">
        <f t="shared" si="4"/>
        <v>0</v>
      </c>
      <c r="L21" s="372">
        <f t="shared" si="4"/>
        <v>0</v>
      </c>
      <c r="M21" s="372">
        <f t="shared" si="4"/>
        <v>0</v>
      </c>
      <c r="N21" s="372">
        <f t="shared" si="4"/>
        <v>34514298</v>
      </c>
    </row>
    <row r="22" spans="1:16" s="111" customFormat="1" x14ac:dyDescent="0.2">
      <c r="A22" s="526" t="s">
        <v>40</v>
      </c>
      <c r="B22" s="536" t="s">
        <v>199</v>
      </c>
      <c r="C22" s="536"/>
      <c r="D22" s="396" t="s">
        <v>263</v>
      </c>
      <c r="E22" s="371">
        <f>'1. Bevételek'!E20</f>
        <v>5300000</v>
      </c>
      <c r="F22" s="371">
        <f>'1. Bevételek'!F20</f>
        <v>0</v>
      </c>
      <c r="G22" s="371">
        <f>N22-(E22+F22)</f>
        <v>469255</v>
      </c>
      <c r="H22" s="398">
        <v>0</v>
      </c>
      <c r="I22" s="398">
        <v>0</v>
      </c>
      <c r="J22" s="398">
        <v>0</v>
      </c>
      <c r="K22" s="398">
        <v>0</v>
      </c>
      <c r="L22" s="399">
        <v>0</v>
      </c>
      <c r="M22" s="399">
        <v>0</v>
      </c>
      <c r="N22" s="371">
        <v>5769255</v>
      </c>
      <c r="P22" s="389"/>
    </row>
    <row r="23" spans="1:16" x14ac:dyDescent="0.2">
      <c r="A23" s="526"/>
      <c r="B23" s="156" t="s">
        <v>38</v>
      </c>
      <c r="C23" s="146" t="s">
        <v>193</v>
      </c>
      <c r="D23" s="146" t="s">
        <v>264</v>
      </c>
      <c r="E23" s="368">
        <f>'1. Bevételek'!E21</f>
        <v>30000000</v>
      </c>
      <c r="F23" s="368">
        <v>0</v>
      </c>
      <c r="G23" s="376">
        <f t="shared" ref="G23:G25" si="5">N23-(E23+F23)</f>
        <v>0</v>
      </c>
      <c r="H23" s="395">
        <v>0</v>
      </c>
      <c r="I23" s="405">
        <v>0</v>
      </c>
      <c r="J23" s="405">
        <v>0</v>
      </c>
      <c r="K23" s="395">
        <v>0</v>
      </c>
      <c r="L23" s="404">
        <v>0</v>
      </c>
      <c r="M23" s="404">
        <v>0</v>
      </c>
      <c r="N23" s="376">
        <v>30000000</v>
      </c>
      <c r="P23" s="406"/>
    </row>
    <row r="24" spans="1:16" x14ac:dyDescent="0.2">
      <c r="A24" s="526"/>
      <c r="B24" s="156" t="s">
        <v>39</v>
      </c>
      <c r="C24" s="146" t="s">
        <v>200</v>
      </c>
      <c r="D24" s="146" t="s">
        <v>265</v>
      </c>
      <c r="E24" s="368">
        <f>'1. Bevételek'!E22</f>
        <v>7000000</v>
      </c>
      <c r="F24" s="368">
        <v>-7000000</v>
      </c>
      <c r="G24" s="376">
        <f t="shared" si="5"/>
        <v>0</v>
      </c>
      <c r="H24" s="395">
        <v>0</v>
      </c>
      <c r="I24" s="405">
        <v>0</v>
      </c>
      <c r="J24" s="405">
        <v>0</v>
      </c>
      <c r="K24" s="395">
        <v>0</v>
      </c>
      <c r="L24" s="404">
        <v>0</v>
      </c>
      <c r="M24" s="404">
        <v>0</v>
      </c>
      <c r="N24" s="376">
        <v>0</v>
      </c>
      <c r="P24" s="406"/>
    </row>
    <row r="25" spans="1:16" x14ac:dyDescent="0.2">
      <c r="A25" s="526"/>
      <c r="B25" s="156" t="s">
        <v>40</v>
      </c>
      <c r="C25" s="146" t="s">
        <v>194</v>
      </c>
      <c r="D25" s="146" t="s">
        <v>266</v>
      </c>
      <c r="E25" s="368">
        <f>'1. Bevételek'!E23</f>
        <v>0</v>
      </c>
      <c r="F25" s="368">
        <v>0</v>
      </c>
      <c r="G25" s="376">
        <f t="shared" si="5"/>
        <v>0</v>
      </c>
      <c r="H25" s="395">
        <v>0</v>
      </c>
      <c r="I25" s="405">
        <v>0</v>
      </c>
      <c r="J25" s="405">
        <v>0</v>
      </c>
      <c r="K25" s="395">
        <v>0</v>
      </c>
      <c r="L25" s="404">
        <v>0</v>
      </c>
      <c r="M25" s="404">
        <v>0</v>
      </c>
      <c r="N25" s="376">
        <v>0</v>
      </c>
      <c r="P25" s="406"/>
    </row>
    <row r="26" spans="1:16" ht="17.25" customHeight="1" x14ac:dyDescent="0.2">
      <c r="A26" s="526"/>
      <c r="B26" s="536" t="s">
        <v>246</v>
      </c>
      <c r="C26" s="536"/>
      <c r="D26" s="396" t="s">
        <v>267</v>
      </c>
      <c r="E26" s="371">
        <f>SUM(E23:E25)</f>
        <v>37000000</v>
      </c>
      <c r="F26" s="371">
        <f>SUM(F23:F25)</f>
        <v>-7000000</v>
      </c>
      <c r="G26" s="371">
        <f t="shared" ref="G26:N26" si="6">SUM(G23:G25)</f>
        <v>0</v>
      </c>
      <c r="H26" s="371">
        <f t="shared" si="6"/>
        <v>0</v>
      </c>
      <c r="I26" s="371">
        <f t="shared" si="6"/>
        <v>0</v>
      </c>
      <c r="J26" s="371">
        <f t="shared" si="6"/>
        <v>0</v>
      </c>
      <c r="K26" s="371">
        <f t="shared" si="6"/>
        <v>0</v>
      </c>
      <c r="L26" s="371">
        <f t="shared" si="6"/>
        <v>0</v>
      </c>
      <c r="M26" s="371">
        <f t="shared" si="6"/>
        <v>0</v>
      </c>
      <c r="N26" s="371">
        <f t="shared" si="6"/>
        <v>30000000</v>
      </c>
      <c r="P26" s="406"/>
    </row>
    <row r="27" spans="1:16" s="111" customFormat="1" ht="18.75" customHeight="1" x14ac:dyDescent="0.2">
      <c r="A27" s="526"/>
      <c r="B27" s="536" t="s">
        <v>195</v>
      </c>
      <c r="C27" s="536"/>
      <c r="D27" s="396" t="s">
        <v>268</v>
      </c>
      <c r="E27" s="371">
        <f>'1. Bevételek'!E25</f>
        <v>0</v>
      </c>
      <c r="F27" s="371">
        <f>'1. Bevételek'!F25</f>
        <v>0</v>
      </c>
      <c r="G27" s="371">
        <f>N27-(E27+F27)</f>
        <v>270439</v>
      </c>
      <c r="H27" s="398">
        <v>0</v>
      </c>
      <c r="I27" s="398">
        <v>0</v>
      </c>
      <c r="J27" s="398">
        <v>0</v>
      </c>
      <c r="K27" s="398">
        <v>0</v>
      </c>
      <c r="L27" s="399">
        <v>0</v>
      </c>
      <c r="M27" s="399">
        <v>0</v>
      </c>
      <c r="N27" s="371">
        <v>270439</v>
      </c>
      <c r="P27" s="389"/>
    </row>
    <row r="28" spans="1:16" s="155" customFormat="1" ht="18" customHeight="1" x14ac:dyDescent="0.2">
      <c r="A28" s="526"/>
      <c r="B28" s="527" t="s">
        <v>201</v>
      </c>
      <c r="C28" s="527"/>
      <c r="D28" s="394" t="s">
        <v>269</v>
      </c>
      <c r="E28" s="134">
        <f t="shared" ref="E28:N28" si="7">E22+E26+E27</f>
        <v>42300000</v>
      </c>
      <c r="F28" s="134">
        <f t="shared" si="7"/>
        <v>-7000000</v>
      </c>
      <c r="G28" s="134">
        <f t="shared" si="7"/>
        <v>739694</v>
      </c>
      <c r="H28" s="134">
        <f t="shared" si="7"/>
        <v>0</v>
      </c>
      <c r="I28" s="134">
        <f t="shared" si="7"/>
        <v>0</v>
      </c>
      <c r="J28" s="134">
        <f t="shared" si="7"/>
        <v>0</v>
      </c>
      <c r="K28" s="134">
        <f t="shared" si="7"/>
        <v>0</v>
      </c>
      <c r="L28" s="134">
        <f t="shared" si="7"/>
        <v>0</v>
      </c>
      <c r="M28" s="134">
        <f t="shared" si="7"/>
        <v>0</v>
      </c>
      <c r="N28" s="134">
        <f t="shared" si="7"/>
        <v>36039694</v>
      </c>
      <c r="P28" s="390"/>
    </row>
    <row r="29" spans="1:16" x14ac:dyDescent="0.2">
      <c r="A29" s="526" t="s">
        <v>41</v>
      </c>
      <c r="B29" s="400"/>
      <c r="C29" s="146" t="s">
        <v>203</v>
      </c>
      <c r="D29" s="146" t="s">
        <v>270</v>
      </c>
      <c r="E29" s="368">
        <v>295000</v>
      </c>
      <c r="F29" s="368">
        <v>0</v>
      </c>
      <c r="G29" s="376">
        <v>0</v>
      </c>
      <c r="H29" s="368">
        <f>'1. Bevételek'!E27-'1.1.Bevételek (KÖT, ÖNV,Áll.i)'!E29</f>
        <v>16505000</v>
      </c>
      <c r="I29" s="376">
        <v>0</v>
      </c>
      <c r="J29" s="376">
        <v>-332660</v>
      </c>
      <c r="K29" s="368">
        <v>0</v>
      </c>
      <c r="L29" s="410">
        <v>0</v>
      </c>
      <c r="M29" s="410">
        <v>0</v>
      </c>
      <c r="N29" s="376">
        <v>16467340</v>
      </c>
      <c r="P29" s="406"/>
    </row>
    <row r="30" spans="1:16" x14ac:dyDescent="0.2">
      <c r="A30" s="526"/>
      <c r="B30" s="400"/>
      <c r="C30" s="146" t="s">
        <v>204</v>
      </c>
      <c r="D30" s="146" t="s">
        <v>271</v>
      </c>
      <c r="E30" s="395">
        <v>0</v>
      </c>
      <c r="F30" s="395">
        <v>0</v>
      </c>
      <c r="G30" s="405">
        <v>0</v>
      </c>
      <c r="H30" s="368">
        <f>'1. Bevételek'!E28</f>
        <v>1500000</v>
      </c>
      <c r="I30" s="376">
        <v>0</v>
      </c>
      <c r="J30" s="376">
        <f>N30-H30</f>
        <v>0</v>
      </c>
      <c r="K30" s="395">
        <v>0</v>
      </c>
      <c r="L30" s="404">
        <v>0</v>
      </c>
      <c r="M30" s="404">
        <v>0</v>
      </c>
      <c r="N30" s="376">
        <v>1500000</v>
      </c>
      <c r="P30" s="406"/>
    </row>
    <row r="31" spans="1:16" x14ac:dyDescent="0.2">
      <c r="A31" s="526"/>
      <c r="B31" s="400"/>
      <c r="C31" s="146" t="s">
        <v>205</v>
      </c>
      <c r="D31" s="146" t="s">
        <v>272</v>
      </c>
      <c r="E31" s="368">
        <v>0</v>
      </c>
      <c r="F31" s="368">
        <v>0</v>
      </c>
      <c r="G31" s="376">
        <f t="shared" ref="G31:G36" si="8">N31-E31</f>
        <v>332660</v>
      </c>
      <c r="H31" s="395">
        <v>0</v>
      </c>
      <c r="I31" s="405">
        <v>0</v>
      </c>
      <c r="J31" s="405">
        <v>0</v>
      </c>
      <c r="K31" s="395">
        <v>0</v>
      </c>
      <c r="L31" s="404">
        <v>0</v>
      </c>
      <c r="M31" s="404">
        <v>0</v>
      </c>
      <c r="N31" s="376">
        <v>332660</v>
      </c>
      <c r="P31" s="406"/>
    </row>
    <row r="32" spans="1:16" x14ac:dyDescent="0.2">
      <c r="A32" s="526"/>
      <c r="B32" s="400"/>
      <c r="C32" s="146" t="s">
        <v>206</v>
      </c>
      <c r="D32" s="146" t="s">
        <v>273</v>
      </c>
      <c r="E32" s="368">
        <f>'1. Bevételek'!E30</f>
        <v>3185361</v>
      </c>
      <c r="F32" s="368">
        <v>0</v>
      </c>
      <c r="G32" s="376">
        <f t="shared" si="8"/>
        <v>0</v>
      </c>
      <c r="H32" s="395">
        <v>0</v>
      </c>
      <c r="I32" s="405">
        <v>0</v>
      </c>
      <c r="J32" s="405">
        <v>0</v>
      </c>
      <c r="K32" s="395">
        <v>0</v>
      </c>
      <c r="L32" s="404">
        <v>0</v>
      </c>
      <c r="M32" s="404">
        <v>0</v>
      </c>
      <c r="N32" s="376">
        <v>3185361</v>
      </c>
      <c r="P32" s="406"/>
    </row>
    <row r="33" spans="1:16" x14ac:dyDescent="0.2">
      <c r="A33" s="526"/>
      <c r="B33" s="400"/>
      <c r="C33" s="146" t="s">
        <v>207</v>
      </c>
      <c r="D33" s="146" t="s">
        <v>274</v>
      </c>
      <c r="E33" s="368">
        <f>'1. Bevételek'!E31</f>
        <v>860047</v>
      </c>
      <c r="F33" s="368">
        <v>0</v>
      </c>
      <c r="G33" s="376">
        <f t="shared" si="8"/>
        <v>0</v>
      </c>
      <c r="H33" s="395">
        <v>0</v>
      </c>
      <c r="I33" s="405">
        <v>0</v>
      </c>
      <c r="J33" s="405">
        <v>0</v>
      </c>
      <c r="K33" s="395">
        <v>0</v>
      </c>
      <c r="L33" s="404">
        <v>0</v>
      </c>
      <c r="M33" s="404">
        <v>0</v>
      </c>
      <c r="N33" s="376">
        <v>860047</v>
      </c>
      <c r="P33" s="406"/>
    </row>
    <row r="34" spans="1:16" x14ac:dyDescent="0.2">
      <c r="A34" s="526"/>
      <c r="B34" s="400"/>
      <c r="C34" s="146" t="s">
        <v>208</v>
      </c>
      <c r="D34" s="146" t="s">
        <v>275</v>
      </c>
      <c r="E34" s="368">
        <f>'1. Bevételek'!E32</f>
        <v>180000</v>
      </c>
      <c r="F34" s="368">
        <v>0</v>
      </c>
      <c r="G34" s="376">
        <f t="shared" si="8"/>
        <v>0</v>
      </c>
      <c r="H34" s="395">
        <v>0</v>
      </c>
      <c r="I34" s="405">
        <v>0</v>
      </c>
      <c r="J34" s="405">
        <v>0</v>
      </c>
      <c r="K34" s="395">
        <v>0</v>
      </c>
      <c r="L34" s="404">
        <v>0</v>
      </c>
      <c r="M34" s="404">
        <v>0</v>
      </c>
      <c r="N34" s="376">
        <v>180000</v>
      </c>
      <c r="P34" s="406"/>
    </row>
    <row r="35" spans="1:16" x14ac:dyDescent="0.2">
      <c r="A35" s="526"/>
      <c r="B35" s="400"/>
      <c r="C35" s="146" t="s">
        <v>189</v>
      </c>
      <c r="D35" s="146" t="s">
        <v>276</v>
      </c>
      <c r="E35" s="368">
        <f>'1. Bevételek'!E33</f>
        <v>0</v>
      </c>
      <c r="F35" s="368">
        <v>0</v>
      </c>
      <c r="G35" s="376">
        <f t="shared" si="8"/>
        <v>0</v>
      </c>
      <c r="H35" s="395">
        <v>0</v>
      </c>
      <c r="I35" s="405">
        <v>0</v>
      </c>
      <c r="J35" s="405">
        <v>0</v>
      </c>
      <c r="K35" s="395">
        <v>0</v>
      </c>
      <c r="L35" s="404">
        <v>0</v>
      </c>
      <c r="M35" s="404">
        <v>0</v>
      </c>
      <c r="N35" s="376">
        <v>0</v>
      </c>
      <c r="P35" s="406"/>
    </row>
    <row r="36" spans="1:16" x14ac:dyDescent="0.2">
      <c r="A36" s="526"/>
      <c r="B36" s="400"/>
      <c r="C36" s="146" t="s">
        <v>209</v>
      </c>
      <c r="D36" s="146" t="s">
        <v>277</v>
      </c>
      <c r="E36" s="368">
        <f>'1. Bevételek'!E34</f>
        <v>0</v>
      </c>
      <c r="F36" s="368">
        <v>0</v>
      </c>
      <c r="G36" s="376">
        <f t="shared" si="8"/>
        <v>0</v>
      </c>
      <c r="H36" s="395">
        <v>0</v>
      </c>
      <c r="I36" s="405">
        <v>0</v>
      </c>
      <c r="J36" s="405">
        <v>0</v>
      </c>
      <c r="K36" s="395">
        <v>0</v>
      </c>
      <c r="L36" s="404">
        <v>0</v>
      </c>
      <c r="M36" s="404">
        <v>0</v>
      </c>
      <c r="N36" s="376">
        <v>0</v>
      </c>
      <c r="P36" s="406"/>
    </row>
    <row r="37" spans="1:16" x14ac:dyDescent="0.2">
      <c r="A37" s="526"/>
      <c r="B37" s="527" t="s">
        <v>202</v>
      </c>
      <c r="C37" s="527"/>
      <c r="D37" s="394" t="s">
        <v>278</v>
      </c>
      <c r="E37" s="134">
        <f t="shared" ref="E37:N37" si="9">SUM(E29:E36)</f>
        <v>4520408</v>
      </c>
      <c r="F37" s="134">
        <f t="shared" si="9"/>
        <v>0</v>
      </c>
      <c r="G37" s="134">
        <f t="shared" si="9"/>
        <v>332660</v>
      </c>
      <c r="H37" s="134">
        <f t="shared" si="9"/>
        <v>18005000</v>
      </c>
      <c r="I37" s="134">
        <f t="shared" si="9"/>
        <v>0</v>
      </c>
      <c r="J37" s="134">
        <f t="shared" si="9"/>
        <v>-332660</v>
      </c>
      <c r="K37" s="134">
        <f t="shared" si="9"/>
        <v>0</v>
      </c>
      <c r="L37" s="134">
        <f t="shared" si="9"/>
        <v>0</v>
      </c>
      <c r="M37" s="134">
        <f t="shared" si="9"/>
        <v>0</v>
      </c>
      <c r="N37" s="134">
        <f t="shared" si="9"/>
        <v>22525408</v>
      </c>
      <c r="O37" s="150"/>
      <c r="P37" s="406"/>
    </row>
    <row r="38" spans="1:16" ht="20.25" customHeight="1" x14ac:dyDescent="0.2">
      <c r="A38" s="526" t="s">
        <v>42</v>
      </c>
      <c r="B38" s="400"/>
      <c r="C38" s="146" t="s">
        <v>210</v>
      </c>
      <c r="D38" s="146" t="s">
        <v>356</v>
      </c>
      <c r="E38" s="368">
        <f>'1. Bevételek'!E36</f>
        <v>0</v>
      </c>
      <c r="F38" s="368">
        <v>0</v>
      </c>
      <c r="G38" s="376">
        <v>0</v>
      </c>
      <c r="H38" s="395">
        <v>0</v>
      </c>
      <c r="I38" s="405">
        <v>0</v>
      </c>
      <c r="J38" s="405">
        <v>0</v>
      </c>
      <c r="K38" s="395">
        <v>0</v>
      </c>
      <c r="L38" s="404">
        <v>0</v>
      </c>
      <c r="M38" s="404">
        <v>0</v>
      </c>
      <c r="N38" s="376">
        <v>0</v>
      </c>
      <c r="P38" s="406"/>
    </row>
    <row r="39" spans="1:16" ht="16.5" customHeight="1" x14ac:dyDescent="0.2">
      <c r="A39" s="526"/>
      <c r="B39" s="527" t="s">
        <v>190</v>
      </c>
      <c r="C39" s="527"/>
      <c r="D39" s="394" t="s">
        <v>355</v>
      </c>
      <c r="E39" s="134">
        <f>SUM(E38)</f>
        <v>0</v>
      </c>
      <c r="F39" s="134">
        <f>SUM(F38)</f>
        <v>0</v>
      </c>
      <c r="G39" s="134">
        <f t="shared" ref="G39:N39" si="10">SUM(G38)</f>
        <v>0</v>
      </c>
      <c r="H39" s="134">
        <f t="shared" si="10"/>
        <v>0</v>
      </c>
      <c r="I39" s="134">
        <f t="shared" si="10"/>
        <v>0</v>
      </c>
      <c r="J39" s="134">
        <f t="shared" si="10"/>
        <v>0</v>
      </c>
      <c r="K39" s="134">
        <f t="shared" si="10"/>
        <v>0</v>
      </c>
      <c r="L39" s="134">
        <f t="shared" si="10"/>
        <v>0</v>
      </c>
      <c r="M39" s="134">
        <f t="shared" si="10"/>
        <v>0</v>
      </c>
      <c r="N39" s="134">
        <f t="shared" si="10"/>
        <v>0</v>
      </c>
      <c r="P39" s="406"/>
    </row>
    <row r="40" spans="1:16" s="406" customFormat="1" ht="25.5" x14ac:dyDescent="0.2">
      <c r="A40" s="526" t="s">
        <v>47</v>
      </c>
      <c r="B40" s="413"/>
      <c r="C40" s="385" t="s">
        <v>211</v>
      </c>
      <c r="D40" s="385" t="s">
        <v>279</v>
      </c>
      <c r="E40" s="376">
        <f>'1. Bevételek'!E38</f>
        <v>0</v>
      </c>
      <c r="F40" s="376">
        <v>0</v>
      </c>
      <c r="G40" s="376">
        <v>0</v>
      </c>
      <c r="H40" s="405">
        <v>0</v>
      </c>
      <c r="I40" s="405">
        <v>0</v>
      </c>
      <c r="J40" s="405">
        <v>0</v>
      </c>
      <c r="K40" s="405">
        <v>0</v>
      </c>
      <c r="L40" s="404">
        <v>0</v>
      </c>
      <c r="M40" s="404">
        <v>0</v>
      </c>
      <c r="N40" s="376">
        <v>0</v>
      </c>
    </row>
    <row r="41" spans="1:16" x14ac:dyDescent="0.2">
      <c r="A41" s="526"/>
      <c r="B41" s="400"/>
      <c r="C41" s="146" t="s">
        <v>433</v>
      </c>
      <c r="D41" s="146" t="s">
        <v>280</v>
      </c>
      <c r="E41" s="368">
        <f>'1. Bevételek'!E39</f>
        <v>0</v>
      </c>
      <c r="F41" s="368">
        <v>2932591</v>
      </c>
      <c r="G41" s="368">
        <f>N41-(E41+F41)</f>
        <v>3819500</v>
      </c>
      <c r="H41" s="395">
        <v>0</v>
      </c>
      <c r="I41" s="405">
        <v>0</v>
      </c>
      <c r="J41" s="405">
        <v>0</v>
      </c>
      <c r="K41" s="395">
        <v>0</v>
      </c>
      <c r="L41" s="404">
        <v>0</v>
      </c>
      <c r="M41" s="404">
        <v>0</v>
      </c>
      <c r="N41" s="376">
        <v>6752091</v>
      </c>
      <c r="P41" s="406"/>
    </row>
    <row r="42" spans="1:16" x14ac:dyDescent="0.2">
      <c r="A42" s="526"/>
      <c r="B42" s="527" t="s">
        <v>191</v>
      </c>
      <c r="C42" s="527"/>
      <c r="D42" s="394" t="s">
        <v>281</v>
      </c>
      <c r="E42" s="134">
        <f t="shared" ref="E42:N42" si="11">SUM(E40:E41)</f>
        <v>0</v>
      </c>
      <c r="F42" s="134">
        <f t="shared" si="11"/>
        <v>2932591</v>
      </c>
      <c r="G42" s="134">
        <f t="shared" si="11"/>
        <v>3819500</v>
      </c>
      <c r="H42" s="134">
        <f t="shared" si="11"/>
        <v>0</v>
      </c>
      <c r="I42" s="134">
        <f t="shared" si="11"/>
        <v>0</v>
      </c>
      <c r="J42" s="134">
        <f t="shared" si="11"/>
        <v>0</v>
      </c>
      <c r="K42" s="134">
        <f t="shared" si="11"/>
        <v>0</v>
      </c>
      <c r="L42" s="134">
        <f t="shared" si="11"/>
        <v>0</v>
      </c>
      <c r="M42" s="134">
        <f t="shared" si="11"/>
        <v>0</v>
      </c>
      <c r="N42" s="134">
        <f t="shared" si="11"/>
        <v>6752091</v>
      </c>
      <c r="P42" s="406"/>
    </row>
    <row r="43" spans="1:16" s="158" customFormat="1" ht="24.75" customHeight="1" x14ac:dyDescent="0.2">
      <c r="A43" s="534" t="s">
        <v>192</v>
      </c>
      <c r="B43" s="534"/>
      <c r="C43" s="534"/>
      <c r="D43" s="393" t="s">
        <v>282</v>
      </c>
      <c r="E43" s="135">
        <f>E18+E28+E21+E37+E39+E42</f>
        <v>95394476</v>
      </c>
      <c r="F43" s="135">
        <f t="shared" ref="F43:N43" si="12">F18+F28+F21+F37+F39+F42</f>
        <v>-3224814</v>
      </c>
      <c r="G43" s="135">
        <f t="shared" si="12"/>
        <v>37482282</v>
      </c>
      <c r="H43" s="135">
        <f t="shared" si="12"/>
        <v>18005000</v>
      </c>
      <c r="I43" s="135">
        <f t="shared" si="12"/>
        <v>0</v>
      </c>
      <c r="J43" s="135">
        <f t="shared" si="12"/>
        <v>-332660</v>
      </c>
      <c r="K43" s="135">
        <f t="shared" si="12"/>
        <v>0</v>
      </c>
      <c r="L43" s="135">
        <f t="shared" si="12"/>
        <v>0</v>
      </c>
      <c r="M43" s="135">
        <f t="shared" si="12"/>
        <v>0</v>
      </c>
      <c r="N43" s="135">
        <f t="shared" si="12"/>
        <v>147324284</v>
      </c>
      <c r="P43" s="414"/>
    </row>
    <row r="44" spans="1:16" s="406" customFormat="1" ht="24" customHeight="1" x14ac:dyDescent="0.2">
      <c r="A44" s="509" t="s">
        <v>49</v>
      </c>
      <c r="B44" s="413"/>
      <c r="C44" s="385" t="s">
        <v>251</v>
      </c>
      <c r="D44" s="385" t="s">
        <v>283</v>
      </c>
      <c r="E44" s="376">
        <f>'1. Bevételek'!E42</f>
        <v>0</v>
      </c>
      <c r="F44" s="376">
        <v>0</v>
      </c>
      <c r="G44" s="376">
        <v>0</v>
      </c>
      <c r="H44" s="405">
        <v>0</v>
      </c>
      <c r="I44" s="405">
        <v>0</v>
      </c>
      <c r="J44" s="405">
        <v>0</v>
      </c>
      <c r="K44" s="405">
        <v>0</v>
      </c>
      <c r="L44" s="404">
        <v>0</v>
      </c>
      <c r="M44" s="404">
        <v>0</v>
      </c>
      <c r="N44" s="376">
        <v>0</v>
      </c>
    </row>
    <row r="45" spans="1:16" ht="18.75" customHeight="1" x14ac:dyDescent="0.2">
      <c r="A45" s="510"/>
      <c r="B45" s="527" t="s">
        <v>252</v>
      </c>
      <c r="C45" s="527"/>
      <c r="D45" s="394" t="s">
        <v>284</v>
      </c>
      <c r="E45" s="134">
        <f t="shared" ref="E45:N45" si="13">SUM(E44)</f>
        <v>0</v>
      </c>
      <c r="F45" s="134">
        <f t="shared" si="13"/>
        <v>0</v>
      </c>
      <c r="G45" s="134">
        <f t="shared" si="13"/>
        <v>0</v>
      </c>
      <c r="H45" s="134">
        <f t="shared" si="13"/>
        <v>0</v>
      </c>
      <c r="I45" s="134">
        <f t="shared" si="13"/>
        <v>0</v>
      </c>
      <c r="J45" s="134">
        <f t="shared" si="13"/>
        <v>0</v>
      </c>
      <c r="K45" s="134">
        <f t="shared" si="13"/>
        <v>0</v>
      </c>
      <c r="L45" s="134">
        <f t="shared" si="13"/>
        <v>0</v>
      </c>
      <c r="M45" s="134">
        <f t="shared" si="13"/>
        <v>0</v>
      </c>
      <c r="N45" s="134">
        <f t="shared" si="13"/>
        <v>0</v>
      </c>
      <c r="P45" s="406"/>
    </row>
    <row r="46" spans="1:16" s="406" customFormat="1" ht="17.25" customHeight="1" x14ac:dyDescent="0.2">
      <c r="A46" s="526" t="s">
        <v>50</v>
      </c>
      <c r="B46" s="413"/>
      <c r="C46" s="385" t="s">
        <v>218</v>
      </c>
      <c r="D46" s="385" t="s">
        <v>285</v>
      </c>
      <c r="E46" s="376">
        <f>'1. Bevételek'!E44</f>
        <v>0</v>
      </c>
      <c r="F46" s="376">
        <v>0</v>
      </c>
      <c r="G46" s="376">
        <v>0</v>
      </c>
      <c r="H46" s="405">
        <v>0</v>
      </c>
      <c r="I46" s="405">
        <v>0</v>
      </c>
      <c r="J46" s="405">
        <v>0</v>
      </c>
      <c r="K46" s="405">
        <v>0</v>
      </c>
      <c r="L46" s="404">
        <v>0</v>
      </c>
      <c r="M46" s="404">
        <v>0</v>
      </c>
      <c r="N46" s="376">
        <v>0</v>
      </c>
    </row>
    <row r="47" spans="1:16" ht="18.75" customHeight="1" x14ac:dyDescent="0.2">
      <c r="A47" s="526"/>
      <c r="B47" s="527" t="s">
        <v>217</v>
      </c>
      <c r="C47" s="527"/>
      <c r="D47" s="394" t="s">
        <v>357</v>
      </c>
      <c r="E47" s="134">
        <f t="shared" ref="E47:N47" si="14">SUM(E46)</f>
        <v>0</v>
      </c>
      <c r="F47" s="134">
        <f t="shared" si="14"/>
        <v>0</v>
      </c>
      <c r="G47" s="134">
        <f t="shared" si="14"/>
        <v>0</v>
      </c>
      <c r="H47" s="134">
        <f t="shared" si="14"/>
        <v>0</v>
      </c>
      <c r="I47" s="134">
        <f t="shared" si="14"/>
        <v>0</v>
      </c>
      <c r="J47" s="134">
        <f t="shared" si="14"/>
        <v>0</v>
      </c>
      <c r="K47" s="134">
        <f t="shared" si="14"/>
        <v>0</v>
      </c>
      <c r="L47" s="134">
        <f t="shared" si="14"/>
        <v>0</v>
      </c>
      <c r="M47" s="134">
        <f t="shared" si="14"/>
        <v>0</v>
      </c>
      <c r="N47" s="134">
        <f t="shared" si="14"/>
        <v>0</v>
      </c>
      <c r="P47" s="406"/>
    </row>
    <row r="48" spans="1:16" s="406" customFormat="1" ht="15" customHeight="1" x14ac:dyDescent="0.2">
      <c r="A48" s="526" t="s">
        <v>51</v>
      </c>
      <c r="B48" s="413"/>
      <c r="C48" s="385" t="s">
        <v>247</v>
      </c>
      <c r="D48" s="385" t="s">
        <v>359</v>
      </c>
      <c r="E48" s="376">
        <f>'1. Bevételek'!E46</f>
        <v>69397630</v>
      </c>
      <c r="F48" s="376">
        <v>0</v>
      </c>
      <c r="G48" s="376">
        <f>N48-(E48+F48)</f>
        <v>0</v>
      </c>
      <c r="H48" s="405">
        <v>0</v>
      </c>
      <c r="I48" s="405">
        <v>0</v>
      </c>
      <c r="J48" s="405">
        <v>0</v>
      </c>
      <c r="K48" s="405">
        <v>0</v>
      </c>
      <c r="L48" s="404">
        <v>0</v>
      </c>
      <c r="M48" s="404">
        <v>0</v>
      </c>
      <c r="N48" s="376">
        <v>69397630</v>
      </c>
    </row>
    <row r="49" spans="1:16" ht="17.25" customHeight="1" x14ac:dyDescent="0.2">
      <c r="A49" s="526"/>
      <c r="B49" s="527" t="s">
        <v>219</v>
      </c>
      <c r="C49" s="527"/>
      <c r="D49" s="394" t="s">
        <v>358</v>
      </c>
      <c r="E49" s="134">
        <f t="shared" ref="E49:N49" si="15">SUM(E48)</f>
        <v>69397630</v>
      </c>
      <c r="F49" s="134">
        <f t="shared" si="15"/>
        <v>0</v>
      </c>
      <c r="G49" s="134">
        <f t="shared" si="15"/>
        <v>0</v>
      </c>
      <c r="H49" s="134">
        <f t="shared" si="15"/>
        <v>0</v>
      </c>
      <c r="I49" s="134">
        <f t="shared" si="15"/>
        <v>0</v>
      </c>
      <c r="J49" s="134">
        <f t="shared" si="15"/>
        <v>0</v>
      </c>
      <c r="K49" s="134">
        <f t="shared" si="15"/>
        <v>0</v>
      </c>
      <c r="L49" s="134">
        <f t="shared" si="15"/>
        <v>0</v>
      </c>
      <c r="M49" s="134">
        <f t="shared" si="15"/>
        <v>0</v>
      </c>
      <c r="N49" s="134">
        <f t="shared" si="15"/>
        <v>69397630</v>
      </c>
      <c r="P49" s="406"/>
    </row>
    <row r="50" spans="1:16" ht="17.25" customHeight="1" x14ac:dyDescent="0.2">
      <c r="A50" s="412" t="s">
        <v>52</v>
      </c>
      <c r="B50" s="511" t="s">
        <v>423</v>
      </c>
      <c r="C50" s="512"/>
      <c r="D50" s="411" t="s">
        <v>422</v>
      </c>
      <c r="E50" s="134">
        <v>0</v>
      </c>
      <c r="F50" s="134">
        <v>0</v>
      </c>
      <c r="G50" s="134">
        <f>N50-(E50+F50)</f>
        <v>11024</v>
      </c>
      <c r="H50" s="134">
        <v>0</v>
      </c>
      <c r="I50" s="134">
        <v>0</v>
      </c>
      <c r="J50" s="134">
        <v>0</v>
      </c>
      <c r="K50" s="134">
        <v>0</v>
      </c>
      <c r="L50" s="415">
        <v>0</v>
      </c>
      <c r="M50" s="415">
        <v>0</v>
      </c>
      <c r="N50" s="134">
        <v>11024</v>
      </c>
      <c r="P50" s="406"/>
    </row>
    <row r="51" spans="1:16" s="406" customFormat="1" ht="15.75" customHeight="1" x14ac:dyDescent="0.2">
      <c r="A51" s="528" t="s">
        <v>24</v>
      </c>
      <c r="B51" s="413"/>
      <c r="C51" s="385" t="s">
        <v>249</v>
      </c>
      <c r="D51" s="385" t="s">
        <v>286</v>
      </c>
      <c r="E51" s="376">
        <f>'1. Bevételek'!E49</f>
        <v>0</v>
      </c>
      <c r="F51" s="376">
        <v>0</v>
      </c>
      <c r="G51" s="376">
        <v>0</v>
      </c>
      <c r="H51" s="405">
        <v>0</v>
      </c>
      <c r="I51" s="405">
        <v>0</v>
      </c>
      <c r="J51" s="405">
        <v>0</v>
      </c>
      <c r="K51" s="405">
        <v>0</v>
      </c>
      <c r="L51" s="404">
        <v>0</v>
      </c>
      <c r="M51" s="404">
        <v>0</v>
      </c>
      <c r="N51" s="376">
        <v>0</v>
      </c>
    </row>
    <row r="52" spans="1:16" ht="18" customHeight="1" x14ac:dyDescent="0.2">
      <c r="A52" s="530"/>
      <c r="B52" s="527" t="s">
        <v>250</v>
      </c>
      <c r="C52" s="527"/>
      <c r="D52" s="394" t="s">
        <v>287</v>
      </c>
      <c r="E52" s="134">
        <f t="shared" ref="E52:N52" si="16">SUM(E51)</f>
        <v>0</v>
      </c>
      <c r="F52" s="134">
        <f t="shared" si="16"/>
        <v>0</v>
      </c>
      <c r="G52" s="134">
        <f t="shared" si="16"/>
        <v>0</v>
      </c>
      <c r="H52" s="134">
        <f t="shared" si="16"/>
        <v>0</v>
      </c>
      <c r="I52" s="134">
        <f t="shared" si="16"/>
        <v>0</v>
      </c>
      <c r="J52" s="134">
        <f t="shared" si="16"/>
        <v>0</v>
      </c>
      <c r="K52" s="134">
        <f t="shared" si="16"/>
        <v>0</v>
      </c>
      <c r="L52" s="134">
        <f t="shared" si="16"/>
        <v>0</v>
      </c>
      <c r="M52" s="134">
        <f t="shared" si="16"/>
        <v>0</v>
      </c>
      <c r="N52" s="134">
        <f t="shared" si="16"/>
        <v>0</v>
      </c>
      <c r="P52" s="406"/>
    </row>
    <row r="53" spans="1:16" s="155" customFormat="1" ht="21.75" customHeight="1" x14ac:dyDescent="0.2">
      <c r="A53" s="534" t="s">
        <v>220</v>
      </c>
      <c r="B53" s="534"/>
      <c r="C53" s="534"/>
      <c r="D53" s="393" t="s">
        <v>288</v>
      </c>
      <c r="E53" s="135">
        <f>E47+E49+E50+E52+E45</f>
        <v>69397630</v>
      </c>
      <c r="F53" s="135">
        <f t="shared" ref="F53:N53" si="17">F47+F49+F50+F52+F45</f>
        <v>0</v>
      </c>
      <c r="G53" s="135">
        <f t="shared" si="17"/>
        <v>11024</v>
      </c>
      <c r="H53" s="135">
        <f t="shared" si="17"/>
        <v>0</v>
      </c>
      <c r="I53" s="135">
        <f t="shared" si="17"/>
        <v>0</v>
      </c>
      <c r="J53" s="135">
        <f t="shared" si="17"/>
        <v>0</v>
      </c>
      <c r="K53" s="135">
        <f t="shared" si="17"/>
        <v>0</v>
      </c>
      <c r="L53" s="135">
        <f t="shared" si="17"/>
        <v>0</v>
      </c>
      <c r="M53" s="135">
        <f t="shared" si="17"/>
        <v>0</v>
      </c>
      <c r="N53" s="135">
        <f t="shared" si="17"/>
        <v>69408654</v>
      </c>
      <c r="P53" s="390"/>
    </row>
    <row r="54" spans="1:16" s="111" customFormat="1" ht="22.5" customHeight="1" x14ac:dyDescent="0.2">
      <c r="A54" s="533" t="s">
        <v>221</v>
      </c>
      <c r="B54" s="533"/>
      <c r="C54" s="533"/>
      <c r="D54" s="401"/>
      <c r="E54" s="402">
        <f>E43+E53</f>
        <v>164792106</v>
      </c>
      <c r="F54" s="402">
        <f t="shared" ref="F54:N54" si="18">F43+F53</f>
        <v>-3224814</v>
      </c>
      <c r="G54" s="402">
        <f t="shared" si="18"/>
        <v>37493306</v>
      </c>
      <c r="H54" s="402">
        <f t="shared" si="18"/>
        <v>18005000</v>
      </c>
      <c r="I54" s="402">
        <f t="shared" si="18"/>
        <v>0</v>
      </c>
      <c r="J54" s="402">
        <f t="shared" si="18"/>
        <v>-332660</v>
      </c>
      <c r="K54" s="402">
        <f t="shared" si="18"/>
        <v>0</v>
      </c>
      <c r="L54" s="402">
        <f t="shared" si="18"/>
        <v>0</v>
      </c>
      <c r="M54" s="402">
        <f t="shared" si="18"/>
        <v>0</v>
      </c>
      <c r="N54" s="402">
        <f t="shared" si="18"/>
        <v>216732938</v>
      </c>
      <c r="O54" s="140"/>
      <c r="P54" s="389"/>
    </row>
    <row r="56" spans="1:16" x14ac:dyDescent="0.2">
      <c r="F56" s="406"/>
      <c r="G56" s="406"/>
      <c r="H56" s="406"/>
      <c r="I56" s="406"/>
      <c r="J56" s="406"/>
      <c r="K56" s="406"/>
      <c r="L56" s="406"/>
      <c r="M56" s="406"/>
      <c r="N56" s="416"/>
    </row>
  </sheetData>
  <mergeCells count="38">
    <mergeCell ref="A1:N1"/>
    <mergeCell ref="A2:N2"/>
    <mergeCell ref="A43:C43"/>
    <mergeCell ref="A53:C53"/>
    <mergeCell ref="A6:A18"/>
    <mergeCell ref="B12:C12"/>
    <mergeCell ref="B17:C17"/>
    <mergeCell ref="B18:C18"/>
    <mergeCell ref="B45:C45"/>
    <mergeCell ref="A22:A28"/>
    <mergeCell ref="B22:C22"/>
    <mergeCell ref="B26:C26"/>
    <mergeCell ref="B27:C27"/>
    <mergeCell ref="B28:C28"/>
    <mergeCell ref="A29:A37"/>
    <mergeCell ref="B37:C37"/>
    <mergeCell ref="A54:C54"/>
    <mergeCell ref="A46:A47"/>
    <mergeCell ref="B47:C47"/>
    <mergeCell ref="A48:A49"/>
    <mergeCell ref="B49:C49"/>
    <mergeCell ref="A51:A52"/>
    <mergeCell ref="B52:C52"/>
    <mergeCell ref="A44:A45"/>
    <mergeCell ref="B50:C50"/>
    <mergeCell ref="H4:J4"/>
    <mergeCell ref="K4:M4"/>
    <mergeCell ref="N4:N5"/>
    <mergeCell ref="A3:C5"/>
    <mergeCell ref="D3:D5"/>
    <mergeCell ref="E3:N3"/>
    <mergeCell ref="A38:A39"/>
    <mergeCell ref="B39:C39"/>
    <mergeCell ref="A40:A42"/>
    <mergeCell ref="B42:C42"/>
    <mergeCell ref="E4:G4"/>
    <mergeCell ref="A19:A21"/>
    <mergeCell ref="B21:C21"/>
  </mergeCells>
  <pageMargins left="0.59055118110236227" right="0.59055118110236227" top="0.74803149606299213" bottom="0.74803149606299213" header="0.31496062992125984" footer="0.31496062992125984"/>
  <pageSetup paperSize="9" scale="53" orientation="portrait" r:id="rId1"/>
  <headerFooter>
    <oddHeader>&amp;R1.1.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indexed="11"/>
    <pageSetUpPr fitToPage="1"/>
  </sheetPr>
  <dimension ref="A1:U44"/>
  <sheetViews>
    <sheetView topLeftCell="B13" zoomScaleNormal="100" zoomScaleSheetLayoutView="100" workbookViewId="0">
      <selection activeCell="L25" sqref="L25"/>
    </sheetView>
  </sheetViews>
  <sheetFormatPr defaultRowHeight="12.75" x14ac:dyDescent="0.2"/>
  <cols>
    <col min="1" max="1" width="4.28515625" customWidth="1"/>
    <col min="2" max="2" width="2.85546875" customWidth="1"/>
    <col min="3" max="3" width="54.5703125" customWidth="1"/>
    <col min="4" max="4" width="7.85546875" customWidth="1"/>
    <col min="5" max="9" width="17.7109375" style="136" customWidth="1"/>
    <col min="10" max="10" width="13.7109375" style="136" customWidth="1"/>
  </cols>
  <sheetData>
    <row r="1" spans="1:21" ht="21.75" customHeight="1" x14ac:dyDescent="0.2">
      <c r="A1" s="480" t="s">
        <v>425</v>
      </c>
      <c r="B1" s="480"/>
      <c r="C1" s="480"/>
      <c r="D1" s="480"/>
      <c r="E1" s="480"/>
      <c r="F1" s="480"/>
      <c r="G1" s="480"/>
      <c r="H1" s="480"/>
      <c r="I1" s="480"/>
      <c r="J1" s="480"/>
    </row>
    <row r="2" spans="1:21" ht="28.5" customHeight="1" x14ac:dyDescent="0.2">
      <c r="A2" s="481" t="s">
        <v>81</v>
      </c>
      <c r="B2" s="481"/>
      <c r="C2" s="481"/>
      <c r="D2" s="481"/>
      <c r="E2" s="481"/>
      <c r="F2" s="481"/>
      <c r="G2" s="481"/>
      <c r="H2" s="481"/>
      <c r="I2" s="481"/>
      <c r="J2" s="481"/>
    </row>
    <row r="3" spans="1:21" ht="43.5" customHeight="1" x14ac:dyDescent="0.2">
      <c r="A3" s="538" t="s">
        <v>37</v>
      </c>
      <c r="B3" s="539"/>
      <c r="C3" s="540"/>
      <c r="D3" s="206" t="s">
        <v>256</v>
      </c>
      <c r="E3" s="124" t="s">
        <v>361</v>
      </c>
      <c r="F3" s="124" t="s">
        <v>363</v>
      </c>
      <c r="G3" s="124" t="s">
        <v>413</v>
      </c>
      <c r="H3" s="124" t="s">
        <v>364</v>
      </c>
      <c r="I3" s="124" t="s">
        <v>362</v>
      </c>
      <c r="J3" s="124" t="s">
        <v>412</v>
      </c>
      <c r="R3" s="209"/>
      <c r="S3" s="209"/>
      <c r="T3" s="209"/>
      <c r="U3" s="210"/>
    </row>
    <row r="4" spans="1:21" s="112" customFormat="1" ht="16.5" customHeight="1" x14ac:dyDescent="0.2">
      <c r="A4" s="550" t="s">
        <v>38</v>
      </c>
      <c r="B4" s="116"/>
      <c r="C4" s="117" t="s">
        <v>223</v>
      </c>
      <c r="D4" s="117" t="s">
        <v>289</v>
      </c>
      <c r="E4" s="118">
        <v>23469846</v>
      </c>
      <c r="F4" s="118">
        <v>559346</v>
      </c>
      <c r="G4" s="203">
        <f>H4-(E4+F4)</f>
        <v>44100</v>
      </c>
      <c r="H4" s="203">
        <v>24073292</v>
      </c>
      <c r="I4" s="203">
        <v>15035681</v>
      </c>
      <c r="J4" s="203">
        <f t="shared" ref="J4:J18" si="0">I4/H4*100</f>
        <v>62.457934710383611</v>
      </c>
      <c r="L4" s="391"/>
    </row>
    <row r="5" spans="1:21" s="112" customFormat="1" ht="16.5" customHeight="1" x14ac:dyDescent="0.2">
      <c r="A5" s="550"/>
      <c r="B5" s="116"/>
      <c r="C5" s="117" t="s">
        <v>224</v>
      </c>
      <c r="D5" s="117" t="s">
        <v>290</v>
      </c>
      <c r="E5" s="118">
        <v>12254800</v>
      </c>
      <c r="F5" s="118">
        <v>0</v>
      </c>
      <c r="G5" s="203">
        <f>H5-(E5+F5)</f>
        <v>0</v>
      </c>
      <c r="H5" s="203">
        <v>12254800</v>
      </c>
      <c r="I5" s="203">
        <v>6588031</v>
      </c>
      <c r="J5" s="203">
        <f t="shared" si="0"/>
        <v>53.758780233051539</v>
      </c>
      <c r="L5" s="391"/>
    </row>
    <row r="6" spans="1:21" s="115" customFormat="1" ht="21.75" customHeight="1" x14ac:dyDescent="0.2">
      <c r="A6" s="550"/>
      <c r="B6" s="537" t="s">
        <v>222</v>
      </c>
      <c r="C6" s="537"/>
      <c r="D6" s="198" t="s">
        <v>291</v>
      </c>
      <c r="E6" s="134">
        <f>SUM(E4:E5)</f>
        <v>35724646</v>
      </c>
      <c r="F6" s="134">
        <f>SUM(F4:F5)</f>
        <v>559346</v>
      </c>
      <c r="G6" s="134">
        <f>SUM(G4:G5)</f>
        <v>44100</v>
      </c>
      <c r="H6" s="134">
        <f>SUM(H4:H5)</f>
        <v>36328092</v>
      </c>
      <c r="I6" s="134">
        <f>SUM(I4:I5)</f>
        <v>21623712</v>
      </c>
      <c r="J6" s="134">
        <f t="shared" si="0"/>
        <v>59.523390328344249</v>
      </c>
      <c r="L6" s="211"/>
    </row>
    <row r="7" spans="1:21" s="115" customFormat="1" ht="22.5" customHeight="1" x14ac:dyDescent="0.2">
      <c r="A7" s="127" t="s">
        <v>39</v>
      </c>
      <c r="B7" s="537" t="s">
        <v>225</v>
      </c>
      <c r="C7" s="537"/>
      <c r="D7" s="198" t="s">
        <v>292</v>
      </c>
      <c r="E7" s="134">
        <v>6251813</v>
      </c>
      <c r="F7" s="134">
        <v>28154</v>
      </c>
      <c r="G7" s="134">
        <f>H7-(E7+F7)</f>
        <v>0</v>
      </c>
      <c r="H7" s="134">
        <v>6279967</v>
      </c>
      <c r="I7" s="134">
        <v>3194004</v>
      </c>
      <c r="J7" s="134">
        <f t="shared" si="0"/>
        <v>50.86020356476395</v>
      </c>
      <c r="L7" s="211"/>
    </row>
    <row r="8" spans="1:21" s="112" customFormat="1" ht="13.5" customHeight="1" x14ac:dyDescent="0.2">
      <c r="A8" s="551" t="s">
        <v>40</v>
      </c>
      <c r="B8" s="116"/>
      <c r="C8" s="117" t="s">
        <v>226</v>
      </c>
      <c r="D8" s="117" t="s">
        <v>293</v>
      </c>
      <c r="E8" s="118">
        <v>6035050</v>
      </c>
      <c r="F8" s="118">
        <v>0</v>
      </c>
      <c r="G8" s="203">
        <f>H8-(E8+F8)</f>
        <v>213665</v>
      </c>
      <c r="H8" s="203">
        <v>6248715</v>
      </c>
      <c r="I8" s="203">
        <v>3596839</v>
      </c>
      <c r="J8" s="203">
        <f t="shared" si="0"/>
        <v>57.561258594767082</v>
      </c>
      <c r="L8" s="391"/>
    </row>
    <row r="9" spans="1:21" s="112" customFormat="1" ht="13.5" customHeight="1" x14ac:dyDescent="0.2">
      <c r="A9" s="551"/>
      <c r="B9" s="116"/>
      <c r="C9" s="117" t="s">
        <v>227</v>
      </c>
      <c r="D9" s="117" t="s">
        <v>294</v>
      </c>
      <c r="E9" s="118">
        <v>1484372</v>
      </c>
      <c r="F9" s="118">
        <v>88500</v>
      </c>
      <c r="G9" s="203">
        <f t="shared" ref="G9:G12" si="1">H9-(E9+F9)</f>
        <v>49584</v>
      </c>
      <c r="H9" s="203">
        <v>1622456</v>
      </c>
      <c r="I9" s="203">
        <v>1160524</v>
      </c>
      <c r="J9" s="203">
        <f t="shared" si="0"/>
        <v>71.528842692806464</v>
      </c>
      <c r="L9" s="391"/>
    </row>
    <row r="10" spans="1:21" s="112" customFormat="1" ht="13.5" customHeight="1" x14ac:dyDescent="0.2">
      <c r="A10" s="551"/>
      <c r="B10" s="116"/>
      <c r="C10" s="117" t="s">
        <v>228</v>
      </c>
      <c r="D10" s="117" t="s">
        <v>295</v>
      </c>
      <c r="E10" s="118">
        <v>35891502</v>
      </c>
      <c r="F10" s="118">
        <v>0</v>
      </c>
      <c r="G10" s="203">
        <f t="shared" si="1"/>
        <v>-2769435</v>
      </c>
      <c r="H10" s="203">
        <v>33122067</v>
      </c>
      <c r="I10" s="203">
        <v>20640871</v>
      </c>
      <c r="J10" s="203">
        <f t="shared" si="0"/>
        <v>62.317581206511051</v>
      </c>
      <c r="L10" s="391"/>
    </row>
    <row r="11" spans="1:21" s="112" customFormat="1" ht="13.5" customHeight="1" x14ac:dyDescent="0.2">
      <c r="A11" s="551"/>
      <c r="B11" s="116"/>
      <c r="C11" s="117" t="s">
        <v>229</v>
      </c>
      <c r="D11" s="117" t="s">
        <v>298</v>
      </c>
      <c r="E11" s="118">
        <v>120000</v>
      </c>
      <c r="F11" s="118">
        <v>0</v>
      </c>
      <c r="G11" s="203">
        <f t="shared" si="1"/>
        <v>0</v>
      </c>
      <c r="H11" s="203">
        <v>120000</v>
      </c>
      <c r="I11" s="203">
        <v>0</v>
      </c>
      <c r="J11" s="203">
        <f t="shared" si="0"/>
        <v>0</v>
      </c>
      <c r="L11" s="391"/>
    </row>
    <row r="12" spans="1:21" s="112" customFormat="1" ht="13.5" customHeight="1" x14ac:dyDescent="0.2">
      <c r="A12" s="551"/>
      <c r="B12" s="116"/>
      <c r="C12" s="117" t="s">
        <v>230</v>
      </c>
      <c r="D12" s="117" t="s">
        <v>299</v>
      </c>
      <c r="E12" s="118">
        <v>14216777</v>
      </c>
      <c r="F12" s="118">
        <v>0</v>
      </c>
      <c r="G12" s="203">
        <f t="shared" si="1"/>
        <v>292950</v>
      </c>
      <c r="H12" s="203">
        <v>14509727</v>
      </c>
      <c r="I12" s="203">
        <v>6223380</v>
      </c>
      <c r="J12" s="203">
        <f t="shared" si="0"/>
        <v>42.891089542897667</v>
      </c>
      <c r="K12" s="144" t="s">
        <v>369</v>
      </c>
      <c r="L12" s="391"/>
    </row>
    <row r="13" spans="1:21" s="115" customFormat="1" ht="19.5" customHeight="1" x14ac:dyDescent="0.2">
      <c r="A13" s="551"/>
      <c r="B13" s="537" t="s">
        <v>231</v>
      </c>
      <c r="C13" s="537"/>
      <c r="D13" s="198" t="s">
        <v>300</v>
      </c>
      <c r="E13" s="134">
        <f>SUM(E8:E12)</f>
        <v>57747701</v>
      </c>
      <c r="F13" s="134">
        <f>SUM(F8:F12)</f>
        <v>88500</v>
      </c>
      <c r="G13" s="134">
        <f>SUM(G8:G12)</f>
        <v>-2213236</v>
      </c>
      <c r="H13" s="134">
        <f>SUM(H8:H12)</f>
        <v>55622965</v>
      </c>
      <c r="I13" s="134">
        <f>SUM(I8:I12)</f>
        <v>31621614</v>
      </c>
      <c r="J13" s="134">
        <f t="shared" si="0"/>
        <v>56.849925206252493</v>
      </c>
      <c r="L13" s="211"/>
    </row>
    <row r="14" spans="1:21" s="115" customFormat="1" ht="25.5" customHeight="1" x14ac:dyDescent="0.2">
      <c r="A14" s="119" t="s">
        <v>41</v>
      </c>
      <c r="B14" s="537" t="s">
        <v>84</v>
      </c>
      <c r="C14" s="537"/>
      <c r="D14" s="198" t="s">
        <v>301</v>
      </c>
      <c r="E14" s="134">
        <v>7060000</v>
      </c>
      <c r="F14" s="134">
        <v>0</v>
      </c>
      <c r="G14" s="134">
        <f>H14-(E14+F14)</f>
        <v>0</v>
      </c>
      <c r="H14" s="134">
        <v>7060000</v>
      </c>
      <c r="I14" s="134">
        <v>1148100</v>
      </c>
      <c r="J14" s="134">
        <f t="shared" si="0"/>
        <v>16.262039660056658</v>
      </c>
      <c r="L14" s="211"/>
    </row>
    <row r="15" spans="1:21" s="115" customFormat="1" ht="25.5" customHeight="1" x14ac:dyDescent="0.2">
      <c r="A15" s="119" t="s">
        <v>42</v>
      </c>
      <c r="B15" s="537" t="s">
        <v>232</v>
      </c>
      <c r="C15" s="537"/>
      <c r="D15" s="198" t="s">
        <v>302</v>
      </c>
      <c r="E15" s="134">
        <v>0</v>
      </c>
      <c r="F15" s="134">
        <v>1385228</v>
      </c>
      <c r="G15" s="134">
        <f t="shared" ref="G15:G24" si="2">H15-(E15+F15)</f>
        <v>0</v>
      </c>
      <c r="H15" s="134">
        <v>1385228</v>
      </c>
      <c r="I15" s="134">
        <v>1385228</v>
      </c>
      <c r="J15" s="134">
        <f t="shared" si="0"/>
        <v>100</v>
      </c>
      <c r="L15" s="211"/>
    </row>
    <row r="16" spans="1:21" x14ac:dyDescent="0.2">
      <c r="A16" s="494" t="s">
        <v>47</v>
      </c>
      <c r="B16" s="116"/>
      <c r="C16" s="117" t="s">
        <v>233</v>
      </c>
      <c r="D16" s="117" t="s">
        <v>303</v>
      </c>
      <c r="E16" s="118">
        <v>8549064</v>
      </c>
      <c r="F16" s="118">
        <v>0</v>
      </c>
      <c r="G16" s="375">
        <f t="shared" si="2"/>
        <v>0</v>
      </c>
      <c r="H16" s="203">
        <v>8549064</v>
      </c>
      <c r="I16" s="203">
        <v>4791053</v>
      </c>
      <c r="J16" s="375">
        <f t="shared" si="0"/>
        <v>56.041842709330517</v>
      </c>
      <c r="L16" s="370"/>
    </row>
    <row r="17" spans="1:12" x14ac:dyDescent="0.2">
      <c r="A17" s="495"/>
      <c r="B17" s="116"/>
      <c r="C17" s="117" t="s">
        <v>234</v>
      </c>
      <c r="D17" s="117" t="s">
        <v>304</v>
      </c>
      <c r="E17" s="118">
        <v>2512000</v>
      </c>
      <c r="F17" s="118">
        <v>0</v>
      </c>
      <c r="G17" s="375">
        <f t="shared" si="2"/>
        <v>0</v>
      </c>
      <c r="H17" s="203">
        <v>2512000</v>
      </c>
      <c r="I17" s="203">
        <v>822000</v>
      </c>
      <c r="J17" s="375">
        <f t="shared" si="0"/>
        <v>32.722929936305732</v>
      </c>
      <c r="L17" s="370"/>
    </row>
    <row r="18" spans="1:12" ht="25.5" customHeight="1" x14ac:dyDescent="0.2">
      <c r="A18" s="496"/>
      <c r="B18" s="537" t="s">
        <v>235</v>
      </c>
      <c r="C18" s="537"/>
      <c r="D18" s="198" t="s">
        <v>360</v>
      </c>
      <c r="E18" s="134">
        <f>SUM(E15:E17)</f>
        <v>11061064</v>
      </c>
      <c r="F18" s="134">
        <f t="shared" ref="F18:G18" si="3">SUM(F15:F17)</f>
        <v>1385228</v>
      </c>
      <c r="G18" s="134">
        <f t="shared" si="3"/>
        <v>0</v>
      </c>
      <c r="H18" s="134">
        <f>SUM(H15:H17)</f>
        <v>12446292</v>
      </c>
      <c r="I18" s="134">
        <f>SUM(I15:I17)</f>
        <v>6998281</v>
      </c>
      <c r="J18" s="134">
        <f t="shared" si="0"/>
        <v>56.227838781220939</v>
      </c>
      <c r="L18" s="370"/>
    </row>
    <row r="19" spans="1:12" s="113" customFormat="1" ht="25.5" customHeight="1" x14ac:dyDescent="0.2">
      <c r="A19" s="417" t="s">
        <v>49</v>
      </c>
      <c r="B19" s="548" t="s">
        <v>88</v>
      </c>
      <c r="C19" s="549"/>
      <c r="D19" s="201" t="s">
        <v>305</v>
      </c>
      <c r="E19" s="204">
        <f>7160990+395035</f>
        <v>7556025</v>
      </c>
      <c r="F19" s="204">
        <v>-5645192</v>
      </c>
      <c r="G19" s="134">
        <f t="shared" si="2"/>
        <v>5895342</v>
      </c>
      <c r="H19" s="204">
        <v>7806175</v>
      </c>
      <c r="I19" s="204">
        <v>0</v>
      </c>
      <c r="J19" s="134">
        <f t="shared" ref="J19:J25" si="4">I19/H19*100</f>
        <v>0</v>
      </c>
      <c r="K19" s="377"/>
      <c r="L19" s="377"/>
    </row>
    <row r="20" spans="1:12" s="128" customFormat="1" ht="19.5" customHeight="1" x14ac:dyDescent="0.2">
      <c r="A20" s="418" t="s">
        <v>50</v>
      </c>
      <c r="B20" s="537" t="s">
        <v>236</v>
      </c>
      <c r="C20" s="537"/>
      <c r="D20" s="198" t="s">
        <v>306</v>
      </c>
      <c r="E20" s="134">
        <v>18796000</v>
      </c>
      <c r="F20" s="134">
        <v>0</v>
      </c>
      <c r="G20" s="134">
        <f t="shared" si="2"/>
        <v>18548398</v>
      </c>
      <c r="H20" s="134">
        <v>37344398</v>
      </c>
      <c r="I20" s="134">
        <v>7809642</v>
      </c>
      <c r="J20" s="134">
        <f t="shared" si="4"/>
        <v>20.912485990535984</v>
      </c>
      <c r="L20" s="419"/>
    </row>
    <row r="21" spans="1:12" s="128" customFormat="1" ht="18.75" customHeight="1" x14ac:dyDescent="0.2">
      <c r="A21" s="418" t="s">
        <v>51</v>
      </c>
      <c r="B21" s="537" t="s">
        <v>132</v>
      </c>
      <c r="C21" s="537"/>
      <c r="D21" s="198" t="s">
        <v>307</v>
      </c>
      <c r="E21" s="134">
        <v>36154334</v>
      </c>
      <c r="F21" s="134">
        <v>0</v>
      </c>
      <c r="G21" s="134">
        <f t="shared" si="2"/>
        <v>14875018</v>
      </c>
      <c r="H21" s="134">
        <v>51029352</v>
      </c>
      <c r="I21" s="134">
        <v>28441897</v>
      </c>
      <c r="J21" s="134">
        <f t="shared" si="4"/>
        <v>55.736347582857803</v>
      </c>
      <c r="L21" s="419"/>
    </row>
    <row r="22" spans="1:12" ht="25.5" x14ac:dyDescent="0.2">
      <c r="A22" s="485" t="s">
        <v>52</v>
      </c>
      <c r="B22" s="116"/>
      <c r="C22" s="117" t="s">
        <v>237</v>
      </c>
      <c r="D22" s="117" t="s">
        <v>62</v>
      </c>
      <c r="E22" s="118">
        <v>0</v>
      </c>
      <c r="F22" s="118">
        <v>359150</v>
      </c>
      <c r="G22" s="375">
        <f t="shared" si="2"/>
        <v>0</v>
      </c>
      <c r="H22" s="203">
        <v>359150</v>
      </c>
      <c r="I22" s="203">
        <v>359150</v>
      </c>
      <c r="J22" s="375">
        <f t="shared" si="4"/>
        <v>100</v>
      </c>
      <c r="L22" s="370"/>
    </row>
    <row r="23" spans="1:12" ht="25.5" x14ac:dyDescent="0.2">
      <c r="A23" s="542"/>
      <c r="B23" s="116"/>
      <c r="C23" s="117" t="s">
        <v>238</v>
      </c>
      <c r="D23" s="117" t="s">
        <v>63</v>
      </c>
      <c r="E23" s="118">
        <v>0</v>
      </c>
      <c r="F23" s="118">
        <v>0</v>
      </c>
      <c r="G23" s="375">
        <f t="shared" si="2"/>
        <v>0</v>
      </c>
      <c r="H23" s="203">
        <v>0</v>
      </c>
      <c r="I23" s="203">
        <v>0</v>
      </c>
      <c r="J23" s="375"/>
      <c r="L23" s="370"/>
    </row>
    <row r="24" spans="1:12" x14ac:dyDescent="0.2">
      <c r="A24" s="542"/>
      <c r="B24" s="116"/>
      <c r="C24" s="117" t="s">
        <v>239</v>
      </c>
      <c r="D24" s="117" t="s">
        <v>332</v>
      </c>
      <c r="E24" s="118">
        <v>978000</v>
      </c>
      <c r="F24" s="118">
        <v>0</v>
      </c>
      <c r="G24" s="375">
        <f t="shared" si="2"/>
        <v>0</v>
      </c>
      <c r="H24" s="203">
        <v>978000</v>
      </c>
      <c r="I24" s="203">
        <v>479879</v>
      </c>
      <c r="J24" s="375">
        <f t="shared" si="4"/>
        <v>49.067382413087934</v>
      </c>
      <c r="L24" s="370"/>
    </row>
    <row r="25" spans="1:12" s="115" customFormat="1" ht="25.5" customHeight="1" x14ac:dyDescent="0.2">
      <c r="A25" s="543"/>
      <c r="B25" s="537" t="s">
        <v>240</v>
      </c>
      <c r="C25" s="537"/>
      <c r="D25" s="198" t="s">
        <v>308</v>
      </c>
      <c r="E25" s="134">
        <f>SUM(E22:E24)</f>
        <v>978000</v>
      </c>
      <c r="F25" s="134">
        <f>SUM(F22:F24)</f>
        <v>359150</v>
      </c>
      <c r="G25" s="134">
        <f>SUM(G22:G24)</f>
        <v>0</v>
      </c>
      <c r="H25" s="134">
        <f>SUM(H22:H24)</f>
        <v>1337150</v>
      </c>
      <c r="I25" s="134">
        <f>SUM(I22:I24)</f>
        <v>839029</v>
      </c>
      <c r="J25" s="134">
        <f t="shared" si="4"/>
        <v>62.747560109187447</v>
      </c>
      <c r="L25" s="211"/>
    </row>
    <row r="26" spans="1:12" s="115" customFormat="1" ht="25.5" customHeight="1" x14ac:dyDescent="0.2">
      <c r="A26" s="547" t="s">
        <v>241</v>
      </c>
      <c r="B26" s="547"/>
      <c r="C26" s="547"/>
      <c r="D26" s="199" t="s">
        <v>309</v>
      </c>
      <c r="E26" s="135">
        <f>E6+E7+E13+E14+E18+E20+E21+E25+E19</f>
        <v>181329583</v>
      </c>
      <c r="F26" s="135">
        <f t="shared" ref="F26:I26" si="5">F6+F7+F13+F14+F18+F20+F21+F25+F19</f>
        <v>-3224814</v>
      </c>
      <c r="G26" s="135">
        <f t="shared" si="5"/>
        <v>37149622</v>
      </c>
      <c r="H26" s="135">
        <f t="shared" si="5"/>
        <v>215254391</v>
      </c>
      <c r="I26" s="135">
        <f t="shared" si="5"/>
        <v>101676279</v>
      </c>
      <c r="J26" s="135">
        <f>I26/H26*100</f>
        <v>47.23540297024649</v>
      </c>
      <c r="K26" s="211"/>
      <c r="L26" s="211"/>
    </row>
    <row r="27" spans="1:12" x14ac:dyDescent="0.2">
      <c r="A27" s="494" t="s">
        <v>24</v>
      </c>
      <c r="B27" s="116"/>
      <c r="C27" s="117" t="s">
        <v>244</v>
      </c>
      <c r="D27" s="117" t="s">
        <v>310</v>
      </c>
      <c r="E27" s="118">
        <v>1467523</v>
      </c>
      <c r="F27" s="118">
        <v>0</v>
      </c>
      <c r="G27" s="203">
        <f>H27-(E27+F27)</f>
        <v>11024</v>
      </c>
      <c r="H27" s="203">
        <v>1478547</v>
      </c>
      <c r="I27" s="203">
        <v>1467523</v>
      </c>
      <c r="J27" s="203">
        <f>I27/H27*100</f>
        <v>99.25440314038039</v>
      </c>
      <c r="L27" s="370"/>
    </row>
    <row r="28" spans="1:12" x14ac:dyDescent="0.2">
      <c r="A28" s="496"/>
      <c r="B28" s="116"/>
      <c r="C28" s="117" t="s">
        <v>245</v>
      </c>
      <c r="D28" s="117" t="s">
        <v>64</v>
      </c>
      <c r="E28" s="118">
        <v>0</v>
      </c>
      <c r="F28" s="118">
        <v>0</v>
      </c>
      <c r="G28" s="203">
        <f>H28-(E28+F28)</f>
        <v>0</v>
      </c>
      <c r="H28" s="203">
        <v>0</v>
      </c>
      <c r="I28" s="203">
        <v>0</v>
      </c>
      <c r="J28" s="203"/>
      <c r="K28" s="370"/>
      <c r="L28" s="370"/>
    </row>
    <row r="29" spans="1:12" s="115" customFormat="1" ht="22.5" customHeight="1" x14ac:dyDescent="0.2">
      <c r="A29" s="544" t="s">
        <v>242</v>
      </c>
      <c r="B29" s="545"/>
      <c r="C29" s="546"/>
      <c r="D29" s="202" t="s">
        <v>311</v>
      </c>
      <c r="E29" s="135">
        <f>SUM(E27:E28)</f>
        <v>1467523</v>
      </c>
      <c r="F29" s="135">
        <f>SUM(F27:F28)</f>
        <v>0</v>
      </c>
      <c r="G29" s="135">
        <f>SUM(G27:G28)</f>
        <v>11024</v>
      </c>
      <c r="H29" s="135">
        <f>SUM(H27:H28)</f>
        <v>1478547</v>
      </c>
      <c r="I29" s="135">
        <f>SUM(I27:I28)</f>
        <v>1467523</v>
      </c>
      <c r="J29" s="135">
        <f>I29/H29*100</f>
        <v>99.25440314038039</v>
      </c>
      <c r="L29" s="211"/>
    </row>
    <row r="30" spans="1:12" s="111" customFormat="1" ht="22.5" customHeight="1" x14ac:dyDescent="0.2">
      <c r="A30" s="541" t="s">
        <v>243</v>
      </c>
      <c r="B30" s="541"/>
      <c r="C30" s="541"/>
      <c r="D30" s="200"/>
      <c r="E30" s="125">
        <f>E26+E29</f>
        <v>182797106</v>
      </c>
      <c r="F30" s="125">
        <f>F26+F29</f>
        <v>-3224814</v>
      </c>
      <c r="G30" s="125">
        <f>G26+G29</f>
        <v>37160646</v>
      </c>
      <c r="H30" s="125">
        <f>H26+H29</f>
        <v>216732938</v>
      </c>
      <c r="I30" s="125">
        <f>I26+I29</f>
        <v>103143802</v>
      </c>
      <c r="J30" s="125">
        <f>I30/H30*100</f>
        <v>47.590275364605631</v>
      </c>
      <c r="L30" s="389"/>
    </row>
    <row r="32" spans="1:12" x14ac:dyDescent="0.2">
      <c r="G32" s="420"/>
      <c r="H32" s="420"/>
      <c r="I32" s="420"/>
      <c r="J32" s="420"/>
    </row>
    <row r="44" spans="12:12" x14ac:dyDescent="0.2">
      <c r="L44" t="s">
        <v>369</v>
      </c>
    </row>
  </sheetData>
  <mergeCells count="21">
    <mergeCell ref="A1:J1"/>
    <mergeCell ref="A2:J2"/>
    <mergeCell ref="B13:C13"/>
    <mergeCell ref="A8:A13"/>
    <mergeCell ref="B14:C14"/>
    <mergeCell ref="B15:C15"/>
    <mergeCell ref="A3:C3"/>
    <mergeCell ref="A30:C30"/>
    <mergeCell ref="B25:C25"/>
    <mergeCell ref="B20:C20"/>
    <mergeCell ref="B21:C21"/>
    <mergeCell ref="A22:A25"/>
    <mergeCell ref="A27:A28"/>
    <mergeCell ref="A29:C29"/>
    <mergeCell ref="A26:C26"/>
    <mergeCell ref="B19:C19"/>
    <mergeCell ref="B6:C6"/>
    <mergeCell ref="B7:C7"/>
    <mergeCell ref="A4:A6"/>
    <mergeCell ref="B18:C18"/>
    <mergeCell ref="A16:A18"/>
  </mergeCells>
  <phoneticPr fontId="0" type="noConversion"/>
  <printOptions horizontalCentered="1"/>
  <pageMargins left="0.59055118110236227" right="0.59055118110236227" top="0.62992125984251968" bottom="0.43307086614173229" header="0.19685039370078741" footer="0.19685039370078741"/>
  <pageSetup paperSize="9" scale="53" firstPageNumber="41" orientation="portrait" r:id="rId1"/>
  <headerFooter alignWithMargins="0">
    <oddHeader>&amp;R&amp;"Times New Roman,Normál"2. számú melléklet</oddHeader>
    <oddFooter>&amp;C&amp;"Times New Roman,Normál"&amp;P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opLeftCell="B7" zoomScaleNormal="100" workbookViewId="0">
      <selection activeCell="I38" sqref="I38"/>
    </sheetView>
  </sheetViews>
  <sheetFormatPr defaultRowHeight="12.75" x14ac:dyDescent="0.2"/>
  <cols>
    <col min="1" max="1" width="3.5703125" style="144" bestFit="1" customWidth="1"/>
    <col min="2" max="2" width="2.85546875" style="144" customWidth="1"/>
    <col min="3" max="3" width="54.28515625" style="144" customWidth="1"/>
    <col min="4" max="4" width="6.28515625" style="144" bestFit="1" customWidth="1"/>
    <col min="5" max="5" width="12.7109375" style="144" bestFit="1" customWidth="1"/>
    <col min="6" max="7" width="12.7109375" style="144" customWidth="1"/>
    <col min="8" max="10" width="10.5703125" style="144" customWidth="1"/>
    <col min="11" max="13" width="7.7109375" style="150" customWidth="1"/>
    <col min="14" max="14" width="11.140625" style="150" bestFit="1" customWidth="1"/>
    <col min="15" max="16" width="12.7109375" style="150" bestFit="1" customWidth="1"/>
    <col min="17" max="16384" width="9.140625" style="144"/>
  </cols>
  <sheetData>
    <row r="1" spans="1:16" x14ac:dyDescent="0.2">
      <c r="A1" s="480" t="s">
        <v>427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</row>
    <row r="2" spans="1:16" ht="21" customHeight="1" x14ac:dyDescent="0.2">
      <c r="A2" s="559" t="s">
        <v>81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</row>
    <row r="3" spans="1:16" ht="28.5" customHeight="1" x14ac:dyDescent="0.2">
      <c r="A3" s="518" t="s">
        <v>37</v>
      </c>
      <c r="B3" s="519"/>
      <c r="C3" s="520"/>
      <c r="D3" s="524" t="s">
        <v>256</v>
      </c>
      <c r="E3" s="513" t="s">
        <v>429</v>
      </c>
      <c r="F3" s="514"/>
      <c r="G3" s="514"/>
      <c r="H3" s="514"/>
      <c r="I3" s="514"/>
      <c r="J3" s="514"/>
      <c r="K3" s="514"/>
      <c r="L3" s="514"/>
      <c r="M3" s="514"/>
      <c r="N3" s="515"/>
    </row>
    <row r="4" spans="1:16" ht="28.5" customHeight="1" x14ac:dyDescent="0.2">
      <c r="A4" s="521"/>
      <c r="B4" s="522"/>
      <c r="C4" s="523"/>
      <c r="D4" s="525"/>
      <c r="E4" s="513" t="s">
        <v>430</v>
      </c>
      <c r="F4" s="514"/>
      <c r="G4" s="515"/>
      <c r="H4" s="513" t="s">
        <v>431</v>
      </c>
      <c r="I4" s="514"/>
      <c r="J4" s="515"/>
      <c r="K4" s="513" t="s">
        <v>432</v>
      </c>
      <c r="L4" s="514"/>
      <c r="M4" s="515"/>
      <c r="N4" s="564" t="s">
        <v>365</v>
      </c>
    </row>
    <row r="5" spans="1:16" ht="51" x14ac:dyDescent="0.2">
      <c r="A5" s="560"/>
      <c r="B5" s="561"/>
      <c r="C5" s="562"/>
      <c r="D5" s="563"/>
      <c r="E5" s="162" t="s">
        <v>366</v>
      </c>
      <c r="F5" s="162" t="s">
        <v>363</v>
      </c>
      <c r="G5" s="162" t="s">
        <v>413</v>
      </c>
      <c r="H5" s="162" t="s">
        <v>367</v>
      </c>
      <c r="I5" s="162" t="s">
        <v>363</v>
      </c>
      <c r="J5" s="162" t="s">
        <v>413</v>
      </c>
      <c r="K5" s="214" t="s">
        <v>370</v>
      </c>
      <c r="L5" s="214" t="s">
        <v>363</v>
      </c>
      <c r="M5" s="215" t="s">
        <v>413</v>
      </c>
      <c r="N5" s="565"/>
      <c r="O5" s="416"/>
    </row>
    <row r="6" spans="1:16" ht="16.5" customHeight="1" x14ac:dyDescent="0.2">
      <c r="A6" s="555" t="s">
        <v>38</v>
      </c>
      <c r="B6" s="116"/>
      <c r="C6" s="117" t="s">
        <v>223</v>
      </c>
      <c r="D6" s="117" t="s">
        <v>289</v>
      </c>
      <c r="E6" s="118">
        <f>'2. Kiadások'!E4</f>
        <v>23469846</v>
      </c>
      <c r="F6" s="118">
        <v>559346</v>
      </c>
      <c r="G6" s="203">
        <f>N6-(E6+F6)</f>
        <v>44100</v>
      </c>
      <c r="H6" s="145">
        <v>0</v>
      </c>
      <c r="I6" s="145">
        <v>0</v>
      </c>
      <c r="J6" s="421">
        <v>0</v>
      </c>
      <c r="K6" s="216">
        <v>0</v>
      </c>
      <c r="L6" s="216">
        <v>0</v>
      </c>
      <c r="M6" s="203">
        <v>0</v>
      </c>
      <c r="N6" s="203">
        <v>24073292</v>
      </c>
      <c r="P6" s="416"/>
    </row>
    <row r="7" spans="1:16" ht="16.5" customHeight="1" x14ac:dyDescent="0.2">
      <c r="A7" s="555"/>
      <c r="B7" s="116"/>
      <c r="C7" s="117" t="s">
        <v>224</v>
      </c>
      <c r="D7" s="117" t="s">
        <v>290</v>
      </c>
      <c r="E7" s="118">
        <f>'2. Kiadások'!E5</f>
        <v>12254800</v>
      </c>
      <c r="F7" s="118">
        <v>0</v>
      </c>
      <c r="G7" s="203">
        <f>N7-(E7+F7)</f>
        <v>0</v>
      </c>
      <c r="H7" s="145">
        <v>0</v>
      </c>
      <c r="I7" s="145">
        <v>0</v>
      </c>
      <c r="J7" s="421">
        <v>0</v>
      </c>
      <c r="K7" s="216">
        <v>0</v>
      </c>
      <c r="L7" s="216">
        <v>0</v>
      </c>
      <c r="M7" s="203">
        <v>0</v>
      </c>
      <c r="N7" s="203">
        <v>12254800</v>
      </c>
      <c r="P7" s="416"/>
    </row>
    <row r="8" spans="1:16" s="155" customFormat="1" ht="21.75" customHeight="1" x14ac:dyDescent="0.2">
      <c r="A8" s="555"/>
      <c r="B8" s="527" t="s">
        <v>222</v>
      </c>
      <c r="C8" s="527"/>
      <c r="D8" s="148" t="s">
        <v>291</v>
      </c>
      <c r="E8" s="134">
        <f>SUM(E6:E7)</f>
        <v>35724646</v>
      </c>
      <c r="F8" s="134">
        <f>SUM(F6:F7)</f>
        <v>559346</v>
      </c>
      <c r="G8" s="134">
        <f t="shared" ref="G8:N8" si="0">SUM(G6:G7)</f>
        <v>44100</v>
      </c>
      <c r="H8" s="134">
        <f t="shared" si="0"/>
        <v>0</v>
      </c>
      <c r="I8" s="134">
        <f t="shared" si="0"/>
        <v>0</v>
      </c>
      <c r="J8" s="134">
        <f t="shared" si="0"/>
        <v>0</v>
      </c>
      <c r="K8" s="134">
        <f t="shared" si="0"/>
        <v>0</v>
      </c>
      <c r="L8" s="134">
        <f t="shared" si="0"/>
        <v>0</v>
      </c>
      <c r="M8" s="134">
        <f t="shared" si="0"/>
        <v>0</v>
      </c>
      <c r="N8" s="134">
        <f t="shared" si="0"/>
        <v>36328092</v>
      </c>
      <c r="O8" s="154"/>
      <c r="P8" s="422"/>
    </row>
    <row r="9" spans="1:16" s="155" customFormat="1" ht="22.5" customHeight="1" x14ac:dyDescent="0.2">
      <c r="A9" s="156" t="s">
        <v>39</v>
      </c>
      <c r="B9" s="527" t="s">
        <v>225</v>
      </c>
      <c r="C9" s="527"/>
      <c r="D9" s="148" t="s">
        <v>292</v>
      </c>
      <c r="E9" s="134">
        <f>'2. Kiadások'!E7</f>
        <v>6251813</v>
      </c>
      <c r="F9" s="134">
        <v>28154</v>
      </c>
      <c r="G9" s="134">
        <f>N9-(E9+F9)</f>
        <v>0</v>
      </c>
      <c r="H9" s="134">
        <v>0</v>
      </c>
      <c r="I9" s="134">
        <v>0</v>
      </c>
      <c r="J9" s="134">
        <v>0</v>
      </c>
      <c r="K9" s="213">
        <v>0</v>
      </c>
      <c r="L9" s="213">
        <v>0</v>
      </c>
      <c r="M9" s="134">
        <v>0</v>
      </c>
      <c r="N9" s="134">
        <v>6279967</v>
      </c>
      <c r="O9" s="154"/>
      <c r="P9" s="422"/>
    </row>
    <row r="10" spans="1:16" ht="13.5" customHeight="1" x14ac:dyDescent="0.2">
      <c r="A10" s="555" t="s">
        <v>40</v>
      </c>
      <c r="B10" s="116"/>
      <c r="C10" s="117" t="s">
        <v>226</v>
      </c>
      <c r="D10" s="117" t="s">
        <v>293</v>
      </c>
      <c r="E10" s="118">
        <f>'2. Kiadások'!E8</f>
        <v>6035050</v>
      </c>
      <c r="F10" s="118">
        <v>0</v>
      </c>
      <c r="G10" s="376">
        <f t="shared" ref="G10:G15" si="1">N10-(E10+F10)</f>
        <v>213665</v>
      </c>
      <c r="H10" s="145">
        <v>0</v>
      </c>
      <c r="I10" s="145">
        <v>0</v>
      </c>
      <c r="J10" s="421">
        <v>0</v>
      </c>
      <c r="K10" s="216">
        <v>0</v>
      </c>
      <c r="L10" s="216">
        <v>0</v>
      </c>
      <c r="M10" s="203">
        <v>0</v>
      </c>
      <c r="N10" s="203">
        <v>6248715</v>
      </c>
      <c r="P10" s="416"/>
    </row>
    <row r="11" spans="1:16" ht="13.5" customHeight="1" x14ac:dyDescent="0.2">
      <c r="A11" s="555"/>
      <c r="B11" s="116"/>
      <c r="C11" s="117" t="s">
        <v>227</v>
      </c>
      <c r="D11" s="117" t="s">
        <v>294</v>
      </c>
      <c r="E11" s="118">
        <f>'2. Kiadások'!E9</f>
        <v>1484372</v>
      </c>
      <c r="F11" s="118">
        <v>88500</v>
      </c>
      <c r="G11" s="376">
        <f t="shared" si="1"/>
        <v>49584</v>
      </c>
      <c r="H11" s="145">
        <v>0</v>
      </c>
      <c r="I11" s="145">
        <v>0</v>
      </c>
      <c r="J11" s="421">
        <v>0</v>
      </c>
      <c r="K11" s="216">
        <v>0</v>
      </c>
      <c r="L11" s="216">
        <v>0</v>
      </c>
      <c r="M11" s="203">
        <v>0</v>
      </c>
      <c r="N11" s="203">
        <v>1622456</v>
      </c>
      <c r="P11" s="416"/>
    </row>
    <row r="12" spans="1:16" ht="13.5" customHeight="1" x14ac:dyDescent="0.2">
      <c r="A12" s="555"/>
      <c r="B12" s="116"/>
      <c r="C12" s="117" t="s">
        <v>228</v>
      </c>
      <c r="D12" s="117" t="s">
        <v>295</v>
      </c>
      <c r="E12" s="118">
        <f>'2. Kiadások'!E10-1450000</f>
        <v>34441502</v>
      </c>
      <c r="F12" s="118">
        <v>0</v>
      </c>
      <c r="G12" s="376">
        <f t="shared" si="1"/>
        <v>-2773435</v>
      </c>
      <c r="H12" s="145">
        <v>0</v>
      </c>
      <c r="I12" s="145">
        <v>0</v>
      </c>
      <c r="J12" s="421">
        <v>0</v>
      </c>
      <c r="K12" s="216">
        <v>0</v>
      </c>
      <c r="L12" s="216">
        <v>0</v>
      </c>
      <c r="M12" s="203">
        <v>0</v>
      </c>
      <c r="N12" s="203">
        <v>31668067</v>
      </c>
      <c r="P12" s="416"/>
    </row>
    <row r="13" spans="1:16" ht="13.5" customHeight="1" x14ac:dyDescent="0.2">
      <c r="A13" s="555"/>
      <c r="B13" s="116"/>
      <c r="C13" s="117" t="s">
        <v>296</v>
      </c>
      <c r="D13" s="117" t="s">
        <v>297</v>
      </c>
      <c r="E13" s="118">
        <v>0</v>
      </c>
      <c r="F13" s="118">
        <v>0</v>
      </c>
      <c r="G13" s="376">
        <v>0</v>
      </c>
      <c r="H13" s="118">
        <v>1450000</v>
      </c>
      <c r="I13" s="118">
        <v>0</v>
      </c>
      <c r="J13" s="203">
        <f>N13-(H13+I13)</f>
        <v>4000</v>
      </c>
      <c r="K13" s="216">
        <v>0</v>
      </c>
      <c r="L13" s="216">
        <v>0</v>
      </c>
      <c r="M13" s="203">
        <v>0</v>
      </c>
      <c r="N13" s="203">
        <v>1454000</v>
      </c>
      <c r="P13" s="416"/>
    </row>
    <row r="14" spans="1:16" ht="13.5" customHeight="1" x14ac:dyDescent="0.2">
      <c r="A14" s="555"/>
      <c r="B14" s="116"/>
      <c r="C14" s="117" t="s">
        <v>229</v>
      </c>
      <c r="D14" s="117" t="s">
        <v>298</v>
      </c>
      <c r="E14" s="118">
        <f>'2. Kiadások'!E11</f>
        <v>120000</v>
      </c>
      <c r="F14" s="118">
        <v>0</v>
      </c>
      <c r="G14" s="376">
        <f t="shared" si="1"/>
        <v>0</v>
      </c>
      <c r="H14" s="145">
        <v>0</v>
      </c>
      <c r="I14" s="145">
        <v>0</v>
      </c>
      <c r="J14" s="421">
        <v>0</v>
      </c>
      <c r="K14" s="216">
        <v>0</v>
      </c>
      <c r="L14" s="216">
        <v>0</v>
      </c>
      <c r="M14" s="203">
        <v>0</v>
      </c>
      <c r="N14" s="203">
        <v>120000</v>
      </c>
      <c r="P14" s="416"/>
    </row>
    <row r="15" spans="1:16" ht="13.5" customHeight="1" x14ac:dyDescent="0.2">
      <c r="A15" s="555"/>
      <c r="B15" s="116"/>
      <c r="C15" s="117" t="s">
        <v>230</v>
      </c>
      <c r="D15" s="117" t="s">
        <v>299</v>
      </c>
      <c r="E15" s="118">
        <f>'2. Kiadások'!E12</f>
        <v>14216777</v>
      </c>
      <c r="F15" s="118">
        <v>0</v>
      </c>
      <c r="G15" s="376">
        <f t="shared" si="1"/>
        <v>292950</v>
      </c>
      <c r="H15" s="145">
        <v>0</v>
      </c>
      <c r="I15" s="145">
        <v>0</v>
      </c>
      <c r="J15" s="421">
        <v>0</v>
      </c>
      <c r="K15" s="216">
        <v>0</v>
      </c>
      <c r="L15" s="216">
        <v>0</v>
      </c>
      <c r="M15" s="203">
        <v>0</v>
      </c>
      <c r="N15" s="203">
        <v>14509727</v>
      </c>
      <c r="P15" s="416"/>
    </row>
    <row r="16" spans="1:16" s="155" customFormat="1" ht="19.5" customHeight="1" x14ac:dyDescent="0.2">
      <c r="A16" s="555"/>
      <c r="B16" s="527" t="s">
        <v>231</v>
      </c>
      <c r="C16" s="527"/>
      <c r="D16" s="148" t="s">
        <v>300</v>
      </c>
      <c r="E16" s="134">
        <f t="shared" ref="E16:N16" si="2">SUM(E10:E15)</f>
        <v>56297701</v>
      </c>
      <c r="F16" s="134">
        <f t="shared" si="2"/>
        <v>88500</v>
      </c>
      <c r="G16" s="134">
        <f t="shared" si="2"/>
        <v>-2217236</v>
      </c>
      <c r="H16" s="134">
        <f t="shared" si="2"/>
        <v>1450000</v>
      </c>
      <c r="I16" s="134">
        <f t="shared" si="2"/>
        <v>0</v>
      </c>
      <c r="J16" s="134">
        <f t="shared" si="2"/>
        <v>4000</v>
      </c>
      <c r="K16" s="134">
        <f t="shared" si="2"/>
        <v>0</v>
      </c>
      <c r="L16" s="134">
        <f t="shared" si="2"/>
        <v>0</v>
      </c>
      <c r="M16" s="134">
        <f t="shared" si="2"/>
        <v>0</v>
      </c>
      <c r="N16" s="134">
        <f t="shared" si="2"/>
        <v>55622965</v>
      </c>
      <c r="O16" s="154"/>
      <c r="P16" s="422"/>
    </row>
    <row r="17" spans="1:17" s="155" customFormat="1" ht="25.5" customHeight="1" x14ac:dyDescent="0.2">
      <c r="A17" s="156" t="s">
        <v>41</v>
      </c>
      <c r="B17" s="527" t="s">
        <v>84</v>
      </c>
      <c r="C17" s="527"/>
      <c r="D17" s="148" t="s">
        <v>301</v>
      </c>
      <c r="E17" s="134">
        <f>'2. Kiadások'!E14</f>
        <v>7060000</v>
      </c>
      <c r="F17" s="134">
        <v>0</v>
      </c>
      <c r="G17" s="134">
        <f>N17-E17</f>
        <v>0</v>
      </c>
      <c r="H17" s="151">
        <v>0</v>
      </c>
      <c r="I17" s="151">
        <v>0</v>
      </c>
      <c r="J17" s="151">
        <v>0</v>
      </c>
      <c r="K17" s="213">
        <v>0</v>
      </c>
      <c r="L17" s="213">
        <v>0</v>
      </c>
      <c r="M17" s="134">
        <v>0</v>
      </c>
      <c r="N17" s="134">
        <v>7060000</v>
      </c>
      <c r="O17" s="154"/>
      <c r="P17" s="422"/>
    </row>
    <row r="18" spans="1:17" s="155" customFormat="1" ht="25.5" customHeight="1" x14ac:dyDescent="0.2">
      <c r="A18" s="156" t="s">
        <v>42</v>
      </c>
      <c r="B18" s="527" t="s">
        <v>232</v>
      </c>
      <c r="C18" s="527"/>
      <c r="D18" s="148" t="s">
        <v>302</v>
      </c>
      <c r="E18" s="134">
        <f>'2. Kiadások'!E15</f>
        <v>0</v>
      </c>
      <c r="F18" s="134">
        <v>1385228</v>
      </c>
      <c r="G18" s="134">
        <f>N18-(E18+F18)</f>
        <v>0</v>
      </c>
      <c r="H18" s="151">
        <v>0</v>
      </c>
      <c r="I18" s="151">
        <v>0</v>
      </c>
      <c r="J18" s="151">
        <v>0</v>
      </c>
      <c r="K18" s="213">
        <v>0</v>
      </c>
      <c r="L18" s="213">
        <v>0</v>
      </c>
      <c r="M18" s="134">
        <v>0</v>
      </c>
      <c r="N18" s="134">
        <v>1385228</v>
      </c>
      <c r="O18" s="154"/>
      <c r="P18" s="422"/>
    </row>
    <row r="19" spans="1:17" x14ac:dyDescent="0.2">
      <c r="A19" s="556" t="s">
        <v>47</v>
      </c>
      <c r="B19" s="116"/>
      <c r="C19" s="117" t="s">
        <v>233</v>
      </c>
      <c r="D19" s="117" t="s">
        <v>303</v>
      </c>
      <c r="E19" s="118">
        <f>'2. Kiadások'!E16</f>
        <v>8549064</v>
      </c>
      <c r="F19" s="118">
        <v>0</v>
      </c>
      <c r="G19" s="376">
        <f>N19-(E19+F19)</f>
        <v>0</v>
      </c>
      <c r="H19" s="145">
        <v>0</v>
      </c>
      <c r="I19" s="145">
        <v>0</v>
      </c>
      <c r="J19" s="421">
        <v>0</v>
      </c>
      <c r="K19" s="216">
        <v>0</v>
      </c>
      <c r="L19" s="216">
        <v>0</v>
      </c>
      <c r="M19" s="203">
        <v>0</v>
      </c>
      <c r="N19" s="203">
        <v>8549064</v>
      </c>
      <c r="P19" s="416"/>
    </row>
    <row r="20" spans="1:17" x14ac:dyDescent="0.2">
      <c r="A20" s="557"/>
      <c r="B20" s="116"/>
      <c r="C20" s="117" t="s">
        <v>234</v>
      </c>
      <c r="D20" s="117" t="s">
        <v>304</v>
      </c>
      <c r="E20" s="118">
        <v>0</v>
      </c>
      <c r="F20" s="118">
        <v>0</v>
      </c>
      <c r="G20" s="203">
        <v>0</v>
      </c>
      <c r="H20" s="118">
        <f>'2. Kiadások'!E17</f>
        <v>2512000</v>
      </c>
      <c r="I20" s="118">
        <v>0</v>
      </c>
      <c r="J20" s="203">
        <f>N20-(H20+I20)</f>
        <v>0</v>
      </c>
      <c r="K20" s="216">
        <v>0</v>
      </c>
      <c r="L20" s="216">
        <v>0</v>
      </c>
      <c r="M20" s="203">
        <v>0</v>
      </c>
      <c r="N20" s="203">
        <v>2512000</v>
      </c>
      <c r="P20" s="416"/>
    </row>
    <row r="21" spans="1:17" ht="25.5" customHeight="1" x14ac:dyDescent="0.2">
      <c r="A21" s="558"/>
      <c r="B21" s="527" t="s">
        <v>235</v>
      </c>
      <c r="C21" s="527"/>
      <c r="D21" s="148" t="s">
        <v>360</v>
      </c>
      <c r="E21" s="134">
        <f>SUM(E18:E20)</f>
        <v>8549064</v>
      </c>
      <c r="F21" s="134">
        <f t="shared" ref="F21:N21" si="3">SUM(F18:F20)</f>
        <v>1385228</v>
      </c>
      <c r="G21" s="134">
        <f t="shared" si="3"/>
        <v>0</v>
      </c>
      <c r="H21" s="134">
        <f t="shared" si="3"/>
        <v>2512000</v>
      </c>
      <c r="I21" s="134">
        <f t="shared" si="3"/>
        <v>0</v>
      </c>
      <c r="J21" s="134">
        <f t="shared" si="3"/>
        <v>0</v>
      </c>
      <c r="K21" s="134">
        <f t="shared" si="3"/>
        <v>0</v>
      </c>
      <c r="L21" s="134">
        <f t="shared" si="3"/>
        <v>0</v>
      </c>
      <c r="M21" s="134">
        <f t="shared" si="3"/>
        <v>0</v>
      </c>
      <c r="N21" s="134">
        <f t="shared" si="3"/>
        <v>12446292</v>
      </c>
      <c r="O21" s="416"/>
      <c r="P21" s="416"/>
    </row>
    <row r="22" spans="1:17" s="158" customFormat="1" ht="25.5" customHeight="1" x14ac:dyDescent="0.2">
      <c r="A22" s="156" t="s">
        <v>49</v>
      </c>
      <c r="B22" s="548" t="s">
        <v>88</v>
      </c>
      <c r="C22" s="549"/>
      <c r="D22" s="142" t="s">
        <v>305</v>
      </c>
      <c r="E22" s="204">
        <f>'2. Kiadások'!E19</f>
        <v>7556025</v>
      </c>
      <c r="F22" s="212">
        <v>-5645192</v>
      </c>
      <c r="G22" s="212">
        <f>N22-(E22+F22)</f>
        <v>5895342</v>
      </c>
      <c r="H22" s="152">
        <v>0</v>
      </c>
      <c r="I22" s="152">
        <v>0</v>
      </c>
      <c r="J22" s="152">
        <v>0</v>
      </c>
      <c r="K22" s="217">
        <v>0</v>
      </c>
      <c r="L22" s="204">
        <v>0</v>
      </c>
      <c r="M22" s="204">
        <v>0</v>
      </c>
      <c r="N22" s="204">
        <v>7806175</v>
      </c>
      <c r="O22" s="157"/>
      <c r="P22" s="423"/>
    </row>
    <row r="23" spans="1:17" s="128" customFormat="1" ht="19.5" customHeight="1" x14ac:dyDescent="0.2">
      <c r="A23" s="159" t="s">
        <v>50</v>
      </c>
      <c r="B23" s="527" t="s">
        <v>236</v>
      </c>
      <c r="C23" s="527"/>
      <c r="D23" s="148" t="s">
        <v>306</v>
      </c>
      <c r="E23" s="134">
        <f>'2. Kiadások'!E20</f>
        <v>18796000</v>
      </c>
      <c r="F23" s="415">
        <v>0</v>
      </c>
      <c r="G23" s="212">
        <f>N23-(E23+F23)</f>
        <v>18548398</v>
      </c>
      <c r="H23" s="151">
        <v>0</v>
      </c>
      <c r="I23" s="151">
        <v>0</v>
      </c>
      <c r="J23" s="151">
        <v>0</v>
      </c>
      <c r="K23" s="213">
        <v>0</v>
      </c>
      <c r="L23" s="213">
        <v>0</v>
      </c>
      <c r="M23" s="134">
        <v>0</v>
      </c>
      <c r="N23" s="134">
        <v>37344398</v>
      </c>
      <c r="O23" s="139"/>
      <c r="P23" s="424"/>
    </row>
    <row r="24" spans="1:17" s="128" customFormat="1" ht="18.75" customHeight="1" x14ac:dyDescent="0.2">
      <c r="A24" s="159" t="s">
        <v>51</v>
      </c>
      <c r="B24" s="527" t="s">
        <v>132</v>
      </c>
      <c r="C24" s="527"/>
      <c r="D24" s="148" t="s">
        <v>307</v>
      </c>
      <c r="E24" s="134">
        <f>'2. Kiadások'!E21</f>
        <v>36154334</v>
      </c>
      <c r="F24" s="415">
        <v>0</v>
      </c>
      <c r="G24" s="212">
        <f>N24-(E24+F24)</f>
        <v>14875018</v>
      </c>
      <c r="H24" s="151">
        <v>0</v>
      </c>
      <c r="I24" s="151">
        <v>0</v>
      </c>
      <c r="J24" s="151">
        <v>0</v>
      </c>
      <c r="K24" s="213">
        <v>0</v>
      </c>
      <c r="L24" s="213">
        <v>0</v>
      </c>
      <c r="M24" s="134">
        <v>0</v>
      </c>
      <c r="N24" s="134">
        <v>51029352</v>
      </c>
      <c r="O24" s="139"/>
      <c r="P24" s="424"/>
    </row>
    <row r="25" spans="1:17" ht="25.5" x14ac:dyDescent="0.2">
      <c r="A25" s="556" t="s">
        <v>52</v>
      </c>
      <c r="B25" s="116"/>
      <c r="C25" s="117" t="s">
        <v>237</v>
      </c>
      <c r="D25" s="117" t="s">
        <v>62</v>
      </c>
      <c r="E25" s="118">
        <v>0</v>
      </c>
      <c r="F25" s="118">
        <v>359150</v>
      </c>
      <c r="G25" s="203">
        <f>N25-(E25+F25)</f>
        <v>0</v>
      </c>
      <c r="H25" s="145">
        <v>0</v>
      </c>
      <c r="I25" s="145">
        <v>0</v>
      </c>
      <c r="J25" s="421">
        <v>0</v>
      </c>
      <c r="K25" s="216">
        <v>0</v>
      </c>
      <c r="L25" s="216">
        <v>0</v>
      </c>
      <c r="M25" s="203">
        <v>0</v>
      </c>
      <c r="N25" s="203">
        <v>359150</v>
      </c>
      <c r="P25" s="416"/>
    </row>
    <row r="26" spans="1:17" ht="25.5" x14ac:dyDescent="0.2">
      <c r="A26" s="557"/>
      <c r="B26" s="116"/>
      <c r="C26" s="117" t="s">
        <v>238</v>
      </c>
      <c r="D26" s="117" t="s">
        <v>63</v>
      </c>
      <c r="E26" s="145">
        <v>0</v>
      </c>
      <c r="F26" s="145">
        <v>0</v>
      </c>
      <c r="G26" s="203">
        <f t="shared" ref="G26" si="4">N26-(E26+F26)</f>
        <v>0</v>
      </c>
      <c r="H26" s="118">
        <f>'2. Kiadások'!E23</f>
        <v>0</v>
      </c>
      <c r="I26" s="118">
        <v>0</v>
      </c>
      <c r="J26" s="203">
        <v>0</v>
      </c>
      <c r="K26" s="216">
        <v>0</v>
      </c>
      <c r="L26" s="216">
        <v>0</v>
      </c>
      <c r="M26" s="203">
        <v>0</v>
      </c>
      <c r="N26" s="203">
        <v>0</v>
      </c>
      <c r="P26" s="416"/>
    </row>
    <row r="27" spans="1:17" x14ac:dyDescent="0.2">
      <c r="A27" s="557"/>
      <c r="B27" s="116"/>
      <c r="C27" s="117" t="s">
        <v>239</v>
      </c>
      <c r="D27" s="117" t="s">
        <v>332</v>
      </c>
      <c r="E27" s="118">
        <v>0</v>
      </c>
      <c r="F27" s="118">
        <v>0</v>
      </c>
      <c r="G27" s="203">
        <v>0</v>
      </c>
      <c r="H27" s="118">
        <f>'2. Kiadások'!E24</f>
        <v>978000</v>
      </c>
      <c r="I27" s="118">
        <v>0</v>
      </c>
      <c r="J27" s="203">
        <f>N27-(H27+I27)</f>
        <v>0</v>
      </c>
      <c r="K27" s="216">
        <v>0</v>
      </c>
      <c r="L27" s="216">
        <v>0</v>
      </c>
      <c r="M27" s="203">
        <v>0</v>
      </c>
      <c r="N27" s="203">
        <v>978000</v>
      </c>
      <c r="P27" s="416"/>
    </row>
    <row r="28" spans="1:17" s="155" customFormat="1" ht="25.5" customHeight="1" x14ac:dyDescent="0.2">
      <c r="A28" s="558"/>
      <c r="B28" s="527" t="s">
        <v>240</v>
      </c>
      <c r="C28" s="527"/>
      <c r="D28" s="148" t="s">
        <v>308</v>
      </c>
      <c r="E28" s="134">
        <f>SUM(E25:E27)</f>
        <v>0</v>
      </c>
      <c r="F28" s="134">
        <f>SUM(F25:F27)</f>
        <v>359150</v>
      </c>
      <c r="G28" s="134">
        <f t="shared" ref="G28:N28" si="5">SUM(G25:G27)</f>
        <v>0</v>
      </c>
      <c r="H28" s="134">
        <f t="shared" si="5"/>
        <v>978000</v>
      </c>
      <c r="I28" s="134">
        <f t="shared" si="5"/>
        <v>0</v>
      </c>
      <c r="J28" s="134">
        <f t="shared" si="5"/>
        <v>0</v>
      </c>
      <c r="K28" s="134">
        <f t="shared" si="5"/>
        <v>0</v>
      </c>
      <c r="L28" s="134">
        <f t="shared" si="5"/>
        <v>0</v>
      </c>
      <c r="M28" s="134">
        <f t="shared" si="5"/>
        <v>0</v>
      </c>
      <c r="N28" s="134">
        <f t="shared" si="5"/>
        <v>1337150</v>
      </c>
      <c r="O28" s="154"/>
      <c r="P28" s="422"/>
    </row>
    <row r="29" spans="1:17" s="155" customFormat="1" ht="25.5" customHeight="1" x14ac:dyDescent="0.2">
      <c r="A29" s="534" t="s">
        <v>241</v>
      </c>
      <c r="B29" s="534"/>
      <c r="C29" s="534"/>
      <c r="D29" s="149" t="s">
        <v>309</v>
      </c>
      <c r="E29" s="135">
        <f>E8+E9+E16+E17+E21+E23+E24+E28+E22</f>
        <v>176389583</v>
      </c>
      <c r="F29" s="135">
        <f t="shared" ref="F29:N29" si="6">F8+F9+F16+F17+F21+F23+F24+F28+F22</f>
        <v>-3224814</v>
      </c>
      <c r="G29" s="135">
        <f t="shared" si="6"/>
        <v>37145622</v>
      </c>
      <c r="H29" s="135">
        <f t="shared" si="6"/>
        <v>4940000</v>
      </c>
      <c r="I29" s="135">
        <f t="shared" si="6"/>
        <v>0</v>
      </c>
      <c r="J29" s="135">
        <f t="shared" si="6"/>
        <v>4000</v>
      </c>
      <c r="K29" s="135">
        <f t="shared" si="6"/>
        <v>0</v>
      </c>
      <c r="L29" s="135">
        <f t="shared" si="6"/>
        <v>0</v>
      </c>
      <c r="M29" s="135">
        <f t="shared" si="6"/>
        <v>0</v>
      </c>
      <c r="N29" s="135">
        <f t="shared" si="6"/>
        <v>215254391</v>
      </c>
      <c r="O29" s="422"/>
      <c r="P29" s="422"/>
      <c r="Q29" s="390"/>
    </row>
    <row r="30" spans="1:17" x14ac:dyDescent="0.2">
      <c r="A30" s="556" t="s">
        <v>24</v>
      </c>
      <c r="B30" s="116"/>
      <c r="C30" s="117" t="s">
        <v>244</v>
      </c>
      <c r="D30" s="117" t="s">
        <v>310</v>
      </c>
      <c r="E30" s="118">
        <f>'2. Kiadások'!E27</f>
        <v>1467523</v>
      </c>
      <c r="F30" s="118">
        <v>0</v>
      </c>
      <c r="G30" s="203">
        <f>N30-(E30+F30)</f>
        <v>11024</v>
      </c>
      <c r="H30" s="145">
        <v>0</v>
      </c>
      <c r="I30" s="145">
        <v>0</v>
      </c>
      <c r="J30" s="421">
        <v>0</v>
      </c>
      <c r="K30" s="216">
        <v>0</v>
      </c>
      <c r="L30" s="216">
        <v>0</v>
      </c>
      <c r="M30" s="203">
        <v>0</v>
      </c>
      <c r="N30" s="203">
        <v>1478547</v>
      </c>
      <c r="P30" s="416"/>
    </row>
    <row r="31" spans="1:17" x14ac:dyDescent="0.2">
      <c r="A31" s="558"/>
      <c r="B31" s="116"/>
      <c r="C31" s="117" t="s">
        <v>245</v>
      </c>
      <c r="D31" s="117" t="s">
        <v>64</v>
      </c>
      <c r="E31" s="118">
        <f>'2. Kiadások'!E28</f>
        <v>0</v>
      </c>
      <c r="F31" s="118">
        <v>0</v>
      </c>
      <c r="G31" s="203">
        <f>N31-(E31+F31)</f>
        <v>0</v>
      </c>
      <c r="H31" s="145">
        <v>0</v>
      </c>
      <c r="I31" s="145">
        <v>0</v>
      </c>
      <c r="J31" s="421">
        <v>0</v>
      </c>
      <c r="K31" s="216">
        <v>0</v>
      </c>
      <c r="L31" s="216">
        <v>0</v>
      </c>
      <c r="M31" s="203">
        <v>0</v>
      </c>
      <c r="N31" s="203">
        <v>0</v>
      </c>
      <c r="P31" s="416"/>
    </row>
    <row r="32" spans="1:17" s="155" customFormat="1" ht="22.5" customHeight="1" x14ac:dyDescent="0.2">
      <c r="A32" s="552" t="s">
        <v>242</v>
      </c>
      <c r="B32" s="553"/>
      <c r="C32" s="554"/>
      <c r="D32" s="153" t="s">
        <v>311</v>
      </c>
      <c r="E32" s="135">
        <f>SUM(E30:E31)</f>
        <v>1467523</v>
      </c>
      <c r="F32" s="135">
        <f>SUM(F30:F31)</f>
        <v>0</v>
      </c>
      <c r="G32" s="135">
        <f t="shared" ref="G32:N32" si="7">SUM(G30:G31)</f>
        <v>11024</v>
      </c>
      <c r="H32" s="135">
        <f t="shared" si="7"/>
        <v>0</v>
      </c>
      <c r="I32" s="135">
        <f t="shared" si="7"/>
        <v>0</v>
      </c>
      <c r="J32" s="135">
        <f t="shared" si="7"/>
        <v>0</v>
      </c>
      <c r="K32" s="135">
        <f t="shared" si="7"/>
        <v>0</v>
      </c>
      <c r="L32" s="135">
        <f t="shared" si="7"/>
        <v>0</v>
      </c>
      <c r="M32" s="135">
        <f t="shared" si="7"/>
        <v>0</v>
      </c>
      <c r="N32" s="135">
        <f t="shared" si="7"/>
        <v>1478547</v>
      </c>
      <c r="O32" s="154"/>
      <c r="P32" s="422"/>
    </row>
    <row r="33" spans="1:16" s="111" customFormat="1" ht="22.5" customHeight="1" x14ac:dyDescent="0.2">
      <c r="A33" s="541" t="s">
        <v>243</v>
      </c>
      <c r="B33" s="541"/>
      <c r="C33" s="541"/>
      <c r="D33" s="143"/>
      <c r="E33" s="125">
        <f>E29+E32</f>
        <v>177857106</v>
      </c>
      <c r="F33" s="125">
        <f>F29+F32</f>
        <v>-3224814</v>
      </c>
      <c r="G33" s="125">
        <f t="shared" ref="G33:N33" si="8">G29+G32</f>
        <v>37156646</v>
      </c>
      <c r="H33" s="125">
        <f t="shared" si="8"/>
        <v>4940000</v>
      </c>
      <c r="I33" s="125">
        <f t="shared" si="8"/>
        <v>0</v>
      </c>
      <c r="J33" s="125">
        <f t="shared" si="8"/>
        <v>4000</v>
      </c>
      <c r="K33" s="125">
        <f t="shared" si="8"/>
        <v>0</v>
      </c>
      <c r="L33" s="125"/>
      <c r="M33" s="125">
        <f t="shared" si="8"/>
        <v>0</v>
      </c>
      <c r="N33" s="125">
        <f t="shared" si="8"/>
        <v>216732938</v>
      </c>
      <c r="O33" s="140"/>
      <c r="P33" s="425"/>
    </row>
    <row r="35" spans="1:16" x14ac:dyDescent="0.2">
      <c r="F35" s="406"/>
      <c r="G35" s="406"/>
      <c r="H35" s="406"/>
      <c r="I35" s="406"/>
      <c r="J35" s="406"/>
      <c r="K35" s="416"/>
      <c r="L35" s="416"/>
      <c r="M35" s="416"/>
      <c r="N35" s="416"/>
    </row>
  </sheetData>
  <mergeCells count="27">
    <mergeCell ref="B28:C28"/>
    <mergeCell ref="A1:N1"/>
    <mergeCell ref="A2:N2"/>
    <mergeCell ref="E3:N3"/>
    <mergeCell ref="A3:C5"/>
    <mergeCell ref="D3:D5"/>
    <mergeCell ref="N4:N5"/>
    <mergeCell ref="E4:G4"/>
    <mergeCell ref="H4:J4"/>
    <mergeCell ref="K4:M4"/>
    <mergeCell ref="B23:C23"/>
    <mergeCell ref="A32:C32"/>
    <mergeCell ref="A33:C33"/>
    <mergeCell ref="A6:A8"/>
    <mergeCell ref="B8:C8"/>
    <mergeCell ref="B9:C9"/>
    <mergeCell ref="A10:A16"/>
    <mergeCell ref="B18:C18"/>
    <mergeCell ref="A19:A21"/>
    <mergeCell ref="B24:C24"/>
    <mergeCell ref="A25:A28"/>
    <mergeCell ref="B17:C17"/>
    <mergeCell ref="B21:C21"/>
    <mergeCell ref="B22:C22"/>
    <mergeCell ref="A29:C29"/>
    <mergeCell ref="A30:A31"/>
    <mergeCell ref="B16:C16"/>
  </mergeCells>
  <pageMargins left="0.59055118110236227" right="0.59055118110236227" top="0.74803149606299213" bottom="0.74803149606299213" header="0.31496062992125984" footer="0.31496062992125984"/>
  <pageSetup paperSize="9" scale="65" orientation="portrait" r:id="rId1"/>
  <headerFooter>
    <oddHeader>&amp;R2.1.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zoomScale="90" zoomScaleNormal="90" workbookViewId="0">
      <selection activeCell="N30" sqref="N30"/>
    </sheetView>
  </sheetViews>
  <sheetFormatPr defaultRowHeight="12.75" x14ac:dyDescent="0.2"/>
  <cols>
    <col min="1" max="1" width="5.85546875" style="129" customWidth="1"/>
    <col min="2" max="2" width="47.28515625" style="130" customWidth="1"/>
    <col min="3" max="7" width="15.42578125" style="181" customWidth="1"/>
    <col min="8" max="8" width="47.28515625" style="129" customWidth="1"/>
    <col min="9" max="13" width="15.42578125" style="181" customWidth="1"/>
    <col min="14" max="16384" width="9.140625" style="129"/>
  </cols>
  <sheetData>
    <row r="1" spans="1:13" ht="39.75" customHeight="1" x14ac:dyDescent="0.2">
      <c r="A1" s="571" t="s">
        <v>78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</row>
    <row r="2" spans="1:13" ht="14.25" thickBot="1" x14ac:dyDescent="0.25">
      <c r="K2" s="65"/>
      <c r="L2" s="65"/>
      <c r="M2" s="65" t="s">
        <v>188</v>
      </c>
    </row>
    <row r="3" spans="1:13" ht="18" customHeight="1" thickBot="1" x14ac:dyDescent="0.25">
      <c r="A3" s="566" t="s">
        <v>79</v>
      </c>
      <c r="B3" s="568" t="s">
        <v>80</v>
      </c>
      <c r="C3" s="569"/>
      <c r="D3" s="569"/>
      <c r="E3" s="569"/>
      <c r="F3" s="569"/>
      <c r="G3" s="570"/>
      <c r="H3" s="568" t="s">
        <v>81</v>
      </c>
      <c r="I3" s="569"/>
      <c r="J3" s="569"/>
      <c r="K3" s="569"/>
      <c r="L3" s="569"/>
      <c r="M3" s="570"/>
    </row>
    <row r="4" spans="1:13" s="72" customFormat="1" ht="35.25" customHeight="1" thickBot="1" x14ac:dyDescent="0.25">
      <c r="A4" s="567"/>
      <c r="B4" s="69" t="s">
        <v>37</v>
      </c>
      <c r="C4" s="70" t="s">
        <v>322</v>
      </c>
      <c r="D4" s="218" t="s">
        <v>363</v>
      </c>
      <c r="E4" s="218" t="s">
        <v>413</v>
      </c>
      <c r="F4" s="218" t="s">
        <v>364</v>
      </c>
      <c r="G4" s="218" t="s">
        <v>362</v>
      </c>
      <c r="H4" s="221" t="s">
        <v>37</v>
      </c>
      <c r="I4" s="222" t="s">
        <v>322</v>
      </c>
      <c r="J4" s="427" t="s">
        <v>363</v>
      </c>
      <c r="K4" s="223" t="s">
        <v>413</v>
      </c>
      <c r="L4" s="224" t="s">
        <v>364</v>
      </c>
      <c r="M4" s="225" t="s">
        <v>362</v>
      </c>
    </row>
    <row r="5" spans="1:13" s="77" customFormat="1" ht="12" customHeight="1" thickBot="1" x14ac:dyDescent="0.25">
      <c r="A5" s="73">
        <v>1</v>
      </c>
      <c r="B5" s="74">
        <v>2</v>
      </c>
      <c r="C5" s="75" t="s">
        <v>40</v>
      </c>
      <c r="D5" s="219"/>
      <c r="E5" s="219"/>
      <c r="F5" s="219"/>
      <c r="G5" s="219"/>
      <c r="H5" s="74" t="s">
        <v>41</v>
      </c>
      <c r="I5" s="76" t="s">
        <v>42</v>
      </c>
      <c r="J5" s="428"/>
      <c r="K5" s="74"/>
      <c r="L5" s="75"/>
      <c r="M5" s="76"/>
    </row>
    <row r="6" spans="1:13" ht="12.95" customHeight="1" x14ac:dyDescent="0.2">
      <c r="A6" s="131" t="s">
        <v>38</v>
      </c>
      <c r="B6" s="78" t="s">
        <v>13</v>
      </c>
      <c r="C6" s="227">
        <f>'1. Bevételek'!E26</f>
        <v>42300000</v>
      </c>
      <c r="D6" s="228">
        <v>-7000000</v>
      </c>
      <c r="E6" s="228">
        <f>F6-C6-D6</f>
        <v>739694</v>
      </c>
      <c r="F6" s="228">
        <v>36039694</v>
      </c>
      <c r="G6" s="228">
        <v>33182584</v>
      </c>
      <c r="H6" s="78" t="s">
        <v>1</v>
      </c>
      <c r="I6" s="244">
        <f>'2. Kiadások'!E6</f>
        <v>35724646</v>
      </c>
      <c r="J6" s="245">
        <v>559346</v>
      </c>
      <c r="K6" s="245">
        <f>L6-I6-J6</f>
        <v>44100</v>
      </c>
      <c r="L6" s="246">
        <v>36328092</v>
      </c>
      <c r="M6" s="247">
        <v>21623712</v>
      </c>
    </row>
    <row r="7" spans="1:13" ht="12.95" customHeight="1" x14ac:dyDescent="0.2">
      <c r="A7" s="132" t="s">
        <v>39</v>
      </c>
      <c r="B7" s="79" t="s">
        <v>181</v>
      </c>
      <c r="C7" s="229">
        <f>'1. Bevételek'!E35</f>
        <v>22525408</v>
      </c>
      <c r="D7" s="228"/>
      <c r="E7" s="228">
        <f t="shared" ref="E7:E17" si="0">F7-C7-D7</f>
        <v>0</v>
      </c>
      <c r="F7" s="230">
        <v>22525408</v>
      </c>
      <c r="G7" s="230">
        <v>16410043</v>
      </c>
      <c r="H7" s="79" t="s">
        <v>82</v>
      </c>
      <c r="I7" s="238">
        <f>'2. Kiadások'!E7</f>
        <v>6251813</v>
      </c>
      <c r="J7" s="245">
        <v>28154</v>
      </c>
      <c r="K7" s="245">
        <f t="shared" ref="K7:K17" si="1">L7-I7-J7</f>
        <v>0</v>
      </c>
      <c r="L7" s="238">
        <v>6279967</v>
      </c>
      <c r="M7" s="248">
        <v>3194004</v>
      </c>
    </row>
    <row r="8" spans="1:13" ht="12.95" customHeight="1" x14ac:dyDescent="0.2">
      <c r="A8" s="132" t="s">
        <v>40</v>
      </c>
      <c r="B8" s="79" t="s">
        <v>83</v>
      </c>
      <c r="C8" s="229"/>
      <c r="D8" s="228"/>
      <c r="E8" s="228">
        <f t="shared" si="0"/>
        <v>0</v>
      </c>
      <c r="F8" s="230"/>
      <c r="G8" s="230"/>
      <c r="H8" s="79" t="s">
        <v>35</v>
      </c>
      <c r="I8" s="238">
        <f>'2. Kiadások'!E13</f>
        <v>57747701</v>
      </c>
      <c r="J8" s="245">
        <v>88500</v>
      </c>
      <c r="K8" s="245">
        <f t="shared" si="1"/>
        <v>-2213236</v>
      </c>
      <c r="L8" s="238">
        <v>55622965</v>
      </c>
      <c r="M8" s="248">
        <v>31621614</v>
      </c>
    </row>
    <row r="9" spans="1:13" ht="22.5" x14ac:dyDescent="0.2">
      <c r="A9" s="132" t="s">
        <v>41</v>
      </c>
      <c r="B9" s="80" t="s">
        <v>182</v>
      </c>
      <c r="C9" s="229">
        <f>'1. Bevételek'!E10</f>
        <v>36688062</v>
      </c>
      <c r="D9" s="228">
        <v>255095</v>
      </c>
      <c r="E9" s="228">
        <f t="shared" si="0"/>
        <v>-1923870</v>
      </c>
      <c r="F9" s="230">
        <v>35019287</v>
      </c>
      <c r="G9" s="230">
        <v>25866822</v>
      </c>
      <c r="H9" s="79" t="s">
        <v>84</v>
      </c>
      <c r="I9" s="238">
        <f>'2. Kiadások'!E14</f>
        <v>7060000</v>
      </c>
      <c r="J9" s="245"/>
      <c r="K9" s="245">
        <f t="shared" si="1"/>
        <v>0</v>
      </c>
      <c r="L9" s="238">
        <v>7060000</v>
      </c>
      <c r="M9" s="248">
        <v>1148100</v>
      </c>
    </row>
    <row r="10" spans="1:13" ht="12.95" customHeight="1" x14ac:dyDescent="0.2">
      <c r="A10" s="132" t="s">
        <v>42</v>
      </c>
      <c r="B10" s="79" t="s">
        <v>85</v>
      </c>
      <c r="C10" s="229">
        <f>'1. Bevételek'!E15</f>
        <v>11886006</v>
      </c>
      <c r="D10" s="228">
        <v>587500</v>
      </c>
      <c r="E10" s="228">
        <f t="shared" si="0"/>
        <v>0</v>
      </c>
      <c r="F10" s="230">
        <v>12473506</v>
      </c>
      <c r="G10" s="230">
        <v>7225768</v>
      </c>
      <c r="H10" s="79" t="s">
        <v>86</v>
      </c>
      <c r="I10" s="238">
        <f>'2. Kiadások'!E18</f>
        <v>11061064</v>
      </c>
      <c r="J10" s="245">
        <v>1385228</v>
      </c>
      <c r="K10" s="245">
        <f t="shared" si="1"/>
        <v>0</v>
      </c>
      <c r="L10" s="238">
        <v>12446292</v>
      </c>
      <c r="M10" s="248">
        <v>6998281</v>
      </c>
    </row>
    <row r="11" spans="1:13" ht="12.95" customHeight="1" x14ac:dyDescent="0.2">
      <c r="A11" s="132" t="s">
        <v>47</v>
      </c>
      <c r="B11" s="79" t="s">
        <v>87</v>
      </c>
      <c r="C11" s="231"/>
      <c r="D11" s="426"/>
      <c r="E11" s="228">
        <f t="shared" si="0"/>
        <v>0</v>
      </c>
      <c r="F11" s="231"/>
      <c r="G11" s="232"/>
      <c r="H11" s="79" t="s">
        <v>88</v>
      </c>
      <c r="I11" s="238">
        <f>'2. Kiadások'!E19</f>
        <v>7556025</v>
      </c>
      <c r="J11" s="245">
        <v>-5645192</v>
      </c>
      <c r="K11" s="245">
        <f t="shared" si="1"/>
        <v>5895342</v>
      </c>
      <c r="L11" s="238">
        <v>7806175</v>
      </c>
      <c r="M11" s="248">
        <v>0</v>
      </c>
    </row>
    <row r="12" spans="1:13" ht="12.95" customHeight="1" x14ac:dyDescent="0.2">
      <c r="A12" s="132" t="s">
        <v>49</v>
      </c>
      <c r="B12" s="79" t="s">
        <v>89</v>
      </c>
      <c r="C12" s="231"/>
      <c r="D12" s="426"/>
      <c r="E12" s="228">
        <f t="shared" si="0"/>
        <v>0</v>
      </c>
      <c r="F12" s="233"/>
      <c r="G12" s="233"/>
      <c r="H12" s="79" t="s">
        <v>14</v>
      </c>
      <c r="I12" s="238"/>
      <c r="J12" s="245"/>
      <c r="K12" s="245">
        <f t="shared" si="1"/>
        <v>0</v>
      </c>
      <c r="L12" s="238"/>
      <c r="M12" s="248"/>
    </row>
    <row r="13" spans="1:13" ht="12.95" customHeight="1" x14ac:dyDescent="0.2">
      <c r="A13" s="132" t="s">
        <v>50</v>
      </c>
      <c r="B13" s="79" t="s">
        <v>90</v>
      </c>
      <c r="C13" s="231"/>
      <c r="D13" s="426"/>
      <c r="E13" s="228">
        <f t="shared" si="0"/>
        <v>0</v>
      </c>
      <c r="F13" s="233"/>
      <c r="G13" s="233"/>
      <c r="H13" s="81" t="s">
        <v>255</v>
      </c>
      <c r="I13" s="238"/>
      <c r="J13" s="245"/>
      <c r="K13" s="245">
        <f t="shared" si="1"/>
        <v>0</v>
      </c>
      <c r="L13" s="238"/>
      <c r="M13" s="248"/>
    </row>
    <row r="14" spans="1:13" ht="12.95" customHeight="1" x14ac:dyDescent="0.2">
      <c r="A14" s="132" t="s">
        <v>51</v>
      </c>
      <c r="B14" s="220" t="s">
        <v>91</v>
      </c>
      <c r="C14" s="231"/>
      <c r="D14" s="426"/>
      <c r="E14" s="228">
        <f t="shared" si="0"/>
        <v>0</v>
      </c>
      <c r="F14" s="231"/>
      <c r="G14" s="232"/>
      <c r="H14" s="81" t="s">
        <v>248</v>
      </c>
      <c r="I14" s="238">
        <v>0</v>
      </c>
      <c r="J14" s="245"/>
      <c r="K14" s="245">
        <f t="shared" si="1"/>
        <v>0</v>
      </c>
      <c r="L14" s="238"/>
      <c r="M14" s="248"/>
    </row>
    <row r="15" spans="1:13" ht="12.95" customHeight="1" x14ac:dyDescent="0.2">
      <c r="A15" s="132" t="s">
        <v>52</v>
      </c>
      <c r="B15" s="81" t="s">
        <v>255</v>
      </c>
      <c r="C15" s="231"/>
      <c r="D15" s="426"/>
      <c r="E15" s="228">
        <f t="shared" si="0"/>
        <v>0</v>
      </c>
      <c r="F15" s="233"/>
      <c r="G15" s="233"/>
      <c r="H15" s="81"/>
      <c r="I15" s="89"/>
      <c r="J15" s="239"/>
      <c r="K15" s="245">
        <f t="shared" si="1"/>
        <v>0</v>
      </c>
      <c r="L15" s="238"/>
      <c r="M15" s="248"/>
    </row>
    <row r="16" spans="1:13" ht="12.95" customHeight="1" x14ac:dyDescent="0.2">
      <c r="A16" s="132" t="s">
        <v>24</v>
      </c>
      <c r="B16" s="81"/>
      <c r="C16" s="182"/>
      <c r="D16" s="233"/>
      <c r="E16" s="228">
        <f t="shared" si="0"/>
        <v>0</v>
      </c>
      <c r="F16" s="233"/>
      <c r="G16" s="233"/>
      <c r="H16" s="81"/>
      <c r="I16" s="89"/>
      <c r="J16" s="239"/>
      <c r="K16" s="245">
        <f t="shared" si="1"/>
        <v>0</v>
      </c>
      <c r="L16" s="238"/>
      <c r="M16" s="248"/>
    </row>
    <row r="17" spans="1:13" ht="12.95" customHeight="1" thickBot="1" x14ac:dyDescent="0.25">
      <c r="A17" s="132" t="s">
        <v>25</v>
      </c>
      <c r="B17" s="82"/>
      <c r="C17" s="183"/>
      <c r="D17" s="430"/>
      <c r="E17" s="228">
        <f t="shared" si="0"/>
        <v>0</v>
      </c>
      <c r="F17" s="430"/>
      <c r="G17" s="430"/>
      <c r="H17" s="81"/>
      <c r="I17" s="226"/>
      <c r="J17" s="254"/>
      <c r="K17" s="245">
        <f t="shared" si="1"/>
        <v>0</v>
      </c>
      <c r="L17" s="255"/>
      <c r="M17" s="256"/>
    </row>
    <row r="18" spans="1:13" ht="15.95" customHeight="1" thickBot="1" x14ac:dyDescent="0.25">
      <c r="A18" s="83" t="s">
        <v>30</v>
      </c>
      <c r="B18" s="84" t="s">
        <v>92</v>
      </c>
      <c r="C18" s="234">
        <f>+C6+C7+C8+C9+C10+C12+C13+C14+C15+C16+C17</f>
        <v>113399476</v>
      </c>
      <c r="D18" s="234">
        <f>+D6+D7+D8+D9+D10+D12+D13+D14+D15+D16+D17</f>
        <v>-6157405</v>
      </c>
      <c r="E18" s="234">
        <f>+E6+E7+E8+E9+E10+E12+E13+E14+E15+E16+E17</f>
        <v>-1184176</v>
      </c>
      <c r="F18" s="234">
        <f>+F6+F7+F8+F9+F10+F12+F13+F14+F15+F16+F17</f>
        <v>106057895</v>
      </c>
      <c r="G18" s="234">
        <f>+G6+G7+G8+G9+G10+G12+G13+G14+G15+G16+G17</f>
        <v>82685217</v>
      </c>
      <c r="H18" s="84" t="s">
        <v>93</v>
      </c>
      <c r="I18" s="234">
        <f>SUM(I6:I17)</f>
        <v>125401249</v>
      </c>
      <c r="J18" s="234">
        <f>SUM(J6:J17)</f>
        <v>-3583964</v>
      </c>
      <c r="K18" s="234">
        <f>SUM(K6:K17)</f>
        <v>3726206</v>
      </c>
      <c r="L18" s="234">
        <f>SUM(L6:L17)</f>
        <v>125543491</v>
      </c>
      <c r="M18" s="261">
        <f>SUM(M6:M17)</f>
        <v>64585711</v>
      </c>
    </row>
    <row r="19" spans="1:13" ht="12.95" customHeight="1" x14ac:dyDescent="0.2">
      <c r="A19" s="85" t="s">
        <v>26</v>
      </c>
      <c r="B19" s="86" t="s">
        <v>94</v>
      </c>
      <c r="C19" s="240">
        <f>+C20+C21+C22+C23</f>
        <v>13469296</v>
      </c>
      <c r="D19" s="240"/>
      <c r="E19" s="240">
        <f>+E20+E21+E22+E23</f>
        <v>0</v>
      </c>
      <c r="F19" s="240">
        <f>+F20+F21+F22+F23</f>
        <v>13469296</v>
      </c>
      <c r="G19" s="240">
        <f>+G20+G21+G22+G23</f>
        <v>13469296</v>
      </c>
      <c r="H19" s="87" t="s">
        <v>95</v>
      </c>
      <c r="I19" s="249"/>
      <c r="J19" s="429"/>
      <c r="K19" s="431"/>
      <c r="L19" s="432"/>
      <c r="M19" s="433"/>
    </row>
    <row r="20" spans="1:13" ht="12.95" customHeight="1" x14ac:dyDescent="0.2">
      <c r="A20" s="88" t="s">
        <v>54</v>
      </c>
      <c r="B20" s="87" t="s">
        <v>96</v>
      </c>
      <c r="C20" s="238">
        <f>13469296</f>
        <v>13469296</v>
      </c>
      <c r="D20" s="239"/>
      <c r="E20" s="239">
        <f>F20-C20-D20</f>
        <v>0</v>
      </c>
      <c r="F20" s="239">
        <v>13469296</v>
      </c>
      <c r="G20" s="239">
        <v>13469296</v>
      </c>
      <c r="H20" s="87" t="s">
        <v>97</v>
      </c>
      <c r="I20" s="250"/>
      <c r="J20" s="251"/>
      <c r="K20" s="251"/>
      <c r="L20" s="250"/>
      <c r="M20" s="434"/>
    </row>
    <row r="21" spans="1:13" ht="12.95" customHeight="1" x14ac:dyDescent="0.2">
      <c r="A21" s="88" t="s">
        <v>56</v>
      </c>
      <c r="B21" s="87" t="s">
        <v>98</v>
      </c>
      <c r="C21" s="238"/>
      <c r="D21" s="239"/>
      <c r="E21" s="239"/>
      <c r="F21" s="239"/>
      <c r="G21" s="239"/>
      <c r="H21" s="87" t="s">
        <v>99</v>
      </c>
      <c r="I21" s="250"/>
      <c r="J21" s="251"/>
      <c r="K21" s="251"/>
      <c r="L21" s="250"/>
      <c r="M21" s="434"/>
    </row>
    <row r="22" spans="1:13" ht="12.95" customHeight="1" x14ac:dyDescent="0.2">
      <c r="A22" s="88" t="s">
        <v>27</v>
      </c>
      <c r="B22" s="87" t="s">
        <v>186</v>
      </c>
      <c r="C22" s="238">
        <f>'1. Bevételek'!E44</f>
        <v>0</v>
      </c>
      <c r="D22" s="239"/>
      <c r="E22" s="239"/>
      <c r="F22" s="239"/>
      <c r="G22" s="239"/>
      <c r="H22" s="87" t="s">
        <v>100</v>
      </c>
      <c r="I22" s="250"/>
      <c r="J22" s="251"/>
      <c r="K22" s="251"/>
      <c r="L22" s="250"/>
      <c r="M22" s="434"/>
    </row>
    <row r="23" spans="1:13" ht="12.95" customHeight="1" x14ac:dyDescent="0.2">
      <c r="A23" s="88" t="s">
        <v>57</v>
      </c>
      <c r="B23" s="87" t="s">
        <v>101</v>
      </c>
      <c r="C23" s="238">
        <v>0</v>
      </c>
      <c r="D23" s="237"/>
      <c r="E23" s="237"/>
      <c r="F23" s="237"/>
      <c r="G23" s="237"/>
      <c r="H23" s="86" t="s">
        <v>102</v>
      </c>
      <c r="I23" s="250"/>
      <c r="J23" s="251"/>
      <c r="K23" s="251"/>
      <c r="L23" s="250"/>
      <c r="M23" s="434"/>
    </row>
    <row r="24" spans="1:13" ht="12.95" customHeight="1" x14ac:dyDescent="0.2">
      <c r="A24" s="88" t="s">
        <v>53</v>
      </c>
      <c r="B24" s="87" t="s">
        <v>103</v>
      </c>
      <c r="C24" s="235">
        <f>+C25+C26</f>
        <v>0</v>
      </c>
      <c r="D24" s="235">
        <f t="shared" ref="D24:G24" si="2">+D25+D26</f>
        <v>0</v>
      </c>
      <c r="E24" s="440">
        <f t="shared" si="2"/>
        <v>11024</v>
      </c>
      <c r="F24" s="440">
        <f t="shared" si="2"/>
        <v>11024</v>
      </c>
      <c r="G24" s="440">
        <f t="shared" si="2"/>
        <v>11024</v>
      </c>
      <c r="H24" s="87" t="s">
        <v>104</v>
      </c>
      <c r="I24" s="250"/>
      <c r="J24" s="251"/>
      <c r="K24" s="251"/>
      <c r="L24" s="250"/>
      <c r="M24" s="434"/>
    </row>
    <row r="25" spans="1:13" ht="12.95" customHeight="1" x14ac:dyDescent="0.2">
      <c r="A25" s="85" t="s">
        <v>67</v>
      </c>
      <c r="B25" s="86" t="s">
        <v>105</v>
      </c>
      <c r="C25" s="236"/>
      <c r="D25" s="237"/>
      <c r="E25" s="237"/>
      <c r="F25" s="237"/>
      <c r="G25" s="237"/>
      <c r="H25" s="78" t="s">
        <v>106</v>
      </c>
      <c r="I25" s="252">
        <v>0</v>
      </c>
      <c r="J25" s="429"/>
      <c r="K25" s="251"/>
      <c r="L25" s="250"/>
      <c r="M25" s="434"/>
    </row>
    <row r="26" spans="1:13" ht="12.95" customHeight="1" thickBot="1" x14ac:dyDescent="0.25">
      <c r="A26" s="88" t="s">
        <v>107</v>
      </c>
      <c r="B26" s="87" t="s">
        <v>108</v>
      </c>
      <c r="C26" s="238"/>
      <c r="D26" s="239"/>
      <c r="E26" s="239">
        <f>F26-C26-D26</f>
        <v>11024</v>
      </c>
      <c r="F26" s="239">
        <v>11024</v>
      </c>
      <c r="G26" s="239">
        <v>11024</v>
      </c>
      <c r="H26" s="81" t="s">
        <v>183</v>
      </c>
      <c r="I26" s="253">
        <f>'2. Kiadások'!E27</f>
        <v>1467523</v>
      </c>
      <c r="J26" s="254"/>
      <c r="K26" s="254">
        <f>L26-I26-J26</f>
        <v>11024</v>
      </c>
      <c r="L26" s="255">
        <v>1478547</v>
      </c>
      <c r="M26" s="256">
        <v>1467523</v>
      </c>
    </row>
    <row r="27" spans="1:13" ht="15.95" customHeight="1" thickBot="1" x14ac:dyDescent="0.25">
      <c r="A27" s="83" t="s">
        <v>109</v>
      </c>
      <c r="B27" s="84" t="s">
        <v>110</v>
      </c>
      <c r="C27" s="234">
        <f>+C19+C24</f>
        <v>13469296</v>
      </c>
      <c r="D27" s="234">
        <f>+D19+D24</f>
        <v>0</v>
      </c>
      <c r="E27" s="234">
        <f>+E19+E24</f>
        <v>11024</v>
      </c>
      <c r="F27" s="234">
        <f>+F19+F24</f>
        <v>13480320</v>
      </c>
      <c r="G27" s="234">
        <f>+G19+G24</f>
        <v>13480320</v>
      </c>
      <c r="H27" s="84" t="s">
        <v>111</v>
      </c>
      <c r="I27" s="234">
        <f>SUM(I19:I26)</f>
        <v>1467523</v>
      </c>
      <c r="J27" s="234">
        <f>SUM(J19:J26)</f>
        <v>0</v>
      </c>
      <c r="K27" s="234">
        <f>SUM(K19:K26)</f>
        <v>11024</v>
      </c>
      <c r="L27" s="234">
        <f>SUM(L19:L26)</f>
        <v>1478547</v>
      </c>
      <c r="M27" s="261">
        <f>SUM(M19:M26)</f>
        <v>1467523</v>
      </c>
    </row>
    <row r="28" spans="1:13" ht="18" customHeight="1" thickBot="1" x14ac:dyDescent="0.25">
      <c r="A28" s="83" t="s">
        <v>112</v>
      </c>
      <c r="B28" s="90" t="s">
        <v>113</v>
      </c>
      <c r="C28" s="234">
        <f>+C18+C27</f>
        <v>126868772</v>
      </c>
      <c r="D28" s="234">
        <f>+D18+D27</f>
        <v>-6157405</v>
      </c>
      <c r="E28" s="234">
        <f>+E18+E27</f>
        <v>-1173152</v>
      </c>
      <c r="F28" s="234">
        <f>+F18+F27</f>
        <v>119538215</v>
      </c>
      <c r="G28" s="234">
        <f>+G18+G27</f>
        <v>96165537</v>
      </c>
      <c r="H28" s="90" t="s">
        <v>114</v>
      </c>
      <c r="I28" s="234">
        <f>+I18+I27</f>
        <v>126868772</v>
      </c>
      <c r="J28" s="234">
        <f>+J18+J27</f>
        <v>-3583964</v>
      </c>
      <c r="K28" s="234">
        <f>+K18+K27</f>
        <v>3737230</v>
      </c>
      <c r="L28" s="234">
        <f>+L18+L27</f>
        <v>127022038</v>
      </c>
      <c r="M28" s="261">
        <f>+M18+M27</f>
        <v>66053234</v>
      </c>
    </row>
    <row r="29" spans="1:13" ht="18" customHeight="1" thickBot="1" x14ac:dyDescent="0.25">
      <c r="A29" s="83" t="s">
        <v>115</v>
      </c>
      <c r="B29" s="84" t="s">
        <v>116</v>
      </c>
      <c r="C29" s="241"/>
      <c r="D29" s="242"/>
      <c r="E29" s="242"/>
      <c r="F29" s="242"/>
      <c r="G29" s="242"/>
      <c r="H29" s="84" t="s">
        <v>117</v>
      </c>
      <c r="I29" s="241"/>
      <c r="J29" s="241"/>
      <c r="K29" s="241"/>
      <c r="L29" s="241"/>
      <c r="M29" s="258"/>
    </row>
    <row r="30" spans="1:13" ht="13.5" thickBot="1" x14ac:dyDescent="0.25">
      <c r="A30" s="83" t="s">
        <v>118</v>
      </c>
      <c r="B30" s="91" t="s">
        <v>119</v>
      </c>
      <c r="C30" s="243">
        <f>+C28+C29</f>
        <v>126868772</v>
      </c>
      <c r="D30" s="243">
        <v>-6157405</v>
      </c>
      <c r="E30" s="243">
        <f>+E28+E29</f>
        <v>-1173152</v>
      </c>
      <c r="F30" s="243">
        <f>+F28+F29</f>
        <v>119538215</v>
      </c>
      <c r="G30" s="243">
        <f>+G28+G29</f>
        <v>96165537</v>
      </c>
      <c r="H30" s="91" t="s">
        <v>120</v>
      </c>
      <c r="I30" s="243">
        <f>+I28+I29</f>
        <v>126868772</v>
      </c>
      <c r="J30" s="243">
        <v>-3583964</v>
      </c>
      <c r="K30" s="243">
        <f>+K28+K29</f>
        <v>3737230</v>
      </c>
      <c r="L30" s="243">
        <f>+L28+L29</f>
        <v>127022038</v>
      </c>
      <c r="M30" s="259">
        <f>+M28+M29</f>
        <v>66053234</v>
      </c>
    </row>
    <row r="31" spans="1:13" ht="13.5" thickBot="1" x14ac:dyDescent="0.25">
      <c r="A31" s="83" t="s">
        <v>121</v>
      </c>
      <c r="B31" s="91" t="s">
        <v>122</v>
      </c>
      <c r="C31" s="243">
        <f>IF(C18-I18&lt;0,I18-C18,"-")</f>
        <v>12001773</v>
      </c>
      <c r="D31" s="243">
        <v>2573441</v>
      </c>
      <c r="E31" s="243">
        <f>IF(E18-K18&lt;0,K18-E18,"-")</f>
        <v>4910382</v>
      </c>
      <c r="F31" s="243">
        <f>IF(F18-L18&lt;0,L18-F18,"-")</f>
        <v>19485596</v>
      </c>
      <c r="G31" s="243" t="str">
        <f>IF(G18-M18&lt;0,M18-G18,"-")</f>
        <v>-</v>
      </c>
      <c r="H31" s="91" t="s">
        <v>123</v>
      </c>
      <c r="I31" s="243" t="str">
        <f>IF(C18-I18&gt;0,C18-I18,"-")</f>
        <v>-</v>
      </c>
      <c r="J31" s="243" t="s">
        <v>434</v>
      </c>
      <c r="K31" s="243" t="str">
        <f>IF(E18-K18&gt;0,E18-K18,"-")</f>
        <v>-</v>
      </c>
      <c r="L31" s="243" t="str">
        <f>IF(F18-L18&gt;0,F18-L18,"-")</f>
        <v>-</v>
      </c>
      <c r="M31" s="259">
        <f>IF(G18-M18&gt;0,G18-M18,"-")</f>
        <v>18099506</v>
      </c>
    </row>
    <row r="32" spans="1:13" ht="13.5" thickBot="1" x14ac:dyDescent="0.25">
      <c r="A32" s="83" t="s">
        <v>124</v>
      </c>
      <c r="B32" s="91" t="s">
        <v>125</v>
      </c>
      <c r="C32" s="243" t="str">
        <f>IF(C18+C19-I28&lt;0,I28-(C18+C19),"-")</f>
        <v>-</v>
      </c>
      <c r="D32" s="243">
        <v>2573441</v>
      </c>
      <c r="E32" s="243">
        <f>IF(E18+E19-K28&lt;0,K28-(E18+E19),"-")</f>
        <v>4921406</v>
      </c>
      <c r="F32" s="243">
        <f>IF(F18+F19-L28&lt;0,L28-(F18+F19),"-")</f>
        <v>7494847</v>
      </c>
      <c r="G32" s="243" t="str">
        <f>IF(G18+G19-M28&lt;0,M28-(G18+G19),"-")</f>
        <v>-</v>
      </c>
      <c r="H32" s="91" t="s">
        <v>126</v>
      </c>
      <c r="I32" s="243" t="str">
        <f>IF(C18+C19-I28&gt;0,C18+C19-I28,"-")</f>
        <v>-</v>
      </c>
      <c r="J32" s="243" t="s">
        <v>434</v>
      </c>
      <c r="K32" s="243" t="str">
        <f>IF(E18+E19-K28&gt;0,E18+E19-K28,"-")</f>
        <v>-</v>
      </c>
      <c r="L32" s="243" t="str">
        <f>IF(F18+F19-L28&gt;0,F18+F19-L28,"-")</f>
        <v>-</v>
      </c>
      <c r="M32" s="259">
        <f>IF(G18+G19-M28&gt;0,G18+G19-M28,"-")</f>
        <v>30101279</v>
      </c>
    </row>
    <row r="36" spans="8:8" x14ac:dyDescent="0.2">
      <c r="H36" s="257" t="s">
        <v>371</v>
      </c>
    </row>
  </sheetData>
  <mergeCells count="4">
    <mergeCell ref="A3:A4"/>
    <mergeCell ref="B3:G3"/>
    <mergeCell ref="H3:M3"/>
    <mergeCell ref="A1:M1"/>
  </mergeCells>
  <phoneticPr fontId="6" type="noConversion"/>
  <pageMargins left="0.59055118110236227" right="0.59055118110236227" top="0.74803149606299213" bottom="0.98425196850393704" header="0.51181102362204722" footer="0.51181102362204722"/>
  <pageSetup paperSize="9" scale="61" orientation="landscape" r:id="rId1"/>
  <headerFooter alignWithMargins="0">
    <oddHeader>&amp;R3.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opLeftCell="G25" zoomScale="90" zoomScaleNormal="90" zoomScaleSheetLayoutView="70" workbookViewId="0">
      <selection activeCell="E27" sqref="E27"/>
    </sheetView>
  </sheetViews>
  <sheetFormatPr defaultRowHeight="12.75" x14ac:dyDescent="0.2"/>
  <cols>
    <col min="1" max="1" width="5.85546875" style="129" customWidth="1"/>
    <col min="2" max="2" width="47.28515625" style="130" customWidth="1"/>
    <col min="3" max="7" width="15.42578125" style="137" customWidth="1"/>
    <col min="8" max="8" width="47.28515625" style="129" customWidth="1"/>
    <col min="9" max="13" width="15.42578125" style="137" customWidth="1"/>
    <col min="14" max="14" width="11.7109375" style="129" bestFit="1" customWidth="1"/>
    <col min="15" max="16384" width="9.140625" style="129"/>
  </cols>
  <sheetData>
    <row r="1" spans="1:13" ht="40.5" customHeight="1" x14ac:dyDescent="0.2">
      <c r="A1" s="571" t="s">
        <v>127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</row>
    <row r="2" spans="1:13" ht="14.25" thickBot="1" x14ac:dyDescent="0.25">
      <c r="K2" s="65"/>
      <c r="L2" s="65"/>
      <c r="M2" s="65" t="s">
        <v>188</v>
      </c>
    </row>
    <row r="3" spans="1:13" ht="13.5" thickBot="1" x14ac:dyDescent="0.25">
      <c r="A3" s="572" t="s">
        <v>79</v>
      </c>
      <c r="B3" s="66" t="s">
        <v>80</v>
      </c>
      <c r="C3" s="67"/>
      <c r="D3" s="260"/>
      <c r="E3" s="260"/>
      <c r="F3" s="260"/>
      <c r="G3" s="260"/>
      <c r="H3" s="66" t="s">
        <v>81</v>
      </c>
      <c r="I3" s="68"/>
      <c r="J3" s="263"/>
      <c r="K3" s="262"/>
      <c r="L3" s="263"/>
      <c r="M3" s="264"/>
    </row>
    <row r="4" spans="1:13" s="72" customFormat="1" ht="24.75" thickBot="1" x14ac:dyDescent="0.25">
      <c r="A4" s="573"/>
      <c r="B4" s="69" t="s">
        <v>37</v>
      </c>
      <c r="C4" s="70" t="s">
        <v>322</v>
      </c>
      <c r="D4" s="218" t="s">
        <v>363</v>
      </c>
      <c r="E4" s="218" t="s">
        <v>413</v>
      </c>
      <c r="F4" s="218" t="s">
        <v>364</v>
      </c>
      <c r="G4" s="218" t="s">
        <v>362</v>
      </c>
      <c r="H4" s="69" t="s">
        <v>37</v>
      </c>
      <c r="I4" s="70" t="s">
        <v>322</v>
      </c>
      <c r="J4" s="70" t="s">
        <v>363</v>
      </c>
      <c r="K4" s="70" t="s">
        <v>413</v>
      </c>
      <c r="L4" s="70" t="s">
        <v>364</v>
      </c>
      <c r="M4" s="71" t="s">
        <v>362</v>
      </c>
    </row>
    <row r="5" spans="1:13" s="72" customFormat="1" ht="13.5" thickBot="1" x14ac:dyDescent="0.25">
      <c r="A5" s="73">
        <v>1</v>
      </c>
      <c r="B5" s="74">
        <v>2</v>
      </c>
      <c r="C5" s="75">
        <v>3</v>
      </c>
      <c r="D5" s="219"/>
      <c r="E5" s="219"/>
      <c r="F5" s="219"/>
      <c r="G5" s="219"/>
      <c r="H5" s="74">
        <v>4</v>
      </c>
      <c r="I5" s="75">
        <v>5</v>
      </c>
      <c r="J5" s="75"/>
      <c r="K5" s="75"/>
      <c r="L5" s="75"/>
      <c r="M5" s="76"/>
    </row>
    <row r="6" spans="1:13" ht="12.95" customHeight="1" x14ac:dyDescent="0.2">
      <c r="A6" s="131" t="s">
        <v>38</v>
      </c>
      <c r="B6" s="78" t="s">
        <v>128</v>
      </c>
      <c r="C6" s="227">
        <f>'1. Bevételek'!E36</f>
        <v>0</v>
      </c>
      <c r="D6" s="228"/>
      <c r="E6" s="228"/>
      <c r="F6" s="228"/>
      <c r="G6" s="228"/>
      <c r="H6" s="78" t="s">
        <v>129</v>
      </c>
      <c r="I6" s="227">
        <f>'2. Kiadások'!E20</f>
        <v>18796000</v>
      </c>
      <c r="J6" s="227"/>
      <c r="K6" s="227">
        <f>L6-I6-J6</f>
        <v>18548398</v>
      </c>
      <c r="L6" s="227">
        <v>37344398</v>
      </c>
      <c r="M6" s="437">
        <v>7809642</v>
      </c>
    </row>
    <row r="7" spans="1:13" ht="12.95" customHeight="1" x14ac:dyDescent="0.2">
      <c r="A7" s="131" t="s">
        <v>39</v>
      </c>
      <c r="B7" s="435" t="s">
        <v>130</v>
      </c>
      <c r="C7" s="227"/>
      <c r="D7" s="228"/>
      <c r="E7" s="228"/>
      <c r="F7" s="228"/>
      <c r="G7" s="228"/>
      <c r="H7" s="78"/>
      <c r="I7" s="227"/>
      <c r="J7" s="227"/>
      <c r="K7" s="227">
        <f t="shared" ref="K7:K18" si="0">L7-I7-J7</f>
        <v>0</v>
      </c>
      <c r="L7" s="229"/>
      <c r="M7" s="268"/>
    </row>
    <row r="8" spans="1:13" ht="22.5" customHeight="1" x14ac:dyDescent="0.2">
      <c r="A8" s="131" t="s">
        <v>40</v>
      </c>
      <c r="B8" s="79" t="s">
        <v>131</v>
      </c>
      <c r="C8" s="229">
        <v>0</v>
      </c>
      <c r="D8" s="230"/>
      <c r="E8" s="230"/>
      <c r="F8" s="230"/>
      <c r="G8" s="230"/>
      <c r="H8" s="79" t="s">
        <v>132</v>
      </c>
      <c r="I8" s="229">
        <f>'2. Kiadások'!E21</f>
        <v>36154334</v>
      </c>
      <c r="J8" s="227"/>
      <c r="K8" s="227">
        <f t="shared" si="0"/>
        <v>14875018</v>
      </c>
      <c r="L8" s="229">
        <v>51029352</v>
      </c>
      <c r="M8" s="268">
        <v>28441897</v>
      </c>
    </row>
    <row r="9" spans="1:13" ht="12.95" customHeight="1" x14ac:dyDescent="0.2">
      <c r="A9" s="131" t="s">
        <v>41</v>
      </c>
      <c r="B9" s="79" t="s">
        <v>133</v>
      </c>
      <c r="C9" s="229"/>
      <c r="D9" s="230"/>
      <c r="E9" s="230"/>
      <c r="F9" s="230"/>
      <c r="G9" s="230"/>
      <c r="H9" s="79" t="s">
        <v>134</v>
      </c>
      <c r="I9" s="229">
        <f>SUM(I10:I16)</f>
        <v>978000</v>
      </c>
      <c r="J9" s="227">
        <v>359150</v>
      </c>
      <c r="K9" s="227">
        <f t="shared" si="0"/>
        <v>0</v>
      </c>
      <c r="L9" s="229">
        <v>1337150</v>
      </c>
      <c r="M9" s="268">
        <v>839029</v>
      </c>
    </row>
    <row r="10" spans="1:13" ht="12.95" customHeight="1" x14ac:dyDescent="0.2">
      <c r="A10" s="131" t="s">
        <v>42</v>
      </c>
      <c r="B10" s="79" t="s">
        <v>135</v>
      </c>
      <c r="C10" s="229"/>
      <c r="D10" s="230"/>
      <c r="E10" s="230"/>
      <c r="F10" s="230"/>
      <c r="G10" s="230"/>
      <c r="H10" s="79" t="s">
        <v>435</v>
      </c>
      <c r="I10" s="229">
        <v>0</v>
      </c>
      <c r="J10" s="227">
        <v>359150</v>
      </c>
      <c r="K10" s="227">
        <f t="shared" si="0"/>
        <v>0</v>
      </c>
      <c r="L10" s="229">
        <v>359150</v>
      </c>
      <c r="M10" s="268">
        <v>359150</v>
      </c>
    </row>
    <row r="11" spans="1:13" ht="12.75" customHeight="1" x14ac:dyDescent="0.2">
      <c r="A11" s="131" t="s">
        <v>47</v>
      </c>
      <c r="B11" s="79" t="s">
        <v>136</v>
      </c>
      <c r="C11" s="229"/>
      <c r="D11" s="230"/>
      <c r="E11" s="230"/>
      <c r="F11" s="230"/>
      <c r="G11" s="230"/>
      <c r="H11" s="79" t="s">
        <v>137</v>
      </c>
      <c r="I11" s="229">
        <f>'2. Kiadások'!E24</f>
        <v>978000</v>
      </c>
      <c r="J11" s="227"/>
      <c r="K11" s="227">
        <f t="shared" si="0"/>
        <v>0</v>
      </c>
      <c r="L11" s="229">
        <v>978000</v>
      </c>
      <c r="M11" s="268">
        <v>479879</v>
      </c>
    </row>
    <row r="12" spans="1:13" ht="12.95" customHeight="1" x14ac:dyDescent="0.2">
      <c r="A12" s="131" t="s">
        <v>49</v>
      </c>
      <c r="B12" s="79" t="s">
        <v>138</v>
      </c>
      <c r="C12" s="229"/>
      <c r="D12" s="229"/>
      <c r="E12" s="229">
        <f>F12-C12-D12</f>
        <v>19540998</v>
      </c>
      <c r="F12" s="229">
        <v>19540998</v>
      </c>
      <c r="G12" s="268">
        <v>19540998</v>
      </c>
      <c r="H12" s="92" t="s">
        <v>139</v>
      </c>
      <c r="I12" s="229"/>
      <c r="J12" s="227"/>
      <c r="K12" s="227">
        <f t="shared" si="0"/>
        <v>0</v>
      </c>
      <c r="L12" s="229"/>
      <c r="M12" s="268"/>
    </row>
    <row r="13" spans="1:13" ht="12.95" customHeight="1" x14ac:dyDescent="0.2">
      <c r="A13" s="131" t="s">
        <v>50</v>
      </c>
      <c r="B13" s="79" t="s">
        <v>140</v>
      </c>
      <c r="C13" s="229"/>
      <c r="D13" s="230"/>
      <c r="E13" s="230"/>
      <c r="F13" s="230"/>
      <c r="G13" s="230"/>
      <c r="H13" s="92" t="s">
        <v>141</v>
      </c>
      <c r="I13" s="229"/>
      <c r="J13" s="227"/>
      <c r="K13" s="227">
        <f t="shared" si="0"/>
        <v>0</v>
      </c>
      <c r="L13" s="229"/>
      <c r="M13" s="268"/>
    </row>
    <row r="14" spans="1:13" ht="12.95" customHeight="1" x14ac:dyDescent="0.2">
      <c r="A14" s="131" t="s">
        <v>51</v>
      </c>
      <c r="B14" s="79" t="s">
        <v>142</v>
      </c>
      <c r="C14" s="229"/>
      <c r="D14" s="230"/>
      <c r="E14" s="230">
        <f>F14-C14-D14</f>
        <v>14973300</v>
      </c>
      <c r="F14" s="230">
        <v>14973300</v>
      </c>
      <c r="G14" s="230">
        <v>14973300</v>
      </c>
      <c r="H14" s="93" t="s">
        <v>143</v>
      </c>
      <c r="I14" s="229"/>
      <c r="J14" s="227"/>
      <c r="K14" s="227">
        <f t="shared" si="0"/>
        <v>0</v>
      </c>
      <c r="L14" s="229"/>
      <c r="M14" s="268"/>
    </row>
    <row r="15" spans="1:13" ht="12.95" customHeight="1" x14ac:dyDescent="0.2">
      <c r="A15" s="131" t="s">
        <v>52</v>
      </c>
      <c r="B15" s="94" t="s">
        <v>144</v>
      </c>
      <c r="C15" s="229"/>
      <c r="D15" s="229"/>
      <c r="E15" s="229"/>
      <c r="F15" s="229"/>
      <c r="G15" s="268"/>
      <c r="H15" s="92" t="s">
        <v>145</v>
      </c>
      <c r="I15" s="229"/>
      <c r="J15" s="227"/>
      <c r="K15" s="227">
        <f t="shared" si="0"/>
        <v>0</v>
      </c>
      <c r="L15" s="229"/>
      <c r="M15" s="268"/>
    </row>
    <row r="16" spans="1:13" ht="24.75" customHeight="1" x14ac:dyDescent="0.2">
      <c r="A16" s="131" t="s">
        <v>24</v>
      </c>
      <c r="B16" s="79" t="s">
        <v>146</v>
      </c>
      <c r="C16" s="229">
        <v>0</v>
      </c>
      <c r="D16" s="229">
        <v>2932591</v>
      </c>
      <c r="E16" s="229">
        <f>F16-C16-D16</f>
        <v>3819500</v>
      </c>
      <c r="F16" s="229">
        <v>6752091</v>
      </c>
      <c r="G16" s="268">
        <v>6752091</v>
      </c>
      <c r="H16" s="92" t="s">
        <v>147</v>
      </c>
      <c r="I16" s="229"/>
      <c r="J16" s="227"/>
      <c r="K16" s="227">
        <f t="shared" si="0"/>
        <v>0</v>
      </c>
      <c r="L16" s="229"/>
      <c r="M16" s="268"/>
    </row>
    <row r="17" spans="1:13" ht="12.95" customHeight="1" x14ac:dyDescent="0.2">
      <c r="A17" s="131" t="s">
        <v>25</v>
      </c>
      <c r="B17" s="79" t="s">
        <v>148</v>
      </c>
      <c r="C17" s="229">
        <v>0</v>
      </c>
      <c r="D17" s="229"/>
      <c r="E17" s="229"/>
      <c r="F17" s="229"/>
      <c r="G17" s="268"/>
      <c r="H17" s="79" t="s">
        <v>88</v>
      </c>
      <c r="I17" s="229">
        <v>0</v>
      </c>
      <c r="J17" s="227"/>
      <c r="K17" s="227">
        <f t="shared" si="0"/>
        <v>0</v>
      </c>
      <c r="L17" s="229"/>
      <c r="M17" s="268"/>
    </row>
    <row r="18" spans="1:13" ht="12.95" customHeight="1" thickBot="1" x14ac:dyDescent="0.25">
      <c r="A18" s="131" t="s">
        <v>30</v>
      </c>
      <c r="B18" s="95" t="s">
        <v>149</v>
      </c>
      <c r="C18" s="272">
        <v>0</v>
      </c>
      <c r="D18" s="272"/>
      <c r="E18" s="272"/>
      <c r="F18" s="272"/>
      <c r="G18" s="273"/>
      <c r="H18" s="95" t="s">
        <v>14</v>
      </c>
      <c r="I18" s="269">
        <f>'2. Kiadások'!E23</f>
        <v>0</v>
      </c>
      <c r="J18" s="269"/>
      <c r="K18" s="227">
        <f t="shared" si="0"/>
        <v>0</v>
      </c>
      <c r="L18" s="438"/>
      <c r="M18" s="439"/>
    </row>
    <row r="19" spans="1:13" ht="15.95" customHeight="1" thickBot="1" x14ac:dyDescent="0.25">
      <c r="A19" s="83" t="s">
        <v>30</v>
      </c>
      <c r="B19" s="84" t="s">
        <v>150</v>
      </c>
      <c r="C19" s="234">
        <f>C6+C7+C8+C9+C10+C11+C12+C13+C14+C16+C17+C18</f>
        <v>0</v>
      </c>
      <c r="D19" s="234">
        <f>D6+D7+D8+D9+D10+D11+D12+D13+D14+D16+D17+D18</f>
        <v>2932591</v>
      </c>
      <c r="E19" s="234">
        <f>E6+E7+E8+E9+E10+E11+E12+E13+E14+E16+E17+E18</f>
        <v>38333798</v>
      </c>
      <c r="F19" s="234">
        <f>F6+F7+F8+F9+F10+F11+F12+F13+F14+F16+F17+F18</f>
        <v>41266389</v>
      </c>
      <c r="G19" s="234">
        <f>G6+G7+G8+G9+G10+G11+G12+G13+G14+G16+G17+G18</f>
        <v>41266389</v>
      </c>
      <c r="H19" s="84" t="s">
        <v>12</v>
      </c>
      <c r="I19" s="234">
        <f>+I6+I8+I9+I17+I18</f>
        <v>55928334</v>
      </c>
      <c r="J19" s="234">
        <f>+J6+J8+J9+J17+J18</f>
        <v>359150</v>
      </c>
      <c r="K19" s="234">
        <f>+K6+K8+K9+K17+K18</f>
        <v>33423416</v>
      </c>
      <c r="L19" s="234">
        <f>+L6+L8+L9+L17+L18</f>
        <v>89710900</v>
      </c>
      <c r="M19" s="261">
        <f>+M6+M8+M9+M17+M18</f>
        <v>37090568</v>
      </c>
    </row>
    <row r="20" spans="1:13" ht="12.95" customHeight="1" x14ac:dyDescent="0.2">
      <c r="A20" s="96" t="s">
        <v>26</v>
      </c>
      <c r="B20" s="97" t="s">
        <v>151</v>
      </c>
      <c r="C20" s="270">
        <f>+C21+C22+C23+C24+C25</f>
        <v>55928334</v>
      </c>
      <c r="D20" s="270"/>
      <c r="E20" s="270">
        <f>+E21+E22+E23+E24+E25</f>
        <v>0</v>
      </c>
      <c r="F20" s="270">
        <f>+F21+F22+F23+F24+F25</f>
        <v>55928334</v>
      </c>
      <c r="G20" s="270">
        <f>+G21+G22+G23+G24+G25</f>
        <v>55928334</v>
      </c>
      <c r="H20" s="87" t="s">
        <v>95</v>
      </c>
      <c r="I20" s="246"/>
      <c r="J20" s="246"/>
      <c r="K20" s="246"/>
      <c r="L20" s="246"/>
      <c r="M20" s="247"/>
    </row>
    <row r="21" spans="1:13" ht="12.95" customHeight="1" x14ac:dyDescent="0.2">
      <c r="A21" s="132" t="s">
        <v>54</v>
      </c>
      <c r="B21" s="98" t="s">
        <v>152</v>
      </c>
      <c r="C21" s="238">
        <f>'1. Bevételek'!E46-13074261-395035</f>
        <v>55928334</v>
      </c>
      <c r="D21" s="239"/>
      <c r="E21" s="239">
        <f>F21-C21</f>
        <v>0</v>
      </c>
      <c r="F21" s="239">
        <v>55928334</v>
      </c>
      <c r="G21" s="239">
        <v>55928334</v>
      </c>
      <c r="H21" s="87" t="s">
        <v>153</v>
      </c>
      <c r="I21" s="238"/>
      <c r="J21" s="238"/>
      <c r="K21" s="238"/>
      <c r="L21" s="238"/>
      <c r="M21" s="248"/>
    </row>
    <row r="22" spans="1:13" ht="12.95" customHeight="1" x14ac:dyDescent="0.2">
      <c r="A22" s="96" t="s">
        <v>56</v>
      </c>
      <c r="B22" s="98" t="s">
        <v>154</v>
      </c>
      <c r="C22" s="238"/>
      <c r="D22" s="239"/>
      <c r="E22" s="239"/>
      <c r="F22" s="239"/>
      <c r="G22" s="239"/>
      <c r="H22" s="87" t="s">
        <v>99</v>
      </c>
      <c r="I22" s="238"/>
      <c r="J22" s="238"/>
      <c r="K22" s="238"/>
      <c r="L22" s="238"/>
      <c r="M22" s="248"/>
    </row>
    <row r="23" spans="1:13" ht="12.95" customHeight="1" x14ac:dyDescent="0.2">
      <c r="A23" s="132" t="s">
        <v>27</v>
      </c>
      <c r="B23" s="98" t="s">
        <v>155</v>
      </c>
      <c r="C23" s="238"/>
      <c r="D23" s="239"/>
      <c r="E23" s="239"/>
      <c r="F23" s="239"/>
      <c r="G23" s="239"/>
      <c r="H23" s="87" t="s">
        <v>100</v>
      </c>
      <c r="I23" s="238"/>
      <c r="J23" s="238"/>
      <c r="K23" s="238"/>
      <c r="L23" s="238"/>
      <c r="M23" s="248"/>
    </row>
    <row r="24" spans="1:13" ht="12.95" customHeight="1" x14ac:dyDescent="0.2">
      <c r="A24" s="96" t="s">
        <v>57</v>
      </c>
      <c r="B24" s="98" t="s">
        <v>156</v>
      </c>
      <c r="C24" s="238">
        <v>0</v>
      </c>
      <c r="D24" s="237"/>
      <c r="E24" s="237"/>
      <c r="F24" s="237"/>
      <c r="G24" s="237"/>
      <c r="H24" s="86" t="s">
        <v>15</v>
      </c>
      <c r="I24" s="238"/>
      <c r="J24" s="238"/>
      <c r="K24" s="238"/>
      <c r="L24" s="238"/>
      <c r="M24" s="248"/>
    </row>
    <row r="25" spans="1:13" ht="12.95" customHeight="1" x14ac:dyDescent="0.2">
      <c r="A25" s="132" t="s">
        <v>53</v>
      </c>
      <c r="B25" s="99" t="s">
        <v>157</v>
      </c>
      <c r="C25" s="238"/>
      <c r="D25" s="239"/>
      <c r="E25" s="239"/>
      <c r="F25" s="239"/>
      <c r="G25" s="239"/>
      <c r="H25" s="87" t="s">
        <v>158</v>
      </c>
      <c r="I25" s="238"/>
      <c r="J25" s="238"/>
      <c r="K25" s="238"/>
      <c r="L25" s="238"/>
      <c r="M25" s="248"/>
    </row>
    <row r="26" spans="1:13" ht="12.95" customHeight="1" x14ac:dyDescent="0.2">
      <c r="A26" s="96" t="s">
        <v>67</v>
      </c>
      <c r="B26" s="100" t="s">
        <v>159</v>
      </c>
      <c r="C26" s="235">
        <f>+C27+C28+C29+C30+C31</f>
        <v>0</v>
      </c>
      <c r="D26" s="271"/>
      <c r="E26" s="271"/>
      <c r="F26" s="271"/>
      <c r="G26" s="271"/>
      <c r="H26" s="101" t="s">
        <v>160</v>
      </c>
      <c r="I26" s="238"/>
      <c r="J26" s="238"/>
      <c r="K26" s="238"/>
      <c r="L26" s="238"/>
      <c r="M26" s="248"/>
    </row>
    <row r="27" spans="1:13" ht="12.95" customHeight="1" x14ac:dyDescent="0.2">
      <c r="A27" s="132" t="s">
        <v>107</v>
      </c>
      <c r="B27" s="99" t="s">
        <v>161</v>
      </c>
      <c r="C27" s="238">
        <v>0</v>
      </c>
      <c r="D27" s="245"/>
      <c r="E27" s="245"/>
      <c r="F27" s="245"/>
      <c r="G27" s="245"/>
      <c r="H27" s="101" t="s">
        <v>162</v>
      </c>
      <c r="I27" s="238"/>
      <c r="J27" s="238"/>
      <c r="K27" s="238"/>
      <c r="L27" s="238"/>
      <c r="M27" s="248"/>
    </row>
    <row r="28" spans="1:13" ht="12.95" customHeight="1" x14ac:dyDescent="0.2">
      <c r="A28" s="96" t="s">
        <v>109</v>
      </c>
      <c r="B28" s="99" t="s">
        <v>163</v>
      </c>
      <c r="C28" s="238"/>
      <c r="D28" s="245"/>
      <c r="E28" s="245"/>
      <c r="F28" s="245"/>
      <c r="G28" s="245"/>
      <c r="H28" s="102"/>
      <c r="I28" s="238"/>
      <c r="J28" s="238"/>
      <c r="K28" s="238"/>
      <c r="L28" s="238"/>
      <c r="M28" s="248"/>
    </row>
    <row r="29" spans="1:13" ht="12.95" customHeight="1" x14ac:dyDescent="0.2">
      <c r="A29" s="132" t="s">
        <v>112</v>
      </c>
      <c r="B29" s="98" t="s">
        <v>164</v>
      </c>
      <c r="C29" s="238"/>
      <c r="D29" s="245"/>
      <c r="E29" s="245"/>
      <c r="F29" s="245"/>
      <c r="G29" s="245"/>
      <c r="H29" s="103"/>
      <c r="I29" s="238"/>
      <c r="J29" s="238"/>
      <c r="K29" s="238"/>
      <c r="L29" s="238"/>
      <c r="M29" s="248"/>
    </row>
    <row r="30" spans="1:13" ht="12.95" customHeight="1" x14ac:dyDescent="0.2">
      <c r="A30" s="96" t="s">
        <v>115</v>
      </c>
      <c r="B30" s="104" t="s">
        <v>165</v>
      </c>
      <c r="C30" s="238"/>
      <c r="D30" s="239"/>
      <c r="E30" s="239"/>
      <c r="F30" s="239"/>
      <c r="G30" s="239"/>
      <c r="H30" s="81"/>
      <c r="I30" s="238"/>
      <c r="J30" s="238"/>
      <c r="K30" s="238"/>
      <c r="L30" s="238"/>
      <c r="M30" s="248"/>
    </row>
    <row r="31" spans="1:13" ht="12.95" customHeight="1" thickBot="1" x14ac:dyDescent="0.25">
      <c r="A31" s="132" t="s">
        <v>118</v>
      </c>
      <c r="B31" s="105" t="s">
        <v>166</v>
      </c>
      <c r="C31" s="238"/>
      <c r="D31" s="245"/>
      <c r="E31" s="245"/>
      <c r="F31" s="245"/>
      <c r="G31" s="245"/>
      <c r="H31" s="103"/>
      <c r="I31" s="238"/>
      <c r="J31" s="255"/>
      <c r="K31" s="255"/>
      <c r="L31" s="255"/>
      <c r="M31" s="256"/>
    </row>
    <row r="32" spans="1:13" ht="21.75" customHeight="1" thickBot="1" x14ac:dyDescent="0.25">
      <c r="A32" s="83" t="s">
        <v>121</v>
      </c>
      <c r="B32" s="84" t="s">
        <v>167</v>
      </c>
      <c r="C32" s="234">
        <f>+C20+C26</f>
        <v>55928334</v>
      </c>
      <c r="D32" s="234">
        <f>+D20+D26</f>
        <v>0</v>
      </c>
      <c r="E32" s="234">
        <f>+E20+E26</f>
        <v>0</v>
      </c>
      <c r="F32" s="234">
        <f>+F20+F26</f>
        <v>55928334</v>
      </c>
      <c r="G32" s="234">
        <f>+G20+G26</f>
        <v>55928334</v>
      </c>
      <c r="H32" s="84" t="s">
        <v>168</v>
      </c>
      <c r="I32" s="234">
        <f>SUM(I20:I31)</f>
        <v>0</v>
      </c>
      <c r="J32" s="234">
        <f>SUM(J20:J31)</f>
        <v>0</v>
      </c>
      <c r="K32" s="234"/>
      <c r="L32" s="234"/>
      <c r="M32" s="261"/>
    </row>
    <row r="33" spans="1:13" ht="24.75" thickBot="1" x14ac:dyDescent="0.25">
      <c r="A33" s="83" t="s">
        <v>124</v>
      </c>
      <c r="B33" s="90" t="s">
        <v>169</v>
      </c>
      <c r="C33" s="234">
        <f>+C19+C32</f>
        <v>55928334</v>
      </c>
      <c r="D33" s="234">
        <f>+D19+D32</f>
        <v>2932591</v>
      </c>
      <c r="E33" s="234">
        <f>+E19+E32</f>
        <v>38333798</v>
      </c>
      <c r="F33" s="234">
        <f>+F19+F32</f>
        <v>97194723</v>
      </c>
      <c r="G33" s="234">
        <f>+G19+G32</f>
        <v>97194723</v>
      </c>
      <c r="H33" s="90" t="s">
        <v>170</v>
      </c>
      <c r="I33" s="234">
        <f>+I19+I32</f>
        <v>55928334</v>
      </c>
      <c r="J33" s="234">
        <f>+J19+J32</f>
        <v>359150</v>
      </c>
      <c r="K33" s="234">
        <f>+K19+K32</f>
        <v>33423416</v>
      </c>
      <c r="L33" s="234">
        <f>+L19+L32</f>
        <v>89710900</v>
      </c>
      <c r="M33" s="261">
        <f>+M19+M32</f>
        <v>37090568</v>
      </c>
    </row>
    <row r="34" spans="1:13" ht="18" customHeight="1" thickBot="1" x14ac:dyDescent="0.25">
      <c r="A34" s="83" t="s">
        <v>171</v>
      </c>
      <c r="B34" s="84" t="s">
        <v>116</v>
      </c>
      <c r="C34" s="241" t="s">
        <v>172</v>
      </c>
      <c r="D34" s="241"/>
      <c r="E34" s="241"/>
      <c r="F34" s="241"/>
      <c r="G34" s="258"/>
      <c r="H34" s="84" t="s">
        <v>117</v>
      </c>
      <c r="I34" s="241"/>
      <c r="J34" s="241"/>
      <c r="K34" s="241"/>
      <c r="L34" s="241"/>
      <c r="M34" s="258"/>
    </row>
    <row r="35" spans="1:13" ht="13.5" thickBot="1" x14ac:dyDescent="0.25">
      <c r="A35" s="83" t="s">
        <v>173</v>
      </c>
      <c r="B35" s="91" t="s">
        <v>174</v>
      </c>
      <c r="C35" s="243">
        <f>SUM(C33:C34)</f>
        <v>55928334</v>
      </c>
      <c r="D35" s="243">
        <f>SUM(D33:D34)</f>
        <v>2932591</v>
      </c>
      <c r="E35" s="243">
        <f>SUM(E33:E34)</f>
        <v>38333798</v>
      </c>
      <c r="F35" s="243">
        <f>SUM(F33:F34)</f>
        <v>97194723</v>
      </c>
      <c r="G35" s="243">
        <f>SUM(G33:G34)</f>
        <v>97194723</v>
      </c>
      <c r="H35" s="91" t="s">
        <v>175</v>
      </c>
      <c r="I35" s="243">
        <f>+I33+I34</f>
        <v>55928334</v>
      </c>
      <c r="J35" s="243">
        <f>+J33+J34</f>
        <v>359150</v>
      </c>
      <c r="K35" s="243">
        <f>+K33+K34</f>
        <v>33423416</v>
      </c>
      <c r="L35" s="243">
        <f>+L33+L34</f>
        <v>89710900</v>
      </c>
      <c r="M35" s="259">
        <f>+M33+M34</f>
        <v>37090568</v>
      </c>
    </row>
    <row r="36" spans="1:13" ht="13.5" thickBot="1" x14ac:dyDescent="0.25">
      <c r="A36" s="83" t="s">
        <v>176</v>
      </c>
      <c r="B36" s="91" t="s">
        <v>122</v>
      </c>
      <c r="C36" s="243">
        <f>IF(C19-I19&lt;0,I19-C19,"-")</f>
        <v>55928334</v>
      </c>
      <c r="D36" s="436" t="s">
        <v>434</v>
      </c>
      <c r="E36" s="243" t="str">
        <f>IF(E19-K19&lt;0,K19-E19,"-")</f>
        <v>-</v>
      </c>
      <c r="F36" s="243">
        <f>IF(F19-L19&lt;0,L19-F19,"-")</f>
        <v>48444511</v>
      </c>
      <c r="G36" s="243" t="str">
        <f>IF(G19-M19&lt;0,M19-G19,"-")</f>
        <v>-</v>
      </c>
      <c r="H36" s="91" t="s">
        <v>123</v>
      </c>
      <c r="I36" s="243" t="str">
        <f>IF(C19-I19&gt;0,C19-I19,"-")</f>
        <v>-</v>
      </c>
      <c r="J36" s="243">
        <v>2573441</v>
      </c>
      <c r="K36" s="243">
        <f>IF(E19-K19&gt;0,E19-K19,"-")</f>
        <v>4910382</v>
      </c>
      <c r="L36" s="243" t="str">
        <f>IF(F19-L19&gt;0,F19-L19,"-")</f>
        <v>-</v>
      </c>
      <c r="M36" s="259">
        <f>IF(G19-M19&gt;0,G19-M19,"-")</f>
        <v>4175821</v>
      </c>
    </row>
    <row r="37" spans="1:13" ht="13.5" thickBot="1" x14ac:dyDescent="0.25">
      <c r="A37" s="83" t="s">
        <v>177</v>
      </c>
      <c r="B37" s="91" t="s">
        <v>125</v>
      </c>
      <c r="C37" s="243" t="str">
        <f>IF(C19+C20-I33&lt;0,I33-(C19+C20),"-")</f>
        <v>-</v>
      </c>
      <c r="D37" s="243" t="s">
        <v>434</v>
      </c>
      <c r="E37" s="243" t="str">
        <f>IF(E19+E20-K33&lt;0,K33-(E19+E20),"-")</f>
        <v>-</v>
      </c>
      <c r="F37" s="243" t="str">
        <f>IF(F19+F20-L33&lt;0,L33-(F19+F20),"-")</f>
        <v>-</v>
      </c>
      <c r="G37" s="243" t="str">
        <f>IF(G19+G20-M33&lt;0,M33-(G19+G20),"-")</f>
        <v>-</v>
      </c>
      <c r="H37" s="91" t="s">
        <v>126</v>
      </c>
      <c r="I37" s="243" t="str">
        <f>IF(C19+C20-I33&gt;0,C19+C20-I33,"-")</f>
        <v>-</v>
      </c>
      <c r="J37" s="243">
        <v>2573441</v>
      </c>
      <c r="K37" s="243">
        <f>IF(E19+E20-K33&gt;0,E19+E20-K33,"-")</f>
        <v>4910382</v>
      </c>
      <c r="L37" s="243">
        <f>IF(F19+F20-L33&gt;0,F19+F20-L33,"-")</f>
        <v>7483823</v>
      </c>
      <c r="M37" s="259">
        <f>IF(G19+G20-M33&gt;0,G19+G20-M33,"-")</f>
        <v>60104155</v>
      </c>
    </row>
    <row r="40" spans="1:13" x14ac:dyDescent="0.2">
      <c r="F40" s="137" t="s">
        <v>369</v>
      </c>
    </row>
    <row r="43" spans="1:13" x14ac:dyDescent="0.2">
      <c r="H43" s="257" t="s">
        <v>369</v>
      </c>
    </row>
  </sheetData>
  <mergeCells count="2">
    <mergeCell ref="A3:A4"/>
    <mergeCell ref="A1:M1"/>
  </mergeCells>
  <phoneticPr fontId="6" type="noConversion"/>
  <pageMargins left="0.75" right="0.75" top="0.42" bottom="0.22" header="0.17" footer="0.17"/>
  <pageSetup paperSize="9" scale="52" orientation="landscape" r:id="rId1"/>
  <headerFooter alignWithMargins="0">
    <oddHeader>&amp;R4.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48"/>
  <sheetViews>
    <sheetView topLeftCell="A25" workbookViewId="0">
      <selection activeCell="M44" sqref="M44"/>
    </sheetView>
  </sheetViews>
  <sheetFormatPr defaultRowHeight="15" customHeight="1" x14ac:dyDescent="0.2"/>
  <cols>
    <col min="1" max="1" width="9.28515625" style="2" customWidth="1"/>
    <col min="2" max="2" width="44.7109375" style="2" bestFit="1" customWidth="1"/>
    <col min="3" max="3" width="8.28515625" style="17" bestFit="1" customWidth="1"/>
    <col min="4" max="4" width="14" style="138" bestFit="1" customWidth="1"/>
    <col min="5" max="8" width="14" style="138" customWidth="1"/>
    <col min="9" max="9" width="9.140625" style="2"/>
    <col min="10" max="10" width="10.140625" style="8" bestFit="1" customWidth="1"/>
    <col min="11" max="11" width="9.5703125" style="8" bestFit="1" customWidth="1"/>
    <col min="12" max="16384" width="9.140625" style="2"/>
  </cols>
  <sheetData>
    <row r="1" spans="1:23" ht="21" customHeight="1" x14ac:dyDescent="0.2">
      <c r="A1" s="480" t="s">
        <v>425</v>
      </c>
      <c r="B1" s="480"/>
      <c r="C1" s="480"/>
      <c r="D1" s="480"/>
      <c r="E1" s="480"/>
      <c r="F1" s="480"/>
      <c r="G1" s="480"/>
      <c r="H1" s="480"/>
    </row>
    <row r="2" spans="1:23" ht="18.75" customHeight="1" x14ac:dyDescent="0.2">
      <c r="A2" s="480" t="s">
        <v>43</v>
      </c>
      <c r="B2" s="480"/>
      <c r="C2" s="480"/>
      <c r="D2" s="480"/>
      <c r="E2" s="480"/>
      <c r="F2" s="480"/>
      <c r="G2" s="480"/>
      <c r="H2" s="480"/>
    </row>
    <row r="3" spans="1:23" ht="15" customHeight="1" thickBot="1" x14ac:dyDescent="0.25">
      <c r="D3" s="17"/>
      <c r="E3" s="17"/>
      <c r="F3" s="17"/>
      <c r="G3" s="17"/>
      <c r="H3" s="299" t="s">
        <v>377</v>
      </c>
    </row>
    <row r="4" spans="1:23" ht="26.25" thickBot="1" x14ac:dyDescent="0.25">
      <c r="A4" s="582" t="s">
        <v>37</v>
      </c>
      <c r="B4" s="583"/>
      <c r="C4" s="310" t="s">
        <v>256</v>
      </c>
      <c r="D4" s="274" t="s">
        <v>361</v>
      </c>
      <c r="E4" s="284" t="s">
        <v>363</v>
      </c>
      <c r="F4" s="284" t="s">
        <v>413</v>
      </c>
      <c r="G4" s="284" t="s">
        <v>372</v>
      </c>
      <c r="H4" s="108" t="s">
        <v>362</v>
      </c>
      <c r="P4" s="285"/>
      <c r="Q4" s="285"/>
      <c r="R4" s="285"/>
      <c r="S4" s="285"/>
      <c r="T4" s="209"/>
      <c r="U4" s="209"/>
      <c r="V4" s="209"/>
      <c r="W4" s="209"/>
    </row>
    <row r="5" spans="1:23" ht="21" customHeight="1" x14ac:dyDescent="0.2">
      <c r="A5" s="587" t="s">
        <v>20</v>
      </c>
      <c r="B5" s="588"/>
      <c r="C5" s="588"/>
      <c r="D5" s="588"/>
      <c r="E5" s="588"/>
      <c r="F5" s="588"/>
      <c r="G5" s="588"/>
      <c r="H5" s="589"/>
    </row>
    <row r="6" spans="1:23" s="10" customFormat="1" ht="18" customHeight="1" x14ac:dyDescent="0.2">
      <c r="A6" s="590" t="s">
        <v>438</v>
      </c>
      <c r="B6" s="591"/>
      <c r="C6" s="286"/>
      <c r="D6" s="288"/>
      <c r="E6" s="288"/>
      <c r="F6" s="288"/>
      <c r="G6" s="288"/>
      <c r="H6" s="289"/>
      <c r="J6" s="110"/>
      <c r="K6" s="110"/>
    </row>
    <row r="7" spans="1:23" ht="25.5" x14ac:dyDescent="0.2">
      <c r="A7" s="49" t="s">
        <v>38</v>
      </c>
      <c r="B7" s="50" t="s">
        <v>61</v>
      </c>
      <c r="C7" s="51" t="s">
        <v>64</v>
      </c>
      <c r="D7" s="275">
        <f>SUM(D8:D9)</f>
        <v>0</v>
      </c>
      <c r="E7" s="275">
        <f>SUM(E8:E9)</f>
        <v>0</v>
      </c>
      <c r="F7" s="275">
        <f>SUM(F8:F9)</f>
        <v>0</v>
      </c>
      <c r="G7" s="275">
        <f>SUM(G8:G9)</f>
        <v>0</v>
      </c>
      <c r="H7" s="52">
        <f>SUM(H8:H9)</f>
        <v>0</v>
      </c>
      <c r="J7" s="294"/>
    </row>
    <row r="8" spans="1:23" ht="25.5" x14ac:dyDescent="0.2">
      <c r="A8" s="22" t="s">
        <v>38</v>
      </c>
      <c r="B8" s="11" t="s">
        <v>65</v>
      </c>
      <c r="C8" s="35"/>
      <c r="D8" s="276">
        <f>'2. Kiadások'!E28</f>
        <v>0</v>
      </c>
      <c r="E8" s="276">
        <v>0</v>
      </c>
      <c r="F8" s="187">
        <v>0</v>
      </c>
      <c r="G8" s="187">
        <v>0</v>
      </c>
      <c r="H8" s="292">
        <v>0</v>
      </c>
      <c r="J8" s="294"/>
    </row>
    <row r="9" spans="1:23" ht="15.75" customHeight="1" x14ac:dyDescent="0.2">
      <c r="A9" s="46"/>
      <c r="B9" s="47"/>
      <c r="C9" s="287"/>
      <c r="D9" s="290"/>
      <c r="E9" s="290"/>
      <c r="F9" s="290"/>
      <c r="G9" s="290"/>
      <c r="H9" s="291"/>
      <c r="J9" s="294"/>
    </row>
    <row r="10" spans="1:23" ht="15" customHeight="1" x14ac:dyDescent="0.2">
      <c r="A10" s="24" t="s">
        <v>39</v>
      </c>
      <c r="B10" s="27" t="s">
        <v>253</v>
      </c>
      <c r="C10" s="33" t="s">
        <v>303</v>
      </c>
      <c r="D10" s="277">
        <f>SUM(D11:D11)</f>
        <v>200000</v>
      </c>
      <c r="E10" s="277">
        <f>SUM(E11:E11)</f>
        <v>0</v>
      </c>
      <c r="F10" s="277">
        <f>SUM(F11:F11)</f>
        <v>0</v>
      </c>
      <c r="G10" s="277">
        <f>SUM(G11:G11)</f>
        <v>200000</v>
      </c>
      <c r="H10" s="38">
        <f>SUM(H11:H11)</f>
        <v>230000</v>
      </c>
      <c r="I10" s="169"/>
      <c r="J10" s="294"/>
    </row>
    <row r="11" spans="1:23" ht="15" customHeight="1" x14ac:dyDescent="0.2">
      <c r="A11" s="22" t="s">
        <v>38</v>
      </c>
      <c r="B11" s="11" t="s">
        <v>390</v>
      </c>
      <c r="C11" s="35"/>
      <c r="D11" s="276">
        <v>200000</v>
      </c>
      <c r="E11" s="276">
        <v>0</v>
      </c>
      <c r="F11" s="187">
        <f>G11-D11-E11</f>
        <v>0</v>
      </c>
      <c r="G11" s="187">
        <v>200000</v>
      </c>
      <c r="H11" s="292">
        <v>230000</v>
      </c>
      <c r="J11" s="294"/>
    </row>
    <row r="12" spans="1:23" ht="15" customHeight="1" x14ac:dyDescent="0.2">
      <c r="A12" s="296" t="s">
        <v>40</v>
      </c>
      <c r="B12" s="27" t="s">
        <v>375</v>
      </c>
      <c r="C12" s="186" t="s">
        <v>303</v>
      </c>
      <c r="D12" s="277">
        <f>SUM(D13)</f>
        <v>0</v>
      </c>
      <c r="E12" s="277">
        <f>SUM(E13)</f>
        <v>0</v>
      </c>
      <c r="F12" s="277">
        <f>SUM(F13)</f>
        <v>0</v>
      </c>
      <c r="G12" s="277">
        <f>SUM(G13)</f>
        <v>0</v>
      </c>
      <c r="H12" s="38">
        <f>SUM(H13)</f>
        <v>64989</v>
      </c>
      <c r="J12" s="294"/>
    </row>
    <row r="13" spans="1:23" ht="15" customHeight="1" x14ac:dyDescent="0.2">
      <c r="A13" s="22" t="s">
        <v>38</v>
      </c>
      <c r="B13" s="11" t="s">
        <v>376</v>
      </c>
      <c r="C13" s="35"/>
      <c r="D13" s="276">
        <v>0</v>
      </c>
      <c r="E13" s="276">
        <v>0</v>
      </c>
      <c r="F13" s="297">
        <f>G13-D13-E13</f>
        <v>0</v>
      </c>
      <c r="G13" s="297">
        <v>0</v>
      </c>
      <c r="H13" s="292">
        <v>64989</v>
      </c>
      <c r="J13" s="294"/>
    </row>
    <row r="14" spans="1:23" ht="26.25" customHeight="1" x14ac:dyDescent="0.2">
      <c r="A14" s="24" t="s">
        <v>41</v>
      </c>
      <c r="B14" s="25" t="s">
        <v>33</v>
      </c>
      <c r="C14" s="33" t="s">
        <v>303</v>
      </c>
      <c r="D14" s="277">
        <f>SUM(D15:D18)</f>
        <v>8289064</v>
      </c>
      <c r="E14" s="277">
        <f>SUM(E15:E18)</f>
        <v>0</v>
      </c>
      <c r="F14" s="277">
        <f>SUM(F15:F18)</f>
        <v>0</v>
      </c>
      <c r="G14" s="277">
        <f>SUM(G15:G18)</f>
        <v>8289064</v>
      </c>
      <c r="H14" s="38">
        <f>SUM(H15:H18)</f>
        <v>4496064</v>
      </c>
      <c r="I14" s="169"/>
      <c r="J14" s="294"/>
    </row>
    <row r="15" spans="1:23" ht="15" customHeight="1" x14ac:dyDescent="0.2">
      <c r="A15" s="22" t="s">
        <v>38</v>
      </c>
      <c r="B15" s="5" t="s">
        <v>59</v>
      </c>
      <c r="C15" s="35"/>
      <c r="D15" s="276">
        <v>0</v>
      </c>
      <c r="E15" s="276">
        <v>0</v>
      </c>
      <c r="F15" s="187">
        <f>G15-D15-E15</f>
        <v>0</v>
      </c>
      <c r="G15" s="187">
        <v>0</v>
      </c>
      <c r="H15" s="292"/>
      <c r="J15" s="294"/>
    </row>
    <row r="16" spans="1:23" ht="15" customHeight="1" x14ac:dyDescent="0.2">
      <c r="A16" s="22" t="s">
        <v>39</v>
      </c>
      <c r="B16" s="6" t="s">
        <v>324</v>
      </c>
      <c r="C16" s="7"/>
      <c r="D16" s="278">
        <v>5000000</v>
      </c>
      <c r="E16" s="278">
        <v>0</v>
      </c>
      <c r="F16" s="187">
        <f t="shared" ref="F16:F18" si="0">G16-D16-E16</f>
        <v>0</v>
      </c>
      <c r="G16" s="171">
        <v>5000000</v>
      </c>
      <c r="H16" s="293">
        <v>507000</v>
      </c>
      <c r="J16" s="294"/>
    </row>
    <row r="17" spans="1:11" ht="15" customHeight="1" x14ac:dyDescent="0.2">
      <c r="A17" s="22" t="s">
        <v>40</v>
      </c>
      <c r="B17" s="6" t="s">
        <v>440</v>
      </c>
      <c r="C17" s="7"/>
      <c r="D17" s="278">
        <v>2789064</v>
      </c>
      <c r="E17" s="278">
        <v>0</v>
      </c>
      <c r="F17" s="187">
        <f t="shared" si="0"/>
        <v>0</v>
      </c>
      <c r="G17" s="171">
        <v>2789064</v>
      </c>
      <c r="H17" s="293">
        <v>2789064</v>
      </c>
      <c r="J17" s="294"/>
    </row>
    <row r="18" spans="1:11" ht="15" customHeight="1" x14ac:dyDescent="0.2">
      <c r="A18" s="22" t="s">
        <v>41</v>
      </c>
      <c r="B18" s="6" t="s">
        <v>325</v>
      </c>
      <c r="C18" s="35"/>
      <c r="D18" s="278">
        <v>500000</v>
      </c>
      <c r="E18" s="278">
        <v>0</v>
      </c>
      <c r="F18" s="187">
        <f t="shared" si="0"/>
        <v>0</v>
      </c>
      <c r="G18" s="171">
        <v>500000</v>
      </c>
      <c r="H18" s="293">
        <v>1200000</v>
      </c>
      <c r="J18" s="294"/>
    </row>
    <row r="19" spans="1:11" ht="22.5" customHeight="1" x14ac:dyDescent="0.2">
      <c r="A19" s="24" t="s">
        <v>42</v>
      </c>
      <c r="B19" s="25" t="s">
        <v>60</v>
      </c>
      <c r="C19" s="33" t="s">
        <v>303</v>
      </c>
      <c r="D19" s="277">
        <f>SUM(D20:D20)</f>
        <v>60000</v>
      </c>
      <c r="E19" s="277">
        <f>SUM(E20:E20)</f>
        <v>0</v>
      </c>
      <c r="F19" s="277">
        <f>SUM(F20:F20)</f>
        <v>0</v>
      </c>
      <c r="G19" s="277">
        <f>SUM(G20:G20)</f>
        <v>60000</v>
      </c>
      <c r="H19" s="38">
        <f>SUM(H20:H20)</f>
        <v>0</v>
      </c>
      <c r="I19" s="169"/>
      <c r="J19" s="294"/>
    </row>
    <row r="20" spans="1:11" ht="12.75" x14ac:dyDescent="0.2">
      <c r="A20" s="22" t="s">
        <v>38</v>
      </c>
      <c r="B20" s="6" t="s">
        <v>323</v>
      </c>
      <c r="C20" s="35"/>
      <c r="D20" s="278">
        <v>60000</v>
      </c>
      <c r="E20" s="278">
        <v>0</v>
      </c>
      <c r="F20" s="171">
        <f>G20-D20-E20</f>
        <v>0</v>
      </c>
      <c r="G20" s="171">
        <v>60000</v>
      </c>
      <c r="H20" s="293">
        <v>0</v>
      </c>
      <c r="J20" s="294"/>
    </row>
    <row r="21" spans="1:11" ht="23.25" customHeight="1" x14ac:dyDescent="0.2">
      <c r="A21" s="576" t="s">
        <v>0</v>
      </c>
      <c r="B21" s="577"/>
      <c r="C21" s="36" t="s">
        <v>303</v>
      </c>
      <c r="D21" s="279">
        <f>D10+D14+D19</f>
        <v>8549064</v>
      </c>
      <c r="E21" s="279">
        <f>E10+E14+E19</f>
        <v>0</v>
      </c>
      <c r="F21" s="279">
        <f>F10+F14+F19</f>
        <v>0</v>
      </c>
      <c r="G21" s="279">
        <f>G10+G14+G19</f>
        <v>8549064</v>
      </c>
      <c r="H21" s="20">
        <f>H10+H14+H19+H12</f>
        <v>4791053</v>
      </c>
      <c r="J21" s="294"/>
      <c r="K21" s="294"/>
    </row>
    <row r="22" spans="1:11" ht="23.25" customHeight="1" x14ac:dyDescent="0.2">
      <c r="A22" s="590" t="s">
        <v>439</v>
      </c>
      <c r="B22" s="591"/>
      <c r="C22" s="445"/>
      <c r="D22" s="446"/>
      <c r="E22" s="446"/>
      <c r="F22" s="446"/>
      <c r="G22" s="446"/>
      <c r="H22" s="447"/>
      <c r="J22" s="294"/>
      <c r="K22" s="294"/>
    </row>
    <row r="23" spans="1:11" ht="22.5" customHeight="1" x14ac:dyDescent="0.2">
      <c r="A23" s="26" t="s">
        <v>38</v>
      </c>
      <c r="B23" s="25" t="s">
        <v>33</v>
      </c>
      <c r="C23" s="33" t="s">
        <v>62</v>
      </c>
      <c r="D23" s="280">
        <f>SUM(D24:D24)</f>
        <v>0</v>
      </c>
      <c r="E23" s="280">
        <f>SUM(E24:E24)</f>
        <v>359150</v>
      </c>
      <c r="F23" s="280">
        <f>SUM(F24:F24)</f>
        <v>0</v>
      </c>
      <c r="G23" s="280">
        <f>SUM(G24:G24)</f>
        <v>359150</v>
      </c>
      <c r="H23" s="21">
        <f>SUM(H24:H24)</f>
        <v>359150</v>
      </c>
      <c r="J23" s="294"/>
    </row>
    <row r="24" spans="1:11" ht="21" customHeight="1" x14ac:dyDescent="0.2">
      <c r="A24" s="22" t="s">
        <v>38</v>
      </c>
      <c r="B24" s="11" t="s">
        <v>373</v>
      </c>
      <c r="C24" s="35"/>
      <c r="D24" s="278">
        <v>0</v>
      </c>
      <c r="E24" s="278">
        <v>359150</v>
      </c>
      <c r="F24" s="171">
        <f>G24-D24-E24</f>
        <v>0</v>
      </c>
      <c r="G24" s="171">
        <v>359150</v>
      </c>
      <c r="H24" s="293">
        <v>359150</v>
      </c>
      <c r="J24" s="294"/>
      <c r="K24" s="8" t="s">
        <v>369</v>
      </c>
    </row>
    <row r="25" spans="1:11" ht="21" customHeight="1" thickBot="1" x14ac:dyDescent="0.25">
      <c r="A25" s="578" t="s">
        <v>7</v>
      </c>
      <c r="B25" s="579"/>
      <c r="C25" s="34" t="s">
        <v>62</v>
      </c>
      <c r="D25" s="281">
        <f>D23</f>
        <v>0</v>
      </c>
      <c r="E25" s="281">
        <f>E23</f>
        <v>359150</v>
      </c>
      <c r="F25" s="281">
        <f>F23</f>
        <v>0</v>
      </c>
      <c r="G25" s="281">
        <f>G23</f>
        <v>359150</v>
      </c>
      <c r="H25" s="9">
        <f>H23</f>
        <v>359150</v>
      </c>
      <c r="J25" s="294"/>
    </row>
    <row r="26" spans="1:11" ht="18" customHeight="1" thickBot="1" x14ac:dyDescent="0.25">
      <c r="A26" s="580" t="s">
        <v>18</v>
      </c>
      <c r="B26" s="581"/>
      <c r="C26" s="453"/>
      <c r="D26" s="282">
        <f>D21+D25</f>
        <v>8549064</v>
      </c>
      <c r="E26" s="282">
        <f>E21+E25</f>
        <v>359150</v>
      </c>
      <c r="F26" s="282">
        <f>F21+F25</f>
        <v>0</v>
      </c>
      <c r="G26" s="282">
        <f>G21+G25</f>
        <v>8908214</v>
      </c>
      <c r="H26" s="12">
        <f>H21+H25</f>
        <v>5150203</v>
      </c>
      <c r="I26" s="169"/>
      <c r="J26" s="294"/>
    </row>
    <row r="27" spans="1:11" ht="21" customHeight="1" x14ac:dyDescent="0.2">
      <c r="A27" s="587" t="s">
        <v>21</v>
      </c>
      <c r="B27" s="588"/>
      <c r="C27" s="588"/>
      <c r="D27" s="588"/>
      <c r="E27" s="588"/>
      <c r="F27" s="588"/>
      <c r="G27" s="588"/>
      <c r="H27" s="589"/>
      <c r="J27" s="294"/>
    </row>
    <row r="28" spans="1:11" ht="15" customHeight="1" x14ac:dyDescent="0.2">
      <c r="A28" s="584" t="s">
        <v>19</v>
      </c>
      <c r="B28" s="585"/>
      <c r="C28" s="585"/>
      <c r="D28" s="585"/>
      <c r="E28" s="585"/>
      <c r="F28" s="585"/>
      <c r="G28" s="585"/>
      <c r="H28" s="586"/>
      <c r="J28" s="294"/>
    </row>
    <row r="29" spans="1:11" ht="15" customHeight="1" x14ac:dyDescent="0.2">
      <c r="A29" s="28" t="s">
        <v>38</v>
      </c>
      <c r="B29" s="266" t="s">
        <v>8</v>
      </c>
      <c r="C29" s="33" t="s">
        <v>304</v>
      </c>
      <c r="D29" s="280">
        <f>SUM(D30:D30)</f>
        <v>0</v>
      </c>
      <c r="E29" s="280">
        <f>SUM(E30:E30)</f>
        <v>0</v>
      </c>
      <c r="F29" s="280">
        <f>SUM(F30:F30)</f>
        <v>0</v>
      </c>
      <c r="G29" s="280">
        <f>SUM(G30:G30)</f>
        <v>0</v>
      </c>
      <c r="H29" s="21">
        <f>SUM(H30:H30)</f>
        <v>0</v>
      </c>
      <c r="I29" s="169"/>
      <c r="J29" s="294"/>
    </row>
    <row r="30" spans="1:11" ht="15" customHeight="1" x14ac:dyDescent="0.2">
      <c r="A30" s="23"/>
      <c r="B30" s="4"/>
      <c r="C30" s="35"/>
      <c r="D30" s="278"/>
      <c r="E30" s="278">
        <v>0</v>
      </c>
      <c r="F30" s="171"/>
      <c r="G30" s="171"/>
      <c r="H30" s="293"/>
      <c r="J30" s="294"/>
    </row>
    <row r="31" spans="1:11" ht="15" customHeight="1" x14ac:dyDescent="0.2">
      <c r="A31" s="28" t="s">
        <v>39</v>
      </c>
      <c r="B31" s="266" t="s">
        <v>58</v>
      </c>
      <c r="C31" s="33" t="s">
        <v>304</v>
      </c>
      <c r="D31" s="280">
        <f>SUM(D32:D32)</f>
        <v>0</v>
      </c>
      <c r="E31" s="280">
        <f>SUM(E32:E32)</f>
        <v>0</v>
      </c>
      <c r="F31" s="280">
        <f>SUM(F32:F32)</f>
        <v>0</v>
      </c>
      <c r="G31" s="280">
        <f>SUM(G32:G32)</f>
        <v>0</v>
      </c>
      <c r="H31" s="21">
        <f>SUM(H32:H32)</f>
        <v>0</v>
      </c>
      <c r="I31" s="169"/>
      <c r="J31" s="294"/>
    </row>
    <row r="32" spans="1:11" ht="15" customHeight="1" x14ac:dyDescent="0.2">
      <c r="A32" s="23"/>
      <c r="B32" s="19"/>
      <c r="C32" s="35"/>
      <c r="D32" s="278"/>
      <c r="E32" s="278">
        <v>0</v>
      </c>
      <c r="F32" s="171"/>
      <c r="G32" s="171"/>
      <c r="H32" s="293"/>
      <c r="J32" s="294"/>
    </row>
    <row r="33" spans="1:10" ht="15" customHeight="1" x14ac:dyDescent="0.2">
      <c r="A33" s="26" t="s">
        <v>40</v>
      </c>
      <c r="B33" s="266" t="s">
        <v>66</v>
      </c>
      <c r="C33" s="33" t="s">
        <v>304</v>
      </c>
      <c r="D33" s="280">
        <f>SUM(D34:D39)</f>
        <v>2512000</v>
      </c>
      <c r="E33" s="280">
        <f>SUM(E34:E39)</f>
        <v>0</v>
      </c>
      <c r="F33" s="280">
        <f>SUM(F34:F39)</f>
        <v>0</v>
      </c>
      <c r="G33" s="280">
        <f>SUM(G34:G39)</f>
        <v>2512000</v>
      </c>
      <c r="H33" s="21">
        <f>SUM(H34:H39)</f>
        <v>822000</v>
      </c>
      <c r="I33" s="169"/>
      <c r="J33" s="294"/>
    </row>
    <row r="34" spans="1:10" ht="15" customHeight="1" x14ac:dyDescent="0.2">
      <c r="A34" s="23" t="s">
        <v>38</v>
      </c>
      <c r="B34" s="19" t="s">
        <v>326</v>
      </c>
      <c r="C34" s="35"/>
      <c r="D34" s="278">
        <v>800000</v>
      </c>
      <c r="E34" s="278">
        <v>0</v>
      </c>
      <c r="F34" s="171">
        <f>G34-D34-E34</f>
        <v>0</v>
      </c>
      <c r="G34" s="171">
        <v>800000</v>
      </c>
      <c r="H34" s="293">
        <v>260000</v>
      </c>
      <c r="J34" s="294"/>
    </row>
    <row r="35" spans="1:10" ht="15" customHeight="1" x14ac:dyDescent="0.2">
      <c r="A35" s="23" t="s">
        <v>39</v>
      </c>
      <c r="B35" s="19" t="s">
        <v>55</v>
      </c>
      <c r="C35" s="35"/>
      <c r="D35" s="278">
        <v>400000</v>
      </c>
      <c r="E35" s="278">
        <v>0</v>
      </c>
      <c r="F35" s="171">
        <f t="shared" ref="F35:F39" si="1">G35-D35-E35</f>
        <v>0</v>
      </c>
      <c r="G35" s="171">
        <v>400000</v>
      </c>
      <c r="H35" s="293">
        <v>250000</v>
      </c>
      <c r="J35" s="294"/>
    </row>
    <row r="36" spans="1:10" ht="15" customHeight="1" x14ac:dyDescent="0.2">
      <c r="A36" s="23" t="s">
        <v>40</v>
      </c>
      <c r="B36" s="11" t="s">
        <v>327</v>
      </c>
      <c r="C36" s="35"/>
      <c r="D36" s="278">
        <v>300000</v>
      </c>
      <c r="E36" s="278">
        <v>0</v>
      </c>
      <c r="F36" s="171">
        <f t="shared" si="1"/>
        <v>0</v>
      </c>
      <c r="G36" s="171">
        <v>300000</v>
      </c>
      <c r="H36" s="293">
        <v>300000</v>
      </c>
      <c r="J36" s="294"/>
    </row>
    <row r="37" spans="1:10" ht="15" customHeight="1" x14ac:dyDescent="0.2">
      <c r="A37" s="23" t="s">
        <v>41</v>
      </c>
      <c r="B37" s="19" t="s">
        <v>328</v>
      </c>
      <c r="C37" s="35"/>
      <c r="D37" s="278">
        <v>400000</v>
      </c>
      <c r="E37" s="278">
        <v>0</v>
      </c>
      <c r="F37" s="171">
        <f t="shared" si="1"/>
        <v>0</v>
      </c>
      <c r="G37" s="171">
        <v>400000</v>
      </c>
      <c r="H37" s="293">
        <v>0</v>
      </c>
      <c r="J37" s="294"/>
    </row>
    <row r="38" spans="1:10" ht="15" customHeight="1" x14ac:dyDescent="0.2">
      <c r="A38" s="23" t="s">
        <v>42</v>
      </c>
      <c r="B38" s="19" t="s">
        <v>329</v>
      </c>
      <c r="C38" s="35"/>
      <c r="D38" s="278">
        <v>600000</v>
      </c>
      <c r="E38" s="278">
        <v>0</v>
      </c>
      <c r="F38" s="171">
        <f t="shared" si="1"/>
        <v>0</v>
      </c>
      <c r="G38" s="171">
        <v>600000</v>
      </c>
      <c r="H38" s="293">
        <v>0</v>
      </c>
      <c r="J38" s="294"/>
    </row>
    <row r="39" spans="1:10" ht="15" customHeight="1" x14ac:dyDescent="0.2">
      <c r="A39" s="23" t="s">
        <v>47</v>
      </c>
      <c r="B39" s="19" t="s">
        <v>184</v>
      </c>
      <c r="C39" s="35"/>
      <c r="D39" s="278">
        <v>12000</v>
      </c>
      <c r="E39" s="278">
        <v>0</v>
      </c>
      <c r="F39" s="171">
        <f t="shared" si="1"/>
        <v>0</v>
      </c>
      <c r="G39" s="171">
        <v>12000</v>
      </c>
      <c r="H39" s="293">
        <v>12000</v>
      </c>
      <c r="J39" s="294"/>
    </row>
    <row r="40" spans="1:10" ht="18" customHeight="1" x14ac:dyDescent="0.2">
      <c r="A40" s="576" t="s">
        <v>9</v>
      </c>
      <c r="B40" s="577"/>
      <c r="C40" s="444" t="s">
        <v>304</v>
      </c>
      <c r="D40" s="279">
        <f>D29+D31+D33</f>
        <v>2512000</v>
      </c>
      <c r="E40" s="279">
        <f>E29+E31+E33</f>
        <v>0</v>
      </c>
      <c r="F40" s="279">
        <f>F29+F31+F33</f>
        <v>0</v>
      </c>
      <c r="G40" s="279">
        <f>G29+G31+G33</f>
        <v>2512000</v>
      </c>
      <c r="H40" s="20">
        <f>H29+H31+H33</f>
        <v>822000</v>
      </c>
      <c r="J40" s="294"/>
    </row>
    <row r="41" spans="1:10" ht="15" customHeight="1" x14ac:dyDescent="0.2">
      <c r="A41" s="584" t="s">
        <v>330</v>
      </c>
      <c r="B41" s="585"/>
      <c r="C41" s="585"/>
      <c r="D41" s="585"/>
      <c r="E41" s="585"/>
      <c r="F41" s="585"/>
      <c r="G41" s="585"/>
      <c r="H41" s="586"/>
      <c r="J41" s="294"/>
    </row>
    <row r="42" spans="1:10" ht="15" customHeight="1" x14ac:dyDescent="0.2">
      <c r="A42" s="295" t="s">
        <v>38</v>
      </c>
      <c r="B42" s="184" t="s">
        <v>331</v>
      </c>
      <c r="C42" s="186" t="s">
        <v>332</v>
      </c>
      <c r="D42" s="283">
        <f>D43</f>
        <v>978000</v>
      </c>
      <c r="E42" s="283">
        <f>E43</f>
        <v>0</v>
      </c>
      <c r="F42" s="283">
        <f>F43</f>
        <v>0</v>
      </c>
      <c r="G42" s="283">
        <f>G43</f>
        <v>978000</v>
      </c>
      <c r="H42" s="185">
        <f>H43</f>
        <v>479879</v>
      </c>
      <c r="J42" s="294"/>
    </row>
    <row r="43" spans="1:10" ht="15" customHeight="1" x14ac:dyDescent="0.2">
      <c r="A43" s="23" t="s">
        <v>38</v>
      </c>
      <c r="B43" s="4" t="s">
        <v>374</v>
      </c>
      <c r="C43" s="35"/>
      <c r="D43" s="278">
        <v>978000</v>
      </c>
      <c r="E43" s="278">
        <v>0</v>
      </c>
      <c r="F43" s="171">
        <f>G43-D43-E43</f>
        <v>0</v>
      </c>
      <c r="G43" s="171">
        <v>978000</v>
      </c>
      <c r="H43" s="293">
        <v>479879</v>
      </c>
      <c r="J43" s="294"/>
    </row>
    <row r="44" spans="1:10" ht="18" customHeight="1" x14ac:dyDescent="0.2">
      <c r="A44" s="576" t="s">
        <v>333</v>
      </c>
      <c r="B44" s="577"/>
      <c r="C44" s="444" t="s">
        <v>332</v>
      </c>
      <c r="D44" s="279">
        <f>D42</f>
        <v>978000</v>
      </c>
      <c r="E44" s="279">
        <f>E42</f>
        <v>0</v>
      </c>
      <c r="F44" s="279">
        <f>F42</f>
        <v>0</v>
      </c>
      <c r="G44" s="279">
        <f>G42</f>
        <v>978000</v>
      </c>
      <c r="H44" s="20">
        <f>H42</f>
        <v>479879</v>
      </c>
      <c r="J44" s="294"/>
    </row>
    <row r="45" spans="1:10" ht="18" customHeight="1" x14ac:dyDescent="0.2">
      <c r="A45" s="576" t="s">
        <v>436</v>
      </c>
      <c r="B45" s="577"/>
      <c r="C45" s="454"/>
      <c r="D45" s="441">
        <f>D40+D44</f>
        <v>3490000</v>
      </c>
      <c r="E45" s="441">
        <f>E40+E44</f>
        <v>0</v>
      </c>
      <c r="F45" s="441">
        <f t="shared" ref="F45:H45" si="2">F40+F44</f>
        <v>0</v>
      </c>
      <c r="G45" s="441">
        <f t="shared" si="2"/>
        <v>3490000</v>
      </c>
      <c r="H45" s="442">
        <f t="shared" si="2"/>
        <v>1301879</v>
      </c>
      <c r="J45" s="294"/>
    </row>
    <row r="46" spans="1:10" ht="18" customHeight="1" thickBot="1" x14ac:dyDescent="0.25">
      <c r="A46" s="574" t="s">
        <v>437</v>
      </c>
      <c r="B46" s="575"/>
      <c r="C46" s="324"/>
      <c r="D46" s="281">
        <f>D26+D45</f>
        <v>12039064</v>
      </c>
      <c r="E46" s="281">
        <f>E26+E45</f>
        <v>359150</v>
      </c>
      <c r="F46" s="281">
        <f t="shared" ref="F46:H46" si="3">F26+F45</f>
        <v>0</v>
      </c>
      <c r="G46" s="281">
        <f t="shared" si="3"/>
        <v>12398214</v>
      </c>
      <c r="H46" s="9">
        <f t="shared" si="3"/>
        <v>6452082</v>
      </c>
      <c r="J46" s="294"/>
    </row>
    <row r="48" spans="1:10" ht="15" customHeight="1" x14ac:dyDescent="0.2">
      <c r="E48" s="443"/>
      <c r="F48" s="443"/>
      <c r="G48" s="443"/>
      <c r="H48" s="443"/>
    </row>
  </sheetData>
  <mergeCells count="16">
    <mergeCell ref="A4:B4"/>
    <mergeCell ref="A1:H1"/>
    <mergeCell ref="A2:H2"/>
    <mergeCell ref="A44:B44"/>
    <mergeCell ref="A40:B40"/>
    <mergeCell ref="A28:H28"/>
    <mergeCell ref="A41:H41"/>
    <mergeCell ref="A5:H5"/>
    <mergeCell ref="A27:H27"/>
    <mergeCell ref="A6:B6"/>
    <mergeCell ref="A22:B22"/>
    <mergeCell ref="A46:B46"/>
    <mergeCell ref="A21:B21"/>
    <mergeCell ref="A25:B25"/>
    <mergeCell ref="A26:B26"/>
    <mergeCell ref="A45:B45"/>
  </mergeCells>
  <phoneticPr fontId="6" type="noConversion"/>
  <pageMargins left="0.59055118110236227" right="0.59055118110236227" top="0.55118110236220474" bottom="0.39370078740157483" header="0.27559055118110237" footer="0.19685039370078741"/>
  <pageSetup paperSize="9" scale="61" orientation="portrait" r:id="rId1"/>
  <headerFooter alignWithMargins="0">
    <oddHeader>&amp;R5. számú melléklet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Z64"/>
  <sheetViews>
    <sheetView topLeftCell="A37" workbookViewId="0">
      <selection activeCell="I59" sqref="I59:K59"/>
    </sheetView>
  </sheetViews>
  <sheetFormatPr defaultRowHeight="15" customHeight="1" x14ac:dyDescent="0.2"/>
  <cols>
    <col min="1" max="1" width="2.42578125" style="1" bestFit="1" customWidth="1"/>
    <col min="2" max="3" width="2.42578125" style="2" bestFit="1" customWidth="1"/>
    <col min="4" max="4" width="2.42578125" style="2" customWidth="1"/>
    <col min="5" max="5" width="41.5703125" style="2" customWidth="1"/>
    <col min="6" max="6" width="7.28515625" style="17" bestFit="1" customWidth="1"/>
    <col min="7" max="11" width="12.28515625" style="138" customWidth="1"/>
    <col min="12" max="12" width="15.7109375" style="2" customWidth="1"/>
    <col min="13" max="13" width="10.85546875" style="8" bestFit="1" customWidth="1"/>
    <col min="14" max="16384" width="9.140625" style="2"/>
  </cols>
  <sheetData>
    <row r="1" spans="1:13" ht="15" customHeight="1" x14ac:dyDescent="0.2">
      <c r="A1" s="480" t="s">
        <v>425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</row>
    <row r="2" spans="1:13" ht="19.5" customHeight="1" x14ac:dyDescent="0.2">
      <c r="A2" s="480" t="s">
        <v>48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</row>
    <row r="3" spans="1:13" ht="15" customHeight="1" thickBot="1" x14ac:dyDescent="0.25">
      <c r="A3" s="3"/>
      <c r="B3" s="3"/>
      <c r="C3" s="10"/>
      <c r="D3" s="10"/>
      <c r="E3" s="3"/>
      <c r="F3" s="18"/>
      <c r="I3" s="15"/>
      <c r="J3" s="15"/>
      <c r="K3" s="15" t="s">
        <v>187</v>
      </c>
    </row>
    <row r="4" spans="1:13" ht="42.75" customHeight="1" thickBot="1" x14ac:dyDescent="0.25">
      <c r="A4" s="582" t="s">
        <v>37</v>
      </c>
      <c r="B4" s="583"/>
      <c r="C4" s="583"/>
      <c r="D4" s="583"/>
      <c r="E4" s="583"/>
      <c r="F4" s="310" t="s">
        <v>256</v>
      </c>
      <c r="G4" s="300" t="s">
        <v>361</v>
      </c>
      <c r="H4" s="300" t="s">
        <v>363</v>
      </c>
      <c r="I4" s="284" t="s">
        <v>413</v>
      </c>
      <c r="J4" s="284" t="s">
        <v>372</v>
      </c>
      <c r="K4" s="108" t="s">
        <v>362</v>
      </c>
    </row>
    <row r="5" spans="1:13" ht="18" customHeight="1" x14ac:dyDescent="0.2">
      <c r="A5" s="617" t="s">
        <v>38</v>
      </c>
      <c r="B5" s="624" t="s">
        <v>32</v>
      </c>
      <c r="C5" s="588"/>
      <c r="D5" s="588"/>
      <c r="E5" s="588"/>
      <c r="F5" s="588"/>
      <c r="G5" s="588"/>
      <c r="H5" s="448"/>
      <c r="I5" s="312"/>
      <c r="J5" s="312"/>
      <c r="K5" s="313"/>
    </row>
    <row r="6" spans="1:13" ht="15" customHeight="1" x14ac:dyDescent="0.2">
      <c r="A6" s="593"/>
      <c r="B6" s="610" t="s">
        <v>38</v>
      </c>
      <c r="C6" s="599" t="s">
        <v>36</v>
      </c>
      <c r="D6" s="600"/>
      <c r="E6" s="601"/>
      <c r="F6" s="39" t="s">
        <v>334</v>
      </c>
      <c r="G6" s="280">
        <f>SUM(G7:G8)</f>
        <v>750000</v>
      </c>
      <c r="H6" s="280">
        <f>SUM(H7:H8)</f>
        <v>0</v>
      </c>
      <c r="I6" s="280">
        <f>SUM(I7:I8)</f>
        <v>0</v>
      </c>
      <c r="J6" s="280">
        <f>SUM(J7:J8)</f>
        <v>750000</v>
      </c>
      <c r="K6" s="21">
        <f>SUM(K7:K8)</f>
        <v>112500</v>
      </c>
      <c r="M6" s="294"/>
    </row>
    <row r="7" spans="1:13" s="10" customFormat="1" ht="15" customHeight="1" x14ac:dyDescent="0.2">
      <c r="A7" s="593"/>
      <c r="B7" s="611"/>
      <c r="C7" s="29" t="s">
        <v>38</v>
      </c>
      <c r="D7" s="615" t="s">
        <v>16</v>
      </c>
      <c r="E7" s="616"/>
      <c r="F7" s="40"/>
      <c r="G7" s="304">
        <v>0</v>
      </c>
      <c r="H7" s="304">
        <v>0</v>
      </c>
      <c r="I7" s="171">
        <f>J7-G7-H7</f>
        <v>0</v>
      </c>
      <c r="J7" s="171">
        <v>0</v>
      </c>
      <c r="K7" s="293"/>
      <c r="M7" s="463"/>
    </row>
    <row r="8" spans="1:13" s="10" customFormat="1" ht="15" customHeight="1" x14ac:dyDescent="0.2">
      <c r="A8" s="593"/>
      <c r="B8" s="611"/>
      <c r="C8" s="48" t="s">
        <v>39</v>
      </c>
      <c r="D8" s="625" t="s">
        <v>389</v>
      </c>
      <c r="E8" s="626"/>
      <c r="F8" s="40"/>
      <c r="G8" s="304">
        <v>750000</v>
      </c>
      <c r="H8" s="304">
        <v>0</v>
      </c>
      <c r="I8" s="171">
        <f>J8-G8-H8</f>
        <v>0</v>
      </c>
      <c r="J8" s="171">
        <v>750000</v>
      </c>
      <c r="K8" s="293">
        <v>112500</v>
      </c>
      <c r="M8" s="463"/>
    </row>
    <row r="9" spans="1:13" ht="15" customHeight="1" x14ac:dyDescent="0.2">
      <c r="A9" s="593"/>
      <c r="B9" s="610" t="s">
        <v>39</v>
      </c>
      <c r="C9" s="599" t="s">
        <v>44</v>
      </c>
      <c r="D9" s="600"/>
      <c r="E9" s="601"/>
      <c r="F9" s="41" t="s">
        <v>384</v>
      </c>
      <c r="G9" s="302">
        <f>G10+G12+G14+G20</f>
        <v>13650000</v>
      </c>
      <c r="H9" s="302">
        <f>H10+H12+H14+H20</f>
        <v>0</v>
      </c>
      <c r="I9" s="302">
        <f>I10+I12+I14+I20</f>
        <v>-1492520</v>
      </c>
      <c r="J9" s="302">
        <f>J10+J12+J14+J20</f>
        <v>12157480</v>
      </c>
      <c r="K9" s="311">
        <f>K10+K12+K14+K20</f>
        <v>2459370</v>
      </c>
      <c r="M9" s="294"/>
    </row>
    <row r="10" spans="1:13" s="10" customFormat="1" ht="15" customHeight="1" x14ac:dyDescent="0.2">
      <c r="A10" s="593"/>
      <c r="B10" s="611"/>
      <c r="C10" s="14" t="s">
        <v>38</v>
      </c>
      <c r="D10" s="615" t="s">
        <v>45</v>
      </c>
      <c r="E10" s="616"/>
      <c r="F10" s="40"/>
      <c r="G10" s="301">
        <v>0</v>
      </c>
      <c r="H10" s="301">
        <v>0</v>
      </c>
      <c r="I10" s="468">
        <f>J10-G10-H10</f>
        <v>0</v>
      </c>
      <c r="J10" s="468">
        <v>0</v>
      </c>
      <c r="K10" s="469">
        <v>0</v>
      </c>
      <c r="M10" s="294"/>
    </row>
    <row r="11" spans="1:13" s="10" customFormat="1" ht="15" customHeight="1" x14ac:dyDescent="0.25">
      <c r="A11" s="593"/>
      <c r="B11" s="611"/>
      <c r="C11" s="44"/>
      <c r="D11" s="32" t="s">
        <v>38</v>
      </c>
      <c r="E11" s="43"/>
      <c r="F11" s="40"/>
      <c r="G11" s="303"/>
      <c r="H11" s="303"/>
      <c r="I11" s="470"/>
      <c r="J11" s="470"/>
      <c r="K11" s="471"/>
      <c r="M11" s="463"/>
    </row>
    <row r="12" spans="1:13" s="10" customFormat="1" ht="15" customHeight="1" x14ac:dyDescent="0.2">
      <c r="A12" s="593"/>
      <c r="B12" s="611"/>
      <c r="C12" s="610" t="s">
        <v>39</v>
      </c>
      <c r="D12" s="615" t="s">
        <v>46</v>
      </c>
      <c r="E12" s="616"/>
      <c r="F12" s="40"/>
      <c r="G12" s="301">
        <f>SUM(G13:G13)</f>
        <v>0</v>
      </c>
      <c r="H12" s="301">
        <v>0</v>
      </c>
      <c r="I12" s="468">
        <f>J12-G12-H12</f>
        <v>0</v>
      </c>
      <c r="J12" s="468">
        <v>0</v>
      </c>
      <c r="K12" s="469">
        <v>0</v>
      </c>
      <c r="M12" s="463"/>
    </row>
    <row r="13" spans="1:13" ht="15" customHeight="1" x14ac:dyDescent="0.2">
      <c r="A13" s="593"/>
      <c r="B13" s="611"/>
      <c r="C13" s="612"/>
      <c r="D13" s="7" t="s">
        <v>38</v>
      </c>
      <c r="E13" s="30"/>
      <c r="F13" s="42"/>
      <c r="G13" s="303"/>
      <c r="H13" s="303"/>
      <c r="I13" s="470"/>
      <c r="J13" s="470"/>
      <c r="K13" s="471"/>
      <c r="M13" s="294"/>
    </row>
    <row r="14" spans="1:13" s="10" customFormat="1" ht="15" customHeight="1" x14ac:dyDescent="0.2">
      <c r="A14" s="593"/>
      <c r="B14" s="611"/>
      <c r="C14" s="610" t="s">
        <v>40</v>
      </c>
      <c r="D14" s="615" t="s">
        <v>10</v>
      </c>
      <c r="E14" s="616"/>
      <c r="F14" s="40"/>
      <c r="G14" s="301">
        <f>SUM(G15:G19)</f>
        <v>13650000</v>
      </c>
      <c r="H14" s="301">
        <f t="shared" ref="H14:K14" si="0">SUM(H15:H19)</f>
        <v>0</v>
      </c>
      <c r="I14" s="301">
        <f t="shared" si="0"/>
        <v>-1492520</v>
      </c>
      <c r="J14" s="301">
        <f t="shared" si="0"/>
        <v>12157480</v>
      </c>
      <c r="K14" s="307">
        <f t="shared" si="0"/>
        <v>2367250</v>
      </c>
      <c r="M14" s="463"/>
    </row>
    <row r="15" spans="1:13" s="10" customFormat="1" ht="15" customHeight="1" x14ac:dyDescent="0.2">
      <c r="A15" s="593"/>
      <c r="B15" s="611"/>
      <c r="C15" s="611"/>
      <c r="D15" s="4" t="s">
        <v>38</v>
      </c>
      <c r="E15" s="30" t="s">
        <v>337</v>
      </c>
      <c r="F15" s="40" t="s">
        <v>384</v>
      </c>
      <c r="G15" s="304">
        <v>8000000</v>
      </c>
      <c r="H15" s="304">
        <v>0</v>
      </c>
      <c r="I15" s="171">
        <f>J15-G15-H15</f>
        <v>-4500000</v>
      </c>
      <c r="J15" s="171">
        <v>3500000</v>
      </c>
      <c r="K15" s="293">
        <v>0</v>
      </c>
      <c r="M15" s="463"/>
    </row>
    <row r="16" spans="1:13" s="10" customFormat="1" ht="15" customHeight="1" x14ac:dyDescent="0.2">
      <c r="A16" s="593"/>
      <c r="B16" s="611"/>
      <c r="C16" s="53"/>
      <c r="D16" s="4" t="s">
        <v>39</v>
      </c>
      <c r="E16" s="30" t="s">
        <v>341</v>
      </c>
      <c r="F16" s="40"/>
      <c r="G16" s="304">
        <v>5000000</v>
      </c>
      <c r="H16" s="304">
        <v>0</v>
      </c>
      <c r="I16" s="171">
        <f t="shared" ref="I16:I19" si="1">J16-G16-H16</f>
        <v>0</v>
      </c>
      <c r="J16" s="171">
        <v>5000000</v>
      </c>
      <c r="K16" s="293">
        <v>2367250</v>
      </c>
      <c r="M16" s="463"/>
    </row>
    <row r="17" spans="1:16" s="10" customFormat="1" ht="15" customHeight="1" x14ac:dyDescent="0.2">
      <c r="A17" s="593"/>
      <c r="B17" s="611"/>
      <c r="C17" s="53"/>
      <c r="D17" s="4" t="s">
        <v>40</v>
      </c>
      <c r="E17" s="30" t="s">
        <v>344</v>
      </c>
      <c r="F17" s="40"/>
      <c r="G17" s="304">
        <v>250000</v>
      </c>
      <c r="H17" s="304">
        <v>0</v>
      </c>
      <c r="I17" s="171">
        <f t="shared" si="1"/>
        <v>0</v>
      </c>
      <c r="J17" s="171">
        <v>250000</v>
      </c>
      <c r="K17" s="293">
        <v>0</v>
      </c>
      <c r="M17" s="463"/>
    </row>
    <row r="18" spans="1:16" s="10" customFormat="1" ht="15" customHeight="1" x14ac:dyDescent="0.2">
      <c r="A18" s="593"/>
      <c r="B18" s="611"/>
      <c r="C18" s="53"/>
      <c r="D18" s="4" t="s">
        <v>41</v>
      </c>
      <c r="E18" s="30" t="s">
        <v>345</v>
      </c>
      <c r="F18" s="40"/>
      <c r="G18" s="304">
        <v>400000</v>
      </c>
      <c r="H18" s="304">
        <v>0</v>
      </c>
      <c r="I18" s="171">
        <f t="shared" si="1"/>
        <v>0</v>
      </c>
      <c r="J18" s="171">
        <v>400000</v>
      </c>
      <c r="K18" s="293">
        <v>0</v>
      </c>
      <c r="M18" s="463"/>
    </row>
    <row r="19" spans="1:16" s="10" customFormat="1" ht="15" customHeight="1" x14ac:dyDescent="0.2">
      <c r="A19" s="593"/>
      <c r="B19" s="611"/>
      <c r="C19" s="449"/>
      <c r="D19" s="4" t="s">
        <v>42</v>
      </c>
      <c r="E19" s="451" t="s">
        <v>441</v>
      </c>
      <c r="F19" s="40"/>
      <c r="G19" s="304">
        <v>0</v>
      </c>
      <c r="H19" s="304">
        <v>0</v>
      </c>
      <c r="I19" s="171">
        <f t="shared" si="1"/>
        <v>3007480</v>
      </c>
      <c r="J19" s="464">
        <v>3007480</v>
      </c>
      <c r="K19" s="467">
        <v>0</v>
      </c>
      <c r="M19" s="463"/>
    </row>
    <row r="20" spans="1:16" s="10" customFormat="1" ht="15" customHeight="1" x14ac:dyDescent="0.2">
      <c r="A20" s="593"/>
      <c r="B20" s="611"/>
      <c r="C20" s="610" t="s">
        <v>41</v>
      </c>
      <c r="D20" s="615" t="s">
        <v>11</v>
      </c>
      <c r="E20" s="616"/>
      <c r="F20" s="40" t="s">
        <v>384</v>
      </c>
      <c r="G20" s="301">
        <f>SUM(G21:G21)</f>
        <v>0</v>
      </c>
      <c r="H20" s="301">
        <f>SUM(H21:H21)</f>
        <v>0</v>
      </c>
      <c r="I20" s="465">
        <f>SUM(I21:I21)</f>
        <v>0</v>
      </c>
      <c r="J20" s="465">
        <f>SUM(J21:J21)</f>
        <v>0</v>
      </c>
      <c r="K20" s="466">
        <f>SUM(K21:K21)</f>
        <v>92120</v>
      </c>
      <c r="M20" s="463"/>
      <c r="P20" s="161"/>
    </row>
    <row r="21" spans="1:16" s="10" customFormat="1" ht="16.5" customHeight="1" x14ac:dyDescent="0.2">
      <c r="A21" s="593"/>
      <c r="B21" s="611"/>
      <c r="C21" s="611"/>
      <c r="D21" s="32" t="s">
        <v>38</v>
      </c>
      <c r="E21" s="6" t="s">
        <v>382</v>
      </c>
      <c r="F21" s="40"/>
      <c r="G21" s="304">
        <v>0</v>
      </c>
      <c r="H21" s="304">
        <v>0</v>
      </c>
      <c r="I21" s="171">
        <f>J21-G21-H21</f>
        <v>0</v>
      </c>
      <c r="J21" s="171">
        <v>0</v>
      </c>
      <c r="K21" s="293">
        <v>92120</v>
      </c>
      <c r="M21" s="463"/>
    </row>
    <row r="22" spans="1:16" ht="18.75" customHeight="1" x14ac:dyDescent="0.2">
      <c r="A22" s="593"/>
      <c r="B22" s="610" t="s">
        <v>40</v>
      </c>
      <c r="C22" s="599" t="s">
        <v>388</v>
      </c>
      <c r="D22" s="600"/>
      <c r="E22" s="601"/>
      <c r="F22" s="41" t="s">
        <v>347</v>
      </c>
      <c r="G22" s="302">
        <f>G23+G26+G32+G33</f>
        <v>400000</v>
      </c>
      <c r="H22" s="302">
        <f>H23+H26+H32+H33</f>
        <v>0</v>
      </c>
      <c r="I22" s="302">
        <f>I23+I26+I32+I33</f>
        <v>15148118</v>
      </c>
      <c r="J22" s="302">
        <f>J23+J26+J32+J33</f>
        <v>15548118</v>
      </c>
      <c r="K22" s="311">
        <f>K23+K26+K32+K33</f>
        <v>4080729</v>
      </c>
      <c r="M22" s="294"/>
    </row>
    <row r="23" spans="1:16" s="10" customFormat="1" ht="15" customHeight="1" x14ac:dyDescent="0.2">
      <c r="A23" s="593"/>
      <c r="B23" s="611"/>
      <c r="C23" s="14" t="s">
        <v>38</v>
      </c>
      <c r="D23" s="613" t="s">
        <v>338</v>
      </c>
      <c r="E23" s="614"/>
      <c r="F23" s="40" t="s">
        <v>185</v>
      </c>
      <c r="G23" s="301">
        <f>SUM(G24:G25)</f>
        <v>50000</v>
      </c>
      <c r="H23" s="301">
        <f>SUM(H24:H25)</f>
        <v>0</v>
      </c>
      <c r="I23" s="465">
        <f>SUM(I24:I25)</f>
        <v>0</v>
      </c>
      <c r="J23" s="465">
        <f>SUM(J24:J25)</f>
        <v>50000</v>
      </c>
      <c r="K23" s="469">
        <f>SUM(K24:K25)</f>
        <v>0</v>
      </c>
      <c r="M23" s="463"/>
    </row>
    <row r="24" spans="1:16" ht="12.75" x14ac:dyDescent="0.2">
      <c r="A24" s="593"/>
      <c r="B24" s="611"/>
      <c r="C24" s="620"/>
      <c r="D24" s="7" t="s">
        <v>38</v>
      </c>
      <c r="E24" s="11" t="s">
        <v>339</v>
      </c>
      <c r="F24" s="42"/>
      <c r="G24" s="304">
        <v>50000</v>
      </c>
      <c r="H24" s="304">
        <v>0</v>
      </c>
      <c r="I24" s="171">
        <f>J24-G24-H24</f>
        <v>0</v>
      </c>
      <c r="J24" s="171">
        <v>50000</v>
      </c>
      <c r="K24" s="293">
        <v>0</v>
      </c>
      <c r="M24" s="294"/>
    </row>
    <row r="25" spans="1:16" ht="15" customHeight="1" x14ac:dyDescent="0.2">
      <c r="A25" s="593"/>
      <c r="B25" s="611"/>
      <c r="C25" s="621"/>
      <c r="D25" s="7"/>
      <c r="E25" s="4"/>
      <c r="F25" s="42"/>
      <c r="G25" s="304"/>
      <c r="H25" s="304"/>
      <c r="I25" s="171"/>
      <c r="J25" s="171"/>
      <c r="K25" s="293"/>
      <c r="M25" s="294"/>
    </row>
    <row r="26" spans="1:16" s="10" customFormat="1" ht="26.25" customHeight="1" x14ac:dyDescent="0.2">
      <c r="A26" s="593"/>
      <c r="B26" s="611"/>
      <c r="C26" s="610" t="s">
        <v>39</v>
      </c>
      <c r="D26" s="615" t="s">
        <v>22</v>
      </c>
      <c r="E26" s="616"/>
      <c r="F26" s="40" t="s">
        <v>383</v>
      </c>
      <c r="G26" s="301">
        <f>SUM(G27:G31)</f>
        <v>350000</v>
      </c>
      <c r="H26" s="301">
        <f>SUM(H27:H31)</f>
        <v>0</v>
      </c>
      <c r="I26" s="465">
        <f>SUM(I27:I31)</f>
        <v>15148118</v>
      </c>
      <c r="J26" s="465">
        <f>SUM(J27:J31)</f>
        <v>15498118</v>
      </c>
      <c r="K26" s="469">
        <f>SUM(K27:K31)</f>
        <v>4080729</v>
      </c>
      <c r="M26" s="463"/>
    </row>
    <row r="27" spans="1:16" s="10" customFormat="1" ht="26.25" customHeight="1" x14ac:dyDescent="0.2">
      <c r="A27" s="593"/>
      <c r="B27" s="611"/>
      <c r="C27" s="611"/>
      <c r="D27" s="32" t="s">
        <v>38</v>
      </c>
      <c r="E27" s="4" t="s">
        <v>340</v>
      </c>
      <c r="F27" s="40"/>
      <c r="G27" s="304">
        <v>100000</v>
      </c>
      <c r="H27" s="304">
        <v>0</v>
      </c>
      <c r="I27" s="171">
        <f>J27-G27-H27</f>
        <v>0</v>
      </c>
      <c r="J27" s="171">
        <v>100000</v>
      </c>
      <c r="K27" s="293">
        <v>0</v>
      </c>
      <c r="M27" s="463"/>
    </row>
    <row r="28" spans="1:16" s="10" customFormat="1" ht="26.25" customHeight="1" x14ac:dyDescent="0.2">
      <c r="A28" s="593"/>
      <c r="B28" s="611"/>
      <c r="C28" s="611"/>
      <c r="D28" s="32" t="s">
        <v>39</v>
      </c>
      <c r="E28" s="472" t="s">
        <v>443</v>
      </c>
      <c r="F28" s="40"/>
      <c r="G28" s="304">
        <v>200000</v>
      </c>
      <c r="H28" s="304">
        <v>0</v>
      </c>
      <c r="I28" s="171">
        <f t="shared" ref="I28:I31" si="2">J28-G28-H28</f>
        <v>34118</v>
      </c>
      <c r="J28" s="171">
        <v>234118</v>
      </c>
      <c r="K28" s="293">
        <v>387044</v>
      </c>
      <c r="M28" s="463"/>
    </row>
    <row r="29" spans="1:16" s="10" customFormat="1" ht="26.25" customHeight="1" x14ac:dyDescent="0.2">
      <c r="A29" s="593"/>
      <c r="B29" s="611"/>
      <c r="C29" s="611"/>
      <c r="D29" s="32" t="s">
        <v>40</v>
      </c>
      <c r="E29" s="4" t="s">
        <v>381</v>
      </c>
      <c r="F29" s="40"/>
      <c r="G29" s="304">
        <v>50000</v>
      </c>
      <c r="H29" s="304">
        <v>0</v>
      </c>
      <c r="I29" s="171">
        <f t="shared" si="2"/>
        <v>0</v>
      </c>
      <c r="J29" s="171">
        <v>50000</v>
      </c>
      <c r="K29" s="293">
        <v>19685</v>
      </c>
      <c r="M29" s="463"/>
    </row>
    <row r="30" spans="1:16" s="10" customFormat="1" ht="26.25" customHeight="1" x14ac:dyDescent="0.2">
      <c r="A30" s="593"/>
      <c r="B30" s="611"/>
      <c r="C30" s="611"/>
      <c r="D30" s="4" t="s">
        <v>41</v>
      </c>
      <c r="E30" s="451" t="s">
        <v>386</v>
      </c>
      <c r="F30" s="40"/>
      <c r="G30" s="304">
        <v>0</v>
      </c>
      <c r="H30" s="304">
        <v>0</v>
      </c>
      <c r="I30" s="171">
        <f t="shared" si="2"/>
        <v>3674000</v>
      </c>
      <c r="J30" s="171">
        <v>3674000</v>
      </c>
      <c r="K30" s="293">
        <v>3674000</v>
      </c>
      <c r="M30" s="463"/>
    </row>
    <row r="31" spans="1:16" s="10" customFormat="1" ht="26.25" customHeight="1" x14ac:dyDescent="0.2">
      <c r="A31" s="593"/>
      <c r="B31" s="611"/>
      <c r="C31" s="611"/>
      <c r="D31" s="32" t="s">
        <v>42</v>
      </c>
      <c r="E31" s="452" t="s">
        <v>442</v>
      </c>
      <c r="F31" s="40"/>
      <c r="G31" s="304">
        <v>0</v>
      </c>
      <c r="H31" s="304">
        <v>0</v>
      </c>
      <c r="I31" s="171">
        <f t="shared" si="2"/>
        <v>11440000</v>
      </c>
      <c r="J31" s="171">
        <v>11440000</v>
      </c>
      <c r="K31" s="293">
        <v>0</v>
      </c>
      <c r="M31" s="463"/>
    </row>
    <row r="32" spans="1:16" s="10" customFormat="1" ht="15" customHeight="1" x14ac:dyDescent="0.2">
      <c r="A32" s="593"/>
      <c r="B32" s="611"/>
      <c r="C32" s="14" t="s">
        <v>40</v>
      </c>
      <c r="D32" s="615" t="s">
        <v>17</v>
      </c>
      <c r="E32" s="616"/>
      <c r="F32" s="40"/>
      <c r="G32" s="301">
        <v>0</v>
      </c>
      <c r="H32" s="301">
        <v>0</v>
      </c>
      <c r="I32" s="468">
        <f>J32-G32-H32</f>
        <v>0</v>
      </c>
      <c r="J32" s="468">
        <v>0</v>
      </c>
      <c r="K32" s="469">
        <v>0</v>
      </c>
      <c r="M32" s="463"/>
    </row>
    <row r="33" spans="1:16" s="10" customFormat="1" ht="15" customHeight="1" x14ac:dyDescent="0.2">
      <c r="A33" s="623"/>
      <c r="B33" s="612"/>
      <c r="C33" s="14" t="s">
        <v>41</v>
      </c>
      <c r="D33" s="615" t="s">
        <v>23</v>
      </c>
      <c r="E33" s="616"/>
      <c r="F33" s="40"/>
      <c r="G33" s="301">
        <v>0</v>
      </c>
      <c r="H33" s="301">
        <v>0</v>
      </c>
      <c r="I33" s="468">
        <f>J33-G33-H33</f>
        <v>0</v>
      </c>
      <c r="J33" s="468">
        <v>0</v>
      </c>
      <c r="K33" s="469">
        <v>0</v>
      </c>
      <c r="M33" s="463"/>
    </row>
    <row r="34" spans="1:16" ht="15" customHeight="1" x14ac:dyDescent="0.2">
      <c r="A34" s="592"/>
      <c r="B34" s="16" t="s">
        <v>41</v>
      </c>
      <c r="C34" s="599" t="s">
        <v>31</v>
      </c>
      <c r="D34" s="600"/>
      <c r="E34" s="601"/>
      <c r="F34" s="41"/>
      <c r="G34" s="302">
        <v>0</v>
      </c>
      <c r="H34" s="302">
        <v>0</v>
      </c>
      <c r="I34" s="302">
        <v>0</v>
      </c>
      <c r="J34" s="302">
        <v>0</v>
      </c>
      <c r="K34" s="311">
        <v>0</v>
      </c>
      <c r="M34" s="294"/>
    </row>
    <row r="35" spans="1:16" ht="15" customHeight="1" x14ac:dyDescent="0.2">
      <c r="A35" s="593"/>
      <c r="B35" s="164" t="s">
        <v>42</v>
      </c>
      <c r="C35" s="599" t="s">
        <v>346</v>
      </c>
      <c r="D35" s="600"/>
      <c r="E35" s="601"/>
      <c r="F35" s="41" t="s">
        <v>349</v>
      </c>
      <c r="G35" s="302">
        <f>(G6+G9+G22)*0.27</f>
        <v>3996000.0000000005</v>
      </c>
      <c r="H35" s="302">
        <v>0</v>
      </c>
      <c r="I35" s="302">
        <f>J35-G35-H35</f>
        <v>4892800</v>
      </c>
      <c r="J35" s="302">
        <v>8888800</v>
      </c>
      <c r="K35" s="311">
        <v>1157043</v>
      </c>
      <c r="L35" s="169"/>
      <c r="M35" s="294"/>
    </row>
    <row r="36" spans="1:16" ht="18" customHeight="1" thickBot="1" x14ac:dyDescent="0.25">
      <c r="A36" s="594"/>
      <c r="B36" s="606" t="s">
        <v>29</v>
      </c>
      <c r="C36" s="607"/>
      <c r="D36" s="607"/>
      <c r="E36" s="575"/>
      <c r="F36" s="478" t="s">
        <v>306</v>
      </c>
      <c r="G36" s="459">
        <f>G6+G9+G22+G34+G35</f>
        <v>18796000</v>
      </c>
      <c r="H36" s="459">
        <f>H6+H9+H22+H34+H35</f>
        <v>0</v>
      </c>
      <c r="I36" s="459">
        <f>I6+I9+I22+I34+I35</f>
        <v>18548398</v>
      </c>
      <c r="J36" s="459">
        <f>J6+J9+J22+J34+J35</f>
        <v>37344398</v>
      </c>
      <c r="K36" s="460">
        <f>K6+K9+K22+K34+K35</f>
        <v>7809642</v>
      </c>
      <c r="L36" s="169"/>
      <c r="M36" s="294"/>
    </row>
    <row r="37" spans="1:16" ht="31.5" customHeight="1" x14ac:dyDescent="0.2">
      <c r="A37" s="617" t="s">
        <v>39</v>
      </c>
      <c r="B37" s="618" t="s">
        <v>2</v>
      </c>
      <c r="C37" s="619"/>
      <c r="D37" s="619"/>
      <c r="E37" s="619"/>
      <c r="F37" s="619"/>
      <c r="G37" s="619"/>
      <c r="H37" s="450"/>
      <c r="I37" s="265"/>
      <c r="J37" s="265"/>
      <c r="K37" s="309"/>
      <c r="M37" s="294"/>
    </row>
    <row r="38" spans="1:16" ht="15" customHeight="1" x14ac:dyDescent="0.2">
      <c r="A38" s="593"/>
      <c r="B38" s="610" t="s">
        <v>38</v>
      </c>
      <c r="C38" s="596" t="s">
        <v>3</v>
      </c>
      <c r="D38" s="596"/>
      <c r="E38" s="596"/>
      <c r="F38" s="33" t="s">
        <v>68</v>
      </c>
      <c r="G38" s="277">
        <f>G39+G41</f>
        <v>35066834</v>
      </c>
      <c r="H38" s="277">
        <f>H39+H41</f>
        <v>0</v>
      </c>
      <c r="I38" s="277">
        <f>I39+I41</f>
        <v>4673931</v>
      </c>
      <c r="J38" s="277">
        <f>J39+J41</f>
        <v>39740765</v>
      </c>
      <c r="K38" s="38">
        <f>K39+K41</f>
        <v>22395195</v>
      </c>
      <c r="M38" s="294"/>
    </row>
    <row r="39" spans="1:16" s="10" customFormat="1" ht="15" customHeight="1" x14ac:dyDescent="0.2">
      <c r="A39" s="593"/>
      <c r="B39" s="611"/>
      <c r="C39" s="31" t="s">
        <v>38</v>
      </c>
      <c r="D39" s="615" t="s">
        <v>4</v>
      </c>
      <c r="E39" s="616"/>
      <c r="F39" s="14" t="s">
        <v>68</v>
      </c>
      <c r="G39" s="298">
        <f>SUM(G40:G40)</f>
        <v>500000</v>
      </c>
      <c r="H39" s="298">
        <f>SUM(H40:H40)</f>
        <v>0</v>
      </c>
      <c r="I39" s="474">
        <f>SUM(I40:I40)</f>
        <v>0</v>
      </c>
      <c r="J39" s="474">
        <f>SUM(J40:J40)</f>
        <v>500000</v>
      </c>
      <c r="K39" s="477">
        <f>SUM(K40:K40)</f>
        <v>0</v>
      </c>
      <c r="M39" s="463"/>
    </row>
    <row r="40" spans="1:16" ht="29.25" customHeight="1" x14ac:dyDescent="0.2">
      <c r="A40" s="593"/>
      <c r="B40" s="611"/>
      <c r="C40" s="45"/>
      <c r="D40" s="4" t="s">
        <v>38</v>
      </c>
      <c r="E40" s="109" t="s">
        <v>336</v>
      </c>
      <c r="F40" s="7"/>
      <c r="G40" s="276">
        <v>500000</v>
      </c>
      <c r="H40" s="276">
        <v>0</v>
      </c>
      <c r="I40" s="187">
        <f>J40-G40-H40</f>
        <v>0</v>
      </c>
      <c r="J40" s="187">
        <v>500000</v>
      </c>
      <c r="K40" s="292">
        <v>0</v>
      </c>
      <c r="M40" s="294"/>
    </row>
    <row r="41" spans="1:16" s="10" customFormat="1" ht="15" customHeight="1" x14ac:dyDescent="0.2">
      <c r="A41" s="593"/>
      <c r="B41" s="611"/>
      <c r="C41" s="610" t="s">
        <v>39</v>
      </c>
      <c r="D41" s="615" t="s">
        <v>5</v>
      </c>
      <c r="E41" s="616"/>
      <c r="F41" s="14" t="s">
        <v>68</v>
      </c>
      <c r="G41" s="298">
        <f>SUM(G42:G43)</f>
        <v>34566834</v>
      </c>
      <c r="H41" s="298">
        <f>SUM(H42:H43)</f>
        <v>0</v>
      </c>
      <c r="I41" s="474">
        <f>SUM(I42:I44)</f>
        <v>4673931</v>
      </c>
      <c r="J41" s="474">
        <f>SUM(J42:J44)</f>
        <v>39240765</v>
      </c>
      <c r="K41" s="477">
        <f>SUM(K42:K44)</f>
        <v>22395195</v>
      </c>
      <c r="M41" s="463"/>
      <c r="P41" s="161"/>
    </row>
    <row r="42" spans="1:16" s="10" customFormat="1" ht="15" customHeight="1" x14ac:dyDescent="0.2">
      <c r="A42" s="593"/>
      <c r="B42" s="611"/>
      <c r="C42" s="611"/>
      <c r="D42" s="4" t="s">
        <v>38</v>
      </c>
      <c r="E42" s="458" t="s">
        <v>385</v>
      </c>
      <c r="F42" s="40"/>
      <c r="G42" s="305">
        <v>29570154</v>
      </c>
      <c r="H42" s="305">
        <v>0</v>
      </c>
      <c r="I42" s="187">
        <f>J42-G42-H42</f>
        <v>-6046702</v>
      </c>
      <c r="J42" s="187">
        <v>23523452</v>
      </c>
      <c r="K42" s="292">
        <v>22395195</v>
      </c>
      <c r="M42" s="463"/>
    </row>
    <row r="43" spans="1:16" s="10" customFormat="1" ht="15" customHeight="1" x14ac:dyDescent="0.2">
      <c r="A43" s="593"/>
      <c r="B43" s="611"/>
      <c r="C43" s="611"/>
      <c r="D43" s="4" t="s">
        <v>39</v>
      </c>
      <c r="E43" s="458" t="s">
        <v>386</v>
      </c>
      <c r="F43" s="40"/>
      <c r="G43" s="305">
        <v>4996680</v>
      </c>
      <c r="H43" s="305">
        <v>0</v>
      </c>
      <c r="I43" s="187">
        <f>J43-G43-H43</f>
        <v>-4665980</v>
      </c>
      <c r="J43" s="187">
        <v>330700</v>
      </c>
      <c r="K43" s="292">
        <v>0</v>
      </c>
      <c r="M43" s="463"/>
    </row>
    <row r="44" spans="1:16" s="10" customFormat="1" ht="15" customHeight="1" x14ac:dyDescent="0.2">
      <c r="A44" s="455"/>
      <c r="B44" s="456"/>
      <c r="C44" s="456"/>
      <c r="D44" s="457" t="s">
        <v>40</v>
      </c>
      <c r="E44" s="2" t="s">
        <v>444</v>
      </c>
      <c r="F44" s="476"/>
      <c r="G44" s="475">
        <v>0</v>
      </c>
      <c r="H44" s="475">
        <v>0</v>
      </c>
      <c r="I44" s="187">
        <f>J44-G44-H44</f>
        <v>15386613</v>
      </c>
      <c r="J44" s="297">
        <v>15386613</v>
      </c>
      <c r="K44" s="292">
        <v>0</v>
      </c>
      <c r="M44" s="463"/>
    </row>
    <row r="45" spans="1:16" ht="15" customHeight="1" x14ac:dyDescent="0.2">
      <c r="A45" s="592"/>
      <c r="B45" s="595" t="s">
        <v>39</v>
      </c>
      <c r="C45" s="596" t="s">
        <v>6</v>
      </c>
      <c r="D45" s="596"/>
      <c r="E45" s="596"/>
      <c r="F45" s="33" t="s">
        <v>348</v>
      </c>
      <c r="G45" s="277">
        <f>SUM(G46:G47)</f>
        <v>750000</v>
      </c>
      <c r="H45" s="277">
        <f>SUM(H46:H47)</f>
        <v>0</v>
      </c>
      <c r="I45" s="277">
        <f>SUM(I46:I47)</f>
        <v>0</v>
      </c>
      <c r="J45" s="277">
        <f>SUM(J46:J47)</f>
        <v>750000</v>
      </c>
      <c r="K45" s="38">
        <f>SUM(K46:K47)</f>
        <v>0</v>
      </c>
      <c r="M45" s="294"/>
    </row>
    <row r="46" spans="1:16" ht="15" customHeight="1" x14ac:dyDescent="0.2">
      <c r="A46" s="593"/>
      <c r="B46" s="595"/>
      <c r="C46" s="7" t="s">
        <v>38</v>
      </c>
      <c r="D46" s="597" t="s">
        <v>342</v>
      </c>
      <c r="E46" s="598"/>
      <c r="F46" s="7"/>
      <c r="G46" s="276">
        <v>600000</v>
      </c>
      <c r="H46" s="276">
        <v>0</v>
      </c>
      <c r="I46" s="187">
        <f>J46-G46-H46</f>
        <v>0</v>
      </c>
      <c r="J46" s="187">
        <v>600000</v>
      </c>
      <c r="K46" s="292">
        <v>0</v>
      </c>
      <c r="M46" s="294"/>
    </row>
    <row r="47" spans="1:16" ht="15" customHeight="1" x14ac:dyDescent="0.2">
      <c r="A47" s="593"/>
      <c r="B47" s="163"/>
      <c r="C47" s="7" t="s">
        <v>39</v>
      </c>
      <c r="D47" s="597" t="s">
        <v>445</v>
      </c>
      <c r="E47" s="598"/>
      <c r="F47" s="7"/>
      <c r="G47" s="297">
        <v>150000</v>
      </c>
      <c r="H47" s="297">
        <v>0</v>
      </c>
      <c r="I47" s="187">
        <f>J47-G47-H47</f>
        <v>0</v>
      </c>
      <c r="J47" s="187">
        <v>150000</v>
      </c>
      <c r="K47" s="292">
        <v>0</v>
      </c>
      <c r="M47" s="294"/>
    </row>
    <row r="48" spans="1:16" s="10" customFormat="1" ht="15" customHeight="1" x14ac:dyDescent="0.2">
      <c r="A48" s="593"/>
      <c r="B48" s="13" t="s">
        <v>40</v>
      </c>
      <c r="C48" s="599" t="s">
        <v>28</v>
      </c>
      <c r="D48" s="600"/>
      <c r="E48" s="601"/>
      <c r="F48" s="33"/>
      <c r="G48" s="277">
        <v>0</v>
      </c>
      <c r="H48" s="277"/>
      <c r="I48" s="277">
        <v>0</v>
      </c>
      <c r="J48" s="277">
        <v>0</v>
      </c>
      <c r="K48" s="38">
        <v>0</v>
      </c>
      <c r="M48" s="463"/>
    </row>
    <row r="49" spans="1:26" s="10" customFormat="1" ht="15" customHeight="1" x14ac:dyDescent="0.2">
      <c r="A49" s="593"/>
      <c r="B49" s="163">
        <v>4</v>
      </c>
      <c r="C49" s="599" t="s">
        <v>343</v>
      </c>
      <c r="D49" s="600"/>
      <c r="E49" s="601"/>
      <c r="F49" s="33" t="s">
        <v>350</v>
      </c>
      <c r="G49" s="277">
        <f>(G39+G45)*0.27</f>
        <v>337500</v>
      </c>
      <c r="H49" s="277"/>
      <c r="I49" s="277">
        <f>J49-G49-H49</f>
        <v>10201087</v>
      </c>
      <c r="J49" s="277">
        <v>10538587</v>
      </c>
      <c r="K49" s="38">
        <v>6046702</v>
      </c>
      <c r="L49" s="161"/>
      <c r="M49" s="463"/>
    </row>
    <row r="50" spans="1:26" ht="18" customHeight="1" thickBot="1" x14ac:dyDescent="0.25">
      <c r="A50" s="594"/>
      <c r="B50" s="602" t="s">
        <v>34</v>
      </c>
      <c r="C50" s="602"/>
      <c r="D50" s="602"/>
      <c r="E50" s="602"/>
      <c r="F50" s="454" t="s">
        <v>307</v>
      </c>
      <c r="G50" s="461">
        <f>G38+G45+G48+G49</f>
        <v>36154334</v>
      </c>
      <c r="H50" s="461">
        <f>H38+H45+H48+H49</f>
        <v>0</v>
      </c>
      <c r="I50" s="462">
        <f>I38+I45+I48+I49</f>
        <v>14875018</v>
      </c>
      <c r="J50" s="462">
        <f>J38+J45+J48+J49</f>
        <v>51029352</v>
      </c>
      <c r="K50" s="326">
        <f>K38+K45+K48+K49</f>
        <v>28441897</v>
      </c>
      <c r="L50" s="169"/>
      <c r="M50" s="294"/>
    </row>
    <row r="51" spans="1:26" s="169" customFormat="1" ht="18" customHeight="1" x14ac:dyDescent="0.2">
      <c r="A51" s="327" t="s">
        <v>40</v>
      </c>
      <c r="B51" s="328" t="s">
        <v>313</v>
      </c>
      <c r="C51" s="329"/>
      <c r="D51" s="329"/>
      <c r="E51" s="329"/>
      <c r="F51" s="329"/>
      <c r="G51" s="329"/>
      <c r="H51" s="329"/>
      <c r="I51" s="329"/>
      <c r="J51" s="329"/>
      <c r="K51" s="330"/>
      <c r="L51" s="331"/>
      <c r="M51" s="331"/>
    </row>
    <row r="52" spans="1:26" s="169" customFormat="1" ht="18" customHeight="1" x14ac:dyDescent="0.2">
      <c r="A52" s="160"/>
      <c r="B52" s="314" t="s">
        <v>38</v>
      </c>
      <c r="C52" s="603" t="s">
        <v>378</v>
      </c>
      <c r="D52" s="604"/>
      <c r="E52" s="605"/>
      <c r="F52" s="315" t="s">
        <v>62</v>
      </c>
      <c r="G52" s="316">
        <f>SUM(G53)</f>
        <v>0</v>
      </c>
      <c r="H52" s="316">
        <f>SUM(H53)</f>
        <v>359150</v>
      </c>
      <c r="I52" s="316">
        <f>SUM(I53)</f>
        <v>0</v>
      </c>
      <c r="J52" s="316">
        <f>SUM(J53)</f>
        <v>359150</v>
      </c>
      <c r="K52" s="317">
        <f>SUM(K53)</f>
        <v>359150</v>
      </c>
    </row>
    <row r="53" spans="1:26" s="169" customFormat="1" ht="24.75" customHeight="1" x14ac:dyDescent="0.2">
      <c r="A53" s="318"/>
      <c r="B53" s="267"/>
      <c r="C53" s="319" t="s">
        <v>38</v>
      </c>
      <c r="D53" s="608" t="s">
        <v>373</v>
      </c>
      <c r="E53" s="609"/>
      <c r="F53" s="319"/>
      <c r="G53" s="187">
        <v>0</v>
      </c>
      <c r="H53" s="187">
        <v>359150</v>
      </c>
      <c r="I53" s="187">
        <f>J53-G53-H53</f>
        <v>0</v>
      </c>
      <c r="J53" s="187">
        <v>359150</v>
      </c>
      <c r="K53" s="292">
        <v>359150</v>
      </c>
      <c r="L53" s="169" t="s">
        <v>371</v>
      </c>
    </row>
    <row r="54" spans="1:26" s="169" customFormat="1" ht="18" customHeight="1" x14ac:dyDescent="0.2">
      <c r="A54" s="160"/>
      <c r="B54" s="314" t="s">
        <v>39</v>
      </c>
      <c r="C54" s="603" t="s">
        <v>379</v>
      </c>
      <c r="D54" s="604"/>
      <c r="E54" s="605"/>
      <c r="F54" s="315" t="s">
        <v>332</v>
      </c>
      <c r="G54" s="316">
        <f>SUM(G55)</f>
        <v>978000</v>
      </c>
      <c r="H54" s="316">
        <f>SUM(H55)</f>
        <v>0</v>
      </c>
      <c r="I54" s="316">
        <f>SUM(I55)</f>
        <v>0</v>
      </c>
      <c r="J54" s="316">
        <f>SUM(J55)</f>
        <v>978000</v>
      </c>
      <c r="K54" s="317">
        <f>SUM(K55)</f>
        <v>479879</v>
      </c>
    </row>
    <row r="55" spans="1:26" s="169" customFormat="1" ht="18" customHeight="1" x14ac:dyDescent="0.2">
      <c r="A55" s="318"/>
      <c r="B55" s="320"/>
      <c r="C55" s="319" t="s">
        <v>38</v>
      </c>
      <c r="D55" s="597" t="s">
        <v>387</v>
      </c>
      <c r="E55" s="598"/>
      <c r="F55" s="321"/>
      <c r="G55" s="322">
        <v>978000</v>
      </c>
      <c r="H55" s="322">
        <v>0</v>
      </c>
      <c r="I55" s="322">
        <f>J55-G55-H55</f>
        <v>0</v>
      </c>
      <c r="J55" s="322">
        <v>978000</v>
      </c>
      <c r="K55" s="323">
        <v>479879</v>
      </c>
    </row>
    <row r="56" spans="1:26" s="169" customFormat="1" ht="18" customHeight="1" thickBot="1" x14ac:dyDescent="0.25">
      <c r="A56" s="160"/>
      <c r="B56" s="606" t="s">
        <v>380</v>
      </c>
      <c r="C56" s="607"/>
      <c r="D56" s="607"/>
      <c r="E56" s="575"/>
      <c r="F56" s="324" t="s">
        <v>308</v>
      </c>
      <c r="G56" s="325">
        <f>G52+G54</f>
        <v>978000</v>
      </c>
      <c r="H56" s="325">
        <f>H52+H54</f>
        <v>359150</v>
      </c>
      <c r="I56" s="325">
        <f>I52+I54</f>
        <v>0</v>
      </c>
      <c r="J56" s="325">
        <f>J52+J54</f>
        <v>1337150</v>
      </c>
      <c r="K56" s="326">
        <f>K52+K54</f>
        <v>839029</v>
      </c>
    </row>
    <row r="57" spans="1:26" ht="18" customHeight="1" thickBot="1" x14ac:dyDescent="0.25">
      <c r="A57" s="580" t="s">
        <v>312</v>
      </c>
      <c r="B57" s="622"/>
      <c r="C57" s="622"/>
      <c r="D57" s="622"/>
      <c r="E57" s="581"/>
      <c r="F57" s="37"/>
      <c r="G57" s="306">
        <f>G36+G50+G56</f>
        <v>55928334</v>
      </c>
      <c r="H57" s="306">
        <f>H36+H50+H56</f>
        <v>359150</v>
      </c>
      <c r="I57" s="306">
        <f>I36+I50+I56</f>
        <v>33423416</v>
      </c>
      <c r="J57" s="306">
        <f>J36+J50+J56</f>
        <v>89710900</v>
      </c>
      <c r="K57" s="308">
        <f>K36+K50+K56</f>
        <v>37090568</v>
      </c>
      <c r="M57" s="294"/>
      <c r="U57" s="8"/>
      <c r="V57" s="8"/>
      <c r="X57" s="8"/>
      <c r="Y57" s="8"/>
      <c r="Z57" s="8"/>
    </row>
    <row r="58" spans="1:26" ht="15" customHeight="1" x14ac:dyDescent="0.2">
      <c r="U58" s="8"/>
      <c r="V58" s="8"/>
      <c r="W58" s="8"/>
      <c r="X58" s="8"/>
      <c r="Y58" s="8"/>
      <c r="Z58" s="8"/>
    </row>
    <row r="59" spans="1:26" ht="15" customHeight="1" x14ac:dyDescent="0.2">
      <c r="H59" s="443"/>
      <c r="I59" s="443"/>
      <c r="J59" s="443"/>
      <c r="K59" s="443"/>
    </row>
    <row r="63" spans="1:26" ht="21" customHeight="1" x14ac:dyDescent="0.2">
      <c r="A63" s="3"/>
    </row>
    <row r="64" spans="1:26" ht="15" customHeight="1" x14ac:dyDescent="0.2">
      <c r="A64" s="3"/>
    </row>
  </sheetData>
  <mergeCells count="51">
    <mergeCell ref="A57:E57"/>
    <mergeCell ref="A1:K1"/>
    <mergeCell ref="A2:K2"/>
    <mergeCell ref="A4:E4"/>
    <mergeCell ref="D12:E12"/>
    <mergeCell ref="C20:C21"/>
    <mergeCell ref="D20:E20"/>
    <mergeCell ref="A5:A33"/>
    <mergeCell ref="B5:G5"/>
    <mergeCell ref="B6:B8"/>
    <mergeCell ref="C6:E6"/>
    <mergeCell ref="D7:E7"/>
    <mergeCell ref="C9:E9"/>
    <mergeCell ref="D10:E10"/>
    <mergeCell ref="D26:E26"/>
    <mergeCell ref="D8:E8"/>
    <mergeCell ref="B9:B21"/>
    <mergeCell ref="C14:C15"/>
    <mergeCell ref="D14:E14"/>
    <mergeCell ref="C24:C25"/>
    <mergeCell ref="C12:C13"/>
    <mergeCell ref="A37:A43"/>
    <mergeCell ref="B37:G37"/>
    <mergeCell ref="B38:B43"/>
    <mergeCell ref="C38:E38"/>
    <mergeCell ref="D39:E39"/>
    <mergeCell ref="C41:C43"/>
    <mergeCell ref="D41:E41"/>
    <mergeCell ref="A34:A36"/>
    <mergeCell ref="C34:E34"/>
    <mergeCell ref="B36:E36"/>
    <mergeCell ref="B22:B33"/>
    <mergeCell ref="C22:E22"/>
    <mergeCell ref="D23:E23"/>
    <mergeCell ref="C26:C31"/>
    <mergeCell ref="D32:E32"/>
    <mergeCell ref="D33:E33"/>
    <mergeCell ref="C35:E35"/>
    <mergeCell ref="C52:E52"/>
    <mergeCell ref="C54:E54"/>
    <mergeCell ref="B56:E56"/>
    <mergeCell ref="D53:E53"/>
    <mergeCell ref="D55:E55"/>
    <mergeCell ref="A45:A50"/>
    <mergeCell ref="B45:B46"/>
    <mergeCell ref="C45:E45"/>
    <mergeCell ref="D46:E46"/>
    <mergeCell ref="C48:E48"/>
    <mergeCell ref="B50:E50"/>
    <mergeCell ref="C49:E49"/>
    <mergeCell ref="D47:E47"/>
  </mergeCells>
  <phoneticPr fontId="6" type="noConversion"/>
  <pageMargins left="0.59055118110236227" right="0.59055118110236227" top="0.43307086614173229" bottom="0.39370078740157483" header="0.23622047244094491" footer="0.19685039370078741"/>
  <pageSetup paperSize="9" scale="83" orientation="portrait" r:id="rId1"/>
  <headerFooter alignWithMargins="0">
    <oddHeader>&amp;R6. számú melléklet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Layout" zoomScaleNormal="100" workbookViewId="0">
      <selection activeCell="C31" sqref="C31"/>
    </sheetView>
  </sheetViews>
  <sheetFormatPr defaultColWidth="8.7109375" defaultRowHeight="12.75" x14ac:dyDescent="0.2"/>
  <cols>
    <col min="1" max="1" width="7" customWidth="1"/>
    <col min="2" max="2" width="35.140625" bestFit="1" customWidth="1"/>
    <col min="3" max="3" width="14.28515625" customWidth="1"/>
    <col min="4" max="4" width="13.140625" customWidth="1"/>
    <col min="5" max="5" width="13.5703125" customWidth="1"/>
    <col min="6" max="9" width="10.28515625" customWidth="1"/>
    <col min="10" max="10" width="17.28515625" customWidth="1"/>
  </cols>
  <sheetData>
    <row r="1" spans="1:10" ht="13.5" thickBot="1" x14ac:dyDescent="0.25"/>
    <row r="2" spans="1:10" ht="18.75" customHeight="1" x14ac:dyDescent="0.2">
      <c r="A2" s="629" t="s">
        <v>79</v>
      </c>
      <c r="B2" s="631" t="s">
        <v>391</v>
      </c>
      <c r="C2" s="631" t="s">
        <v>392</v>
      </c>
      <c r="D2" s="631" t="s">
        <v>393</v>
      </c>
      <c r="E2" s="631" t="s">
        <v>394</v>
      </c>
      <c r="F2" s="633" t="s">
        <v>395</v>
      </c>
      <c r="G2" s="634"/>
      <c r="H2" s="634"/>
      <c r="I2" s="635"/>
      <c r="J2" s="627" t="s">
        <v>410</v>
      </c>
    </row>
    <row r="3" spans="1:10" ht="24.75" thickBot="1" x14ac:dyDescent="0.25">
      <c r="A3" s="630"/>
      <c r="B3" s="632"/>
      <c r="C3" s="632"/>
      <c r="D3" s="632"/>
      <c r="E3" s="632"/>
      <c r="F3" s="360" t="s">
        <v>396</v>
      </c>
      <c r="G3" s="360" t="s">
        <v>397</v>
      </c>
      <c r="H3" s="360" t="s">
        <v>398</v>
      </c>
      <c r="I3" s="361" t="s">
        <v>399</v>
      </c>
      <c r="J3" s="628"/>
    </row>
    <row r="4" spans="1:10" ht="13.5" thickBot="1" x14ac:dyDescent="0.25">
      <c r="A4" s="338">
        <v>1</v>
      </c>
      <c r="B4" s="339">
        <v>2</v>
      </c>
      <c r="C4" s="339">
        <v>3</v>
      </c>
      <c r="D4" s="339">
        <v>4</v>
      </c>
      <c r="E4" s="339">
        <v>5</v>
      </c>
      <c r="F4" s="339">
        <v>6</v>
      </c>
      <c r="G4" s="339">
        <v>7</v>
      </c>
      <c r="H4" s="339">
        <v>8</v>
      </c>
      <c r="I4" s="340">
        <v>9</v>
      </c>
      <c r="J4" s="341" t="s">
        <v>400</v>
      </c>
    </row>
    <row r="5" spans="1:10" ht="21.75" x14ac:dyDescent="0.2">
      <c r="A5" s="342" t="s">
        <v>38</v>
      </c>
      <c r="B5" s="343" t="s">
        <v>401</v>
      </c>
      <c r="C5" s="363"/>
      <c r="D5" s="344"/>
      <c r="E5" s="344"/>
      <c r="F5" s="344"/>
      <c r="G5" s="344"/>
      <c r="H5" s="344"/>
      <c r="I5" s="345"/>
      <c r="J5" s="346"/>
    </row>
    <row r="6" spans="1:10" x14ac:dyDescent="0.2">
      <c r="A6" s="347" t="s">
        <v>39</v>
      </c>
      <c r="B6" s="348" t="s">
        <v>402</v>
      </c>
      <c r="C6" s="364"/>
      <c r="D6" s="348"/>
      <c r="E6" s="348"/>
      <c r="F6" s="348"/>
      <c r="G6" s="348"/>
      <c r="H6" s="348"/>
      <c r="I6" s="349"/>
      <c r="J6" s="350"/>
    </row>
    <row r="7" spans="1:10" x14ac:dyDescent="0.2">
      <c r="A7" s="347" t="s">
        <v>40</v>
      </c>
      <c r="B7" s="348" t="s">
        <v>402</v>
      </c>
      <c r="C7" s="364"/>
      <c r="D7" s="348"/>
      <c r="E7" s="348"/>
      <c r="F7" s="348"/>
      <c r="G7" s="348"/>
      <c r="H7" s="348"/>
      <c r="I7" s="349"/>
      <c r="J7" s="350"/>
    </row>
    <row r="8" spans="1:10" ht="21.75" x14ac:dyDescent="0.2">
      <c r="A8" s="347" t="s">
        <v>41</v>
      </c>
      <c r="B8" s="351" t="s">
        <v>403</v>
      </c>
      <c r="C8" s="365"/>
      <c r="D8" s="348"/>
      <c r="E8" s="348"/>
      <c r="F8" s="348"/>
      <c r="G8" s="348"/>
      <c r="H8" s="348"/>
      <c r="I8" s="349"/>
      <c r="J8" s="350"/>
    </row>
    <row r="9" spans="1:10" x14ac:dyDescent="0.2">
      <c r="A9" s="347" t="s">
        <v>42</v>
      </c>
      <c r="B9" s="348" t="s">
        <v>404</v>
      </c>
      <c r="C9" s="364">
        <v>2020</v>
      </c>
      <c r="D9" s="348"/>
      <c r="E9" s="348">
        <v>0</v>
      </c>
      <c r="F9" s="348">
        <v>0</v>
      </c>
      <c r="G9" s="348">
        <v>0</v>
      </c>
      <c r="H9" s="348">
        <v>0</v>
      </c>
      <c r="I9" s="349">
        <v>0</v>
      </c>
      <c r="J9" s="350"/>
    </row>
    <row r="10" spans="1:10" x14ac:dyDescent="0.2">
      <c r="A10" s="347" t="s">
        <v>47</v>
      </c>
      <c r="B10" s="348" t="s">
        <v>405</v>
      </c>
      <c r="C10" s="364">
        <v>2020</v>
      </c>
      <c r="D10" s="348"/>
      <c r="E10" s="348"/>
      <c r="F10" s="348"/>
      <c r="G10" s="348"/>
      <c r="H10" s="348"/>
      <c r="I10" s="349"/>
      <c r="J10" s="350"/>
    </row>
    <row r="11" spans="1:10" x14ac:dyDescent="0.2">
      <c r="A11" s="347" t="s">
        <v>49</v>
      </c>
      <c r="B11" s="352" t="s">
        <v>406</v>
      </c>
      <c r="C11" s="365"/>
      <c r="D11" s="348"/>
      <c r="E11" s="348"/>
      <c r="F11" s="348"/>
      <c r="G11" s="348"/>
      <c r="H11" s="348"/>
      <c r="I11" s="349"/>
      <c r="J11" s="350"/>
    </row>
    <row r="12" spans="1:10" x14ac:dyDescent="0.2">
      <c r="A12" s="347" t="s">
        <v>50</v>
      </c>
      <c r="B12" s="348"/>
      <c r="C12" s="364"/>
      <c r="D12" s="348"/>
      <c r="E12" s="348"/>
      <c r="F12" s="348"/>
      <c r="G12" s="348"/>
      <c r="H12" s="348"/>
      <c r="I12" s="349"/>
      <c r="J12" s="350"/>
    </row>
    <row r="13" spans="1:10" x14ac:dyDescent="0.2">
      <c r="A13" s="347"/>
      <c r="B13" s="348"/>
      <c r="C13" s="364"/>
      <c r="D13" s="348"/>
      <c r="E13" s="348"/>
      <c r="F13" s="348"/>
      <c r="G13" s="348"/>
      <c r="H13" s="348"/>
      <c r="I13" s="349"/>
      <c r="J13" s="350"/>
    </row>
    <row r="14" spans="1:10" x14ac:dyDescent="0.2">
      <c r="A14" s="347" t="s">
        <v>51</v>
      </c>
      <c r="B14" s="352" t="s">
        <v>407</v>
      </c>
      <c r="C14" s="365"/>
      <c r="D14" s="348"/>
      <c r="E14" s="348"/>
      <c r="F14" s="348"/>
      <c r="G14" s="348"/>
      <c r="H14" s="348"/>
      <c r="I14" s="349"/>
      <c r="J14" s="350"/>
    </row>
    <row r="15" spans="1:10" x14ac:dyDescent="0.2">
      <c r="A15" s="347" t="s">
        <v>52</v>
      </c>
      <c r="B15" s="348"/>
      <c r="C15" s="364">
        <v>2020</v>
      </c>
      <c r="D15" s="348"/>
      <c r="E15" s="348"/>
      <c r="F15" s="348"/>
      <c r="G15" s="348"/>
      <c r="H15" s="348"/>
      <c r="I15" s="349"/>
      <c r="J15" s="350"/>
    </row>
    <row r="16" spans="1:10" x14ac:dyDescent="0.2">
      <c r="A16" s="353" t="s">
        <v>24</v>
      </c>
      <c r="B16" s="352" t="s">
        <v>408</v>
      </c>
      <c r="C16" s="365"/>
      <c r="D16" s="348"/>
      <c r="E16" s="348"/>
      <c r="F16" s="348"/>
      <c r="G16" s="348"/>
      <c r="H16" s="348"/>
      <c r="I16" s="349"/>
      <c r="J16" s="350"/>
    </row>
    <row r="17" spans="1:10" x14ac:dyDescent="0.2">
      <c r="A17" s="353" t="s">
        <v>25</v>
      </c>
      <c r="B17" s="348"/>
      <c r="C17" s="364"/>
      <c r="D17" s="348"/>
      <c r="E17" s="348"/>
      <c r="F17" s="348"/>
      <c r="G17" s="348"/>
      <c r="H17" s="348"/>
      <c r="I17" s="349"/>
      <c r="J17" s="350"/>
    </row>
    <row r="18" spans="1:10" ht="13.5" thickBot="1" x14ac:dyDescent="0.25">
      <c r="A18" s="353" t="s">
        <v>30</v>
      </c>
      <c r="B18" s="354" t="s">
        <v>402</v>
      </c>
      <c r="C18" s="366"/>
      <c r="D18" s="354"/>
      <c r="E18" s="354"/>
      <c r="F18" s="354"/>
      <c r="G18" s="354"/>
      <c r="H18" s="354"/>
      <c r="I18" s="355"/>
      <c r="J18" s="356"/>
    </row>
    <row r="19" spans="1:10" ht="13.5" thickBot="1" x14ac:dyDescent="0.25">
      <c r="A19" s="338" t="s">
        <v>26</v>
      </c>
      <c r="B19" s="362" t="s">
        <v>409</v>
      </c>
      <c r="C19" s="367"/>
      <c r="D19" s="357"/>
      <c r="E19" s="357"/>
      <c r="F19" s="357"/>
      <c r="G19" s="357"/>
      <c r="H19" s="357"/>
      <c r="I19" s="358"/>
      <c r="J19" s="359"/>
    </row>
  </sheetData>
  <mergeCells count="7">
    <mergeCell ref="J2:J3"/>
    <mergeCell ref="A2:A3"/>
    <mergeCell ref="B2:B3"/>
    <mergeCell ref="C2:C3"/>
    <mergeCell ref="D2:D3"/>
    <mergeCell ref="E2:E3"/>
    <mergeCell ref="F2:I2"/>
  </mergeCells>
  <pageMargins left="0.7" right="0.7" top="0.75" bottom="0.75" header="0.3" footer="0.3"/>
  <pageSetup paperSize="9" scale="94" orientation="landscape" r:id="rId1"/>
  <headerFooter>
    <oddHeader>&amp;R7.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2</vt:i4>
      </vt:variant>
    </vt:vector>
  </HeadingPairs>
  <TitlesOfParts>
    <vt:vector size="13" baseType="lpstr">
      <vt:lpstr>1. Bevételek</vt:lpstr>
      <vt:lpstr>1.1.Bevételek (KÖT, ÖNV,Áll.i)</vt:lpstr>
      <vt:lpstr>2. Kiadások</vt:lpstr>
      <vt:lpstr>2.1.Kiadások (KÖT, ÖNV, Áll.i)</vt:lpstr>
      <vt:lpstr>3.Működési mérleg</vt:lpstr>
      <vt:lpstr>4. Felhalmozási mérleg</vt:lpstr>
      <vt:lpstr>5. Pénzeszköz átadás</vt:lpstr>
      <vt:lpstr>6 .Felhalmozási k.</vt:lpstr>
      <vt:lpstr>7. Kötelezettség</vt:lpstr>
      <vt:lpstr>8. Létszám</vt:lpstr>
      <vt:lpstr>9. Adósságk.</vt:lpstr>
      <vt:lpstr>'1. Bevételek'!Nyomtatási_cím</vt:lpstr>
      <vt:lpstr>'2. Kiadások'!Nyomtatási_cím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Eszter</cp:lastModifiedBy>
  <cp:lastPrinted>2020-11-19T08:35:30Z</cp:lastPrinted>
  <dcterms:created xsi:type="dcterms:W3CDTF">2005-12-27T13:42:28Z</dcterms:created>
  <dcterms:modified xsi:type="dcterms:W3CDTF">2020-11-19T08:36:21Z</dcterms:modified>
</cp:coreProperties>
</file>