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1355" windowHeight="7725" activeTab="0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szoc" sheetId="8" r:id="rId8"/>
    <sheet name="EU projekt" sheetId="9" r:id="rId9"/>
    <sheet name="közös hiv." sheetId="10" r:id="rId10"/>
    <sheet name="Művelődési Ház" sheetId="11" r:id="rId11"/>
    <sheet name="Óvoda" sheetId="12" r:id="rId12"/>
    <sheet name="önkorm." sheetId="13" r:id="rId13"/>
    <sheet name="létszám" sheetId="14" r:id="rId14"/>
    <sheet name="közfogl." sheetId="15" r:id="rId15"/>
    <sheet name="fejlesztési célok" sheetId="16" r:id="rId16"/>
    <sheet name="stabilitás" sheetId="17" r:id="rId17"/>
    <sheet name="Mérleg" sheetId="18" r:id="rId18"/>
    <sheet name="céltartalék" sheetId="19" r:id="rId19"/>
    <sheet name="többéves" sheetId="20" r:id="rId20"/>
    <sheet name="előir.- falhaszn. ütemterv" sheetId="21" r:id="rId21"/>
    <sheet name="közvetett támogatások" sheetId="22" r:id="rId22"/>
    <sheet name="P.m" sheetId="23" r:id="rId23"/>
    <sheet name="Vagyon" sheetId="24" r:id="rId24"/>
    <sheet name="Eredmény" sheetId="25" r:id="rId25"/>
    <sheet name="T.eszköz" sheetId="26" r:id="rId26"/>
  </sheets>
  <definedNames>
    <definedName name="_xlnm.Print_Area" localSheetId="12">'önkorm.'!$A$1:$V$125</definedName>
  </definedNames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I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I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<sst xmlns="http://schemas.openxmlformats.org/spreadsheetml/2006/main" count="1400" uniqueCount="822">
  <si>
    <t>cél megnevezése</t>
  </si>
  <si>
    <t>összeg</t>
  </si>
  <si>
    <t>Bevételek</t>
  </si>
  <si>
    <t>Kiadások</t>
  </si>
  <si>
    <t>összesen</t>
  </si>
  <si>
    <t>hosszú lejáratra kapott kölcsönök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</si>
  <si>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</si>
  <si>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</si>
  <si>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</si>
  <si>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</si>
  <si>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</si>
  <si>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</si>
  <si>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</si>
  <si>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</si>
  <si>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</si>
  <si>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</si>
  <si>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</si>
  <si>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</si>
  <si>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</si>
  <si>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</si>
  <si>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</si>
  <si>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</si>
  <si>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FELHALMOZÁSI KIADÁSOK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</si>
  <si>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</si>
  <si>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</si>
  <si>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</si>
  <si>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</si>
  <si>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</si>
  <si>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</si>
  <si>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</si>
  <si>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</si>
  <si>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</si>
  <si>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</si>
  <si>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</si>
  <si>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</si>
  <si>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</si>
  <si>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</si>
  <si>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</si>
  <si>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</si>
  <si>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</si>
  <si>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</si>
  <si>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</si>
  <si>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</si>
  <si>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</si>
  <si>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</si>
  <si>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</si>
  <si>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</si>
  <si>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</si>
  <si>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</si>
  <si>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</si>
  <si>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</si>
  <si>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</si>
  <si>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</si>
  <si>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</si>
  <si>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</si>
  <si>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</si>
  <si>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</si>
  <si>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</si>
  <si>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</si>
  <si>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</si>
  <si>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</si>
  <si>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</si>
  <si>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</si>
  <si>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</si>
  <si>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</si>
  <si>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</si>
  <si>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</si>
  <si>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</si>
  <si>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</si>
  <si>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</si>
  <si>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</si>
  <si>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</si>
  <si>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</si>
  <si>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</si>
  <si>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</si>
  <si>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</si>
  <si>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</si>
  <si>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</si>
  <si>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</si>
  <si>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</si>
  <si>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</si>
  <si>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</si>
  <si>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</si>
  <si>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</si>
  <si>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</si>
  <si>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</si>
  <si>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</si>
  <si>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</si>
  <si>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</si>
  <si>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</si>
  <si>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</si>
  <si>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</si>
  <si>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</si>
  <si>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</si>
  <si>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</si>
  <si>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</si>
  <si>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</si>
  <si>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</si>
  <si>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</si>
  <si>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</si>
  <si>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</si>
  <si>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</si>
  <si>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</si>
  <si>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</si>
  <si>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</si>
  <si>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 xml:space="preserve"> összeg</t>
  </si>
  <si>
    <t xml:space="preserve">A helyi önkormányzat kiadásai </t>
  </si>
  <si>
    <t>Személyi juttatások</t>
  </si>
  <si>
    <t>Dologi kiadások</t>
  </si>
  <si>
    <t>Egyéb működési célú kiadások</t>
  </si>
  <si>
    <t>Egyéb felhalmozási kiadások</t>
  </si>
  <si>
    <t xml:space="preserve">adásvételi szerződés  megkötése a visszavásárlási kötelezettség kikötésével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</si>
  <si>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</si>
  <si>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</si>
  <si>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</si>
  <si>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</si>
  <si>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</si>
  <si>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</si>
  <si>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</si>
  <si>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</si>
  <si>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</si>
  <si>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Létszám</t>
  </si>
  <si>
    <t>Fejlesztési célok megnevezése</t>
  </si>
  <si>
    <t>Adósságot keletkeztető ügylet összege</t>
  </si>
  <si>
    <t>A helyi önkormányzat bevételei</t>
  </si>
  <si>
    <t>Működési célú kölcsönök</t>
  </si>
  <si>
    <t>I. Működési bevételek</t>
  </si>
  <si>
    <t xml:space="preserve">II. Felhalmozási </t>
  </si>
  <si>
    <t>1. Kapott támogatás</t>
  </si>
  <si>
    <t>3. Közhatalmi bevételek</t>
  </si>
  <si>
    <t>1. Felhalmozási bevételek</t>
  </si>
  <si>
    <t xml:space="preserve">elkülönített állami pénzalapból 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</si>
  <si>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</si>
  <si>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</si>
  <si>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</si>
  <si>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</si>
  <si>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</si>
  <si>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</si>
  <si>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</si>
  <si>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</si>
  <si>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</si>
  <si>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</si>
  <si>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</si>
  <si>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</si>
  <si>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</si>
  <si>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</si>
  <si>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BEVÉTELEK ÖSSZESEN:</t>
  </si>
  <si>
    <t>Szociális hozzájárulási adó</t>
  </si>
  <si>
    <t xml:space="preserve">Munkaadót terhelő járulékok </t>
  </si>
  <si>
    <t>Intézményi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</si>
  <si>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</si>
  <si>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</si>
  <si>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</si>
  <si>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</si>
  <si>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</si>
  <si>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</si>
  <si>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</si>
  <si>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MŰKÖDÉSI BEVÉTELEK</t>
  </si>
  <si>
    <t>Kapott támogatás</t>
  </si>
  <si>
    <t>Működési célú támogatásértékű bevétel</t>
  </si>
  <si>
    <t>Intézményi működési bevétel</t>
  </si>
  <si>
    <t>FELHALMOZÁSI BEVÉTELEK</t>
  </si>
  <si>
    <t>Közhatalmi bevételek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</si>
  <si>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</si>
  <si>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</si>
  <si>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</si>
  <si>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</si>
  <si>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Működési célú átvett  pénzeszköz</t>
  </si>
  <si>
    <t>4. Intézményi működési bevétel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</si>
  <si>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</si>
  <si>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</si>
  <si>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</si>
  <si>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</si>
  <si>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</si>
  <si>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</si>
  <si>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PASSZÍV PÉNZÜGYI MŰVELETEK</t>
  </si>
  <si>
    <t>KIADÁSOK MINDÖSSZESEN:</t>
  </si>
  <si>
    <t xml:space="preserve"> </t>
  </si>
  <si>
    <t>ezer Ft</t>
  </si>
  <si>
    <t>Személyi juttatás</t>
  </si>
  <si>
    <t xml:space="preserve">BEVÉTELEK ÖSSZESEN: </t>
  </si>
  <si>
    <t>helyi önkormányzattól</t>
  </si>
  <si>
    <t>Felújítási cél megnevezése</t>
  </si>
  <si>
    <t xml:space="preserve">Beruházás összesen </t>
  </si>
  <si>
    <t>Feladat megnevezése</t>
  </si>
  <si>
    <t>BERUHÁZÁSI KIADÁSOK ÖSSZESEN</t>
  </si>
  <si>
    <t>Műk.célú tám.bevétel</t>
  </si>
  <si>
    <t>AZ ÖNKORMÁNYZAT KÖLTSÉGVETÉSI MÉRLEGE</t>
  </si>
  <si>
    <r>
      <t>BEVÉTELEK ÖSSZESEN
(Pénzforgalom nélküli és finanszírozási célú bevételek nélkül)</t>
    </r>
  </si>
  <si>
    <t>Tárgyi eszközök és imm. javak értékesítése</t>
  </si>
  <si>
    <t>Munkaa.terhelő járulék,szoc.hj.adó</t>
  </si>
  <si>
    <t>továbbszámlázott szolgáltatás</t>
  </si>
  <si>
    <t xml:space="preserve">EU </t>
  </si>
  <si>
    <t>koncessziós díj</t>
  </si>
  <si>
    <t xml:space="preserve">Ö s s z e s e n : </t>
  </si>
  <si>
    <t xml:space="preserve">PÉNZMARADVÁNY </t>
  </si>
  <si>
    <t>önkormányzat</t>
  </si>
  <si>
    <t xml:space="preserve">  </t>
  </si>
  <si>
    <t>Önkormányzat által folyósított  ellátások</t>
  </si>
  <si>
    <t>tanuszoda projekt</t>
  </si>
  <si>
    <t>KÖZVIL  részvény vásárlás</t>
  </si>
  <si>
    <t>magánszemélyek kommunális adója (egyedülállók  1.500.- Ft-os kedvezménye</t>
  </si>
  <si>
    <t>gépjárműadó</t>
  </si>
  <si>
    <t>telekadó</t>
  </si>
  <si>
    <t xml:space="preserve">ö s s z e s e n : </t>
  </si>
  <si>
    <t>létszám</t>
  </si>
  <si>
    <t>HITELEK</t>
  </si>
  <si>
    <t xml:space="preserve">Ö S S Z E S E N </t>
  </si>
  <si>
    <t>Ö S S  Z E S E N :</t>
  </si>
  <si>
    <t>Város és  községgazdálkodás</t>
  </si>
  <si>
    <t>Zöldterület kezelés</t>
  </si>
  <si>
    <t>Iskolabusz</t>
  </si>
  <si>
    <t>Védőnői szolgálat</t>
  </si>
  <si>
    <t>Egészségügyi ellátás feladatai</t>
  </si>
  <si>
    <t>Tanyagondnok</t>
  </si>
  <si>
    <t xml:space="preserve">önkormányzati feladatok összesen: </t>
  </si>
  <si>
    <t xml:space="preserve">Önkormányzati feladatok : </t>
  </si>
  <si>
    <t>Adók kiszabása, beszedése</t>
  </si>
  <si>
    <t>Polgármester</t>
  </si>
  <si>
    <t xml:space="preserve">Dologi kiadás összesen </t>
  </si>
  <si>
    <t xml:space="preserve">Magánszemélyek kommunális adója </t>
  </si>
  <si>
    <t>( egyedülállók  1.500.- Ft kedvezménye  )</t>
  </si>
  <si>
    <t xml:space="preserve">      Gépjárműadó</t>
  </si>
  <si>
    <t>Telekadó</t>
  </si>
  <si>
    <t xml:space="preserve">A kedvezmények, mentességek  Lengyeltóti Város Önkormányzata Képviselp-testületének  28/2008/XII.12./ számú helyi adó rendelete </t>
  </si>
  <si>
    <t xml:space="preserve">alapján került kimutatásra, mely  szerint </t>
  </si>
  <si>
    <t xml:space="preserve">Mgánszemélyek kommunális adónem esetén a Képviselő-testület a helyi adó rendeletben 1.500.- Ft kedvezményt biztosít az </t>
  </si>
  <si>
    <t>Gépjármű adónem esetében törvényi mentesség   illeti meg az I. foku szakorvosi véleménnyel  renelkező súlyos mozgáskorlátozott</t>
  </si>
  <si>
    <t>mentességben, melynek összege   1.522/e Ft.</t>
  </si>
  <si>
    <t>A Képviselő-testület a helyi adó rendeletben mentességet biztosít a Lengyeltóti állandó lakosok  tulajdonában lévő 1 db beépíthető</t>
  </si>
  <si>
    <t xml:space="preserve">A Képviselő-testület  a helyi adó rendeletben  mentességet  biztosít a nem beépíthető telek tulajdonosa részére a mentesség </t>
  </si>
  <si>
    <t>73 fő részére  3.809/e Ft.</t>
  </si>
  <si>
    <t>50 fő részére  747/e Ft összegben.</t>
  </si>
  <si>
    <t>Foglalkoztatást helyettesítő támogatás</t>
  </si>
  <si>
    <t xml:space="preserve">Dologi kiadás összesen: </t>
  </si>
  <si>
    <t xml:space="preserve">Lengyeltóti Városi  Művelődési Ház és Könyvtár </t>
  </si>
  <si>
    <t xml:space="preserve">Lengyeltóti  Város Önkormányzata </t>
  </si>
  <si>
    <t xml:space="preserve">Lengyeltóti Város Önkormányzata </t>
  </si>
  <si>
    <t xml:space="preserve">Pénzmaradvány összesen </t>
  </si>
  <si>
    <t>Természetben nyújtott lakásfenntartási támogatás</t>
  </si>
  <si>
    <t>Közgyógyellátás</t>
  </si>
  <si>
    <t>rehab.foglalkoztatás  ( 4 órás )</t>
  </si>
  <si>
    <t>polgármesteri hivatal  összesen</t>
  </si>
  <si>
    <t>városi tv</t>
  </si>
  <si>
    <t>közművelődési könyvtári tevékenység</t>
  </si>
  <si>
    <t>művelődési ház összesen</t>
  </si>
  <si>
    <t xml:space="preserve">Működési hitel </t>
  </si>
  <si>
    <t>valamint adósságot keletkeztető ügyletek  együttes összege</t>
  </si>
  <si>
    <t xml:space="preserve">Az adósságot keletkeztető ügylet megkötését igénylő fejlesztési célok, </t>
  </si>
  <si>
    <t>Lengyeltóti Közös Önkormányzati Hivatal</t>
  </si>
  <si>
    <t>Kincsem Óvoda</t>
  </si>
  <si>
    <t xml:space="preserve">Lengyeltóti Közös Önkormányzati Hivatal </t>
  </si>
  <si>
    <t>Lengyeltóti Városi Művelődési Ház és Könyvtár</t>
  </si>
  <si>
    <t>LEADER tanösvény</t>
  </si>
  <si>
    <t>Lakosságnak juttatott támogatások összesen</t>
  </si>
  <si>
    <t xml:space="preserve">   Igazgatás szolgáltatási díj</t>
  </si>
  <si>
    <t xml:space="preserve">   Nyújtott szolgáltatás ellenértéke </t>
  </si>
  <si>
    <t xml:space="preserve">   Egyéb saját bevétel</t>
  </si>
  <si>
    <t xml:space="preserve">   Helyi önkormányzattól </t>
  </si>
  <si>
    <t xml:space="preserve">   Kistérségi társulástól</t>
  </si>
  <si>
    <t xml:space="preserve">   Állami támogatás</t>
  </si>
  <si>
    <t>BEVÉTELEK ÖSSZESEN</t>
  </si>
  <si>
    <t xml:space="preserve">   Helyi önkormányzattól</t>
  </si>
  <si>
    <t>Művelődési Ház és Könyvtár ( önállóan működő) költségvetése</t>
  </si>
  <si>
    <t xml:space="preserve">Közös Önkormányzati hivatal (önállóan működő és gazdálkodó) költségvetése </t>
  </si>
  <si>
    <t xml:space="preserve">Közös Önkormányzati Hivatal feladatai: </t>
  </si>
  <si>
    <t>Igazgatási feladatok</t>
  </si>
  <si>
    <t>Jegyző</t>
  </si>
  <si>
    <t>Aljegyző</t>
  </si>
  <si>
    <t>Kincsem Óvoda és konyha</t>
  </si>
  <si>
    <t>Óvodai nevelés ellátásával kapcsolatos</t>
  </si>
  <si>
    <t>Konyhai dolgozók</t>
  </si>
  <si>
    <t>óvoda, konyha összesen</t>
  </si>
  <si>
    <t xml:space="preserve">Lengyeltóti Városi Önkormányzat </t>
  </si>
  <si>
    <t>térítési díj bevétel</t>
  </si>
  <si>
    <t>Kincsem Óvoda (önállóan működő) költségvetési szerv</t>
  </si>
  <si>
    <t>Kötelező</t>
  </si>
  <si>
    <t>Önként vállalt</t>
  </si>
  <si>
    <t>Állami feladat</t>
  </si>
  <si>
    <t>Állami</t>
  </si>
  <si>
    <t xml:space="preserve">Állami </t>
  </si>
  <si>
    <t>kötelező</t>
  </si>
  <si>
    <t>önként váll.</t>
  </si>
  <si>
    <t>állami</t>
  </si>
  <si>
    <t>KEOP-5.1.5 Sportcsarnok energetikai pályázat</t>
  </si>
  <si>
    <t>KEOP-4.10 (3 db) épületekre energetikai pályázat</t>
  </si>
  <si>
    <t>Sportcsarnok</t>
  </si>
  <si>
    <t xml:space="preserve">   Intézményfinanszírozás</t>
  </si>
  <si>
    <t>Pénzmaradvány</t>
  </si>
  <si>
    <t>Lengyeltóti Városi Önkormányzat (nem intézményi) költségvetése</t>
  </si>
  <si>
    <t>Vízellátás</t>
  </si>
  <si>
    <t>Szennyvízelhelyezés</t>
  </si>
  <si>
    <t>KEOP-5.5.0 Sportcsarnok</t>
  </si>
  <si>
    <t>KEOP-4.10 (3 db)</t>
  </si>
  <si>
    <t>ÖSSZESEN</t>
  </si>
  <si>
    <t>Felhalm.c.átadott</t>
  </si>
  <si>
    <t>KIADÁS MINDÖSSZESEN</t>
  </si>
  <si>
    <t xml:space="preserve">   Helyi adók,pótlék,bírság </t>
  </si>
  <si>
    <t>Intézmények finanszírozása</t>
  </si>
  <si>
    <t xml:space="preserve">   Fejezettől átvett (start munka)</t>
  </si>
  <si>
    <t xml:space="preserve">   Továbbszámlázott bev.</t>
  </si>
  <si>
    <t xml:space="preserve">   Kistérségi társulástól átvett</t>
  </si>
  <si>
    <t>Szociális, rászorultsági ellátások</t>
  </si>
  <si>
    <t>Rendsz. gyermekvéd. kedvezményben részesülők természetbeni  tám.</t>
  </si>
  <si>
    <t>Pénzben nyújtott  óvodáztatási támogatás</t>
  </si>
  <si>
    <t>Helyi megállapítású pénzben nyújtott rendk. gyermekvéd. tám.</t>
  </si>
  <si>
    <t>Természetben nyújtott rendkívüli gyermekvéd. tám.</t>
  </si>
  <si>
    <t>Természetben nyújtott óvodáztatási tám.</t>
  </si>
  <si>
    <t>Egyéb családi támogatás</t>
  </si>
  <si>
    <t>Családi támogatások összesen:</t>
  </si>
  <si>
    <t>Ápolási dij</t>
  </si>
  <si>
    <t>Helyi megállapítású ápolási dij</t>
  </si>
  <si>
    <t>Helyi megállapítású közgyógyellátás</t>
  </si>
  <si>
    <t>Egyéb betegséggel és fogy. kapcs. nem társ.bizt. ellátások</t>
  </si>
  <si>
    <t>Betegséggel és fogyaték. kapcs. nem társ.bizt. ellátások összesen:</t>
  </si>
  <si>
    <t>Egyéb foglakoztatással, munkanélküliséggel kapcs. ellátások</t>
  </si>
  <si>
    <t>Foglalkoztatással, munkanélküliséggel kapcs. ellátások  összesen:</t>
  </si>
  <si>
    <t>Hozzájárulás a lakossági energiaköltségekhez</t>
  </si>
  <si>
    <t>Lakásfenntartási támogatás   Szt  38.§. (1) bek a.)  és b.) pontok</t>
  </si>
  <si>
    <t>Adósságcsökkentési támogatás</t>
  </si>
  <si>
    <t>Adósságkez. szolg. keretében gáz-és áram fogy.mérő kész. biztosítása</t>
  </si>
  <si>
    <t>Adósságkez. szolg. részesülőknek kifiz. lakásfenntart. tám.</t>
  </si>
  <si>
    <t>Lakhatással kapcsolatos ellátások összesen:</t>
  </si>
  <si>
    <t>Időskorúak járadéka</t>
  </si>
  <si>
    <t>Rendsz. szoc. segély  szoctv. 37. § (1) bek. a)-d) pontok</t>
  </si>
  <si>
    <t>Átmeneti segély  Szoctv.  45. §</t>
  </si>
  <si>
    <t>Temetési segély Szoctv. 46 §</t>
  </si>
  <si>
    <t>Egyéb önkormányzati rendeletben megállapított juttatás</t>
  </si>
  <si>
    <t>Természetben nyújtott rendsz. szociális segély Szoctv. 47.§(1)bek. a)pont</t>
  </si>
  <si>
    <t>Átmeneti   segély Szoctv. 47.§(1)bek. c) pont</t>
  </si>
  <si>
    <t>Temetési segély Szoc.tv. 47.§(1)bek. d)pont</t>
  </si>
  <si>
    <t>Rászorultságtól függő normatív  kedvezmények GYvt. 151:§ (5) bek</t>
  </si>
  <si>
    <t>Egyéb nem intézményi ellátások összesen:</t>
  </si>
  <si>
    <t>Ellátottak juttatásai összesen.</t>
  </si>
  <si>
    <t>MŰKÖDÉSI KIADÁSOK ÖSSZESEN:</t>
  </si>
  <si>
    <t xml:space="preserve">   Tóti Napok pályázat</t>
  </si>
  <si>
    <t xml:space="preserve">   Egyéb felhalmozási bevétel</t>
  </si>
  <si>
    <t xml:space="preserve">   működési célú</t>
  </si>
  <si>
    <t xml:space="preserve">   felhalmozási célú</t>
  </si>
  <si>
    <t>Konyhára sütő vásárlása</t>
  </si>
  <si>
    <t>Légkondícionáló</t>
  </si>
  <si>
    <t>Lakó ingatlanok felújítása</t>
  </si>
  <si>
    <t>Ingatlan vásárlás</t>
  </si>
  <si>
    <t>Tárgyi eszköz vásárlás</t>
  </si>
  <si>
    <t>Többfunkciós szolg.Kp.</t>
  </si>
  <si>
    <t>LEADER fogyatékosok nappali ell.</t>
  </si>
  <si>
    <t xml:space="preserve">   TB-től átvett</t>
  </si>
  <si>
    <t xml:space="preserve">   Visszatérítendő támogatás</t>
  </si>
  <si>
    <t>kiegészítő támogatás</t>
  </si>
  <si>
    <t>visszatérítendő támogatás</t>
  </si>
  <si>
    <t>Többfunkciós szolg.Központ</t>
  </si>
  <si>
    <t>KEOP-4.10 (Intézmények)</t>
  </si>
  <si>
    <t>Önerő</t>
  </si>
  <si>
    <t>LEADER fogyatékosok nappali ellátása</t>
  </si>
  <si>
    <t>Kisegítő személyzet</t>
  </si>
  <si>
    <t>LEADER tanyagondnoki busz beszerzés</t>
  </si>
  <si>
    <t>LEADER Többfunkciós szolg.Központ</t>
  </si>
  <si>
    <t>művelődési ház tevékenysége   (1 fő 4 órás)</t>
  </si>
  <si>
    <t>Sportcsarnok kazán,nyílászárók</t>
  </si>
  <si>
    <t>1. melléklet a(z) 2/2014.(II.13.) önkormányzati rendelethez</t>
  </si>
  <si>
    <t xml:space="preserve">                 2. melléklet a(z) 2/2014.(II.13.) önkormányzati rendelethez</t>
  </si>
  <si>
    <t xml:space="preserve">                                            3. melléklet a(z) 2/2014.(II.13.) önkormányzati rendelethez</t>
  </si>
  <si>
    <t xml:space="preserve">                                                     4. melléklet a 2/2014.(II.13.) önkormányzati rendelethez</t>
  </si>
  <si>
    <t xml:space="preserve">               5. melléklet a(z) 2/2014.(II.13.) önkormányzati rendelethez</t>
  </si>
  <si>
    <t xml:space="preserve">                                                     7. melléklet a(z) 2/2014.(II.13.)önkormányzati rendelethez</t>
  </si>
  <si>
    <t xml:space="preserve">                                            8. melléklet a(z) 2/2014.(II.13.) önkormányzati rendelethez</t>
  </si>
  <si>
    <t xml:space="preserve">                                                                   9. melléklet a(z) 2/2014.(II.13.) önkormányzati rendelethez</t>
  </si>
  <si>
    <t xml:space="preserve">                                10. melléklet a(z) 2/2014.(II.13.) önkormányzati rendelethez</t>
  </si>
  <si>
    <t>11. melléklet a(z) 2/2014.(II.13.) önkormányzati rendelethez</t>
  </si>
  <si>
    <t>12. melléklet a(z) 2/2014.(II.13.) önkormányzati rendelethez</t>
  </si>
  <si>
    <t>13. melléklet a(z) 2/2014.(II.13.) önkormányzati rendelethez</t>
  </si>
  <si>
    <t>14. melléklet a(z) 2/2014.(II.13.) önkormányzati rendelethez</t>
  </si>
  <si>
    <t>15. melléklet a(z) 2/2014.(II.13.) önkormányzati rendelethez</t>
  </si>
  <si>
    <t>16. melléklet a(z) 2/2014.(II.13.) önkormányzati rendelethez</t>
  </si>
  <si>
    <t>17. melléklet a(z) 2/2014.(II.13.) önkormányzati rendelethez</t>
  </si>
  <si>
    <t xml:space="preserve">                                   19. melléklet a(z) 2/2014.(II.13.) önkormányzati rendelethez</t>
  </si>
  <si>
    <t>20. melléklet a(z) 2/2014.(II.13.) önkormányzati rendelethez</t>
  </si>
  <si>
    <t>21. melléklet a(z) 2/2014.(II.13.) önkormányzati rendelethez</t>
  </si>
  <si>
    <t>22. mellkéklet a(z) 2/2014.(II.13.) önkormányzati rendelethez</t>
  </si>
  <si>
    <t xml:space="preserve">                                                     4. /2melléklet a 2/2014.(II.13.) önkormányzati rendelethez</t>
  </si>
  <si>
    <t>Saját bevételek összesen:</t>
  </si>
  <si>
    <t>Saját bevételek 50 %-a</t>
  </si>
  <si>
    <t>Fejlesztési hitel</t>
  </si>
  <si>
    <t>Fejlesztési hitel kamata és költsége</t>
  </si>
  <si>
    <t>er.</t>
  </si>
  <si>
    <t>mód.</t>
  </si>
  <si>
    <t>Központi költségvetésből</t>
  </si>
  <si>
    <t>Sport infrastruktúra-fejlesztés</t>
  </si>
  <si>
    <t>Adósságkonszolidációban nem rész.</t>
  </si>
  <si>
    <t xml:space="preserve">                                                 6. melléklet a 2/2014.(II.13.) önkormányzati rendelethez</t>
  </si>
  <si>
    <t>Ingatlan vásárlás (egészségügyi ell.)</t>
  </si>
  <si>
    <t>mód</t>
  </si>
  <si>
    <t>m</t>
  </si>
  <si>
    <t>beruházási és fejlesztési hitelek, kamatok</t>
  </si>
  <si>
    <t>Működési c.tám.értékű bev.</t>
  </si>
  <si>
    <t xml:space="preserve">   Kistérs. társulástól átvett </t>
  </si>
  <si>
    <t xml:space="preserve">   Pályázathoz átvett tám.</t>
  </si>
  <si>
    <t>Intézményi működ. bevétel</t>
  </si>
  <si>
    <t xml:space="preserve">   Nyújtott szolgált. ellenért. </t>
  </si>
  <si>
    <t xml:space="preserve">   Bérleti díj  </t>
  </si>
  <si>
    <t xml:space="preserve">   Tárgyi eszk. értékesítése</t>
  </si>
  <si>
    <t xml:space="preserve">   Nyújtott szolgált. ellenértéke </t>
  </si>
  <si>
    <t>Működési c.tám.ért. bevétel</t>
  </si>
  <si>
    <t>Működési c.p.Áht kívül</t>
  </si>
  <si>
    <t>Működési c.p.Áht belül</t>
  </si>
  <si>
    <t>Egyes jöv.pótló támogatások</t>
  </si>
  <si>
    <t xml:space="preserve">Parkolók, gyalogátkelőhely. </t>
  </si>
  <si>
    <t>Sportcsarnok kazán,nyílászár.</t>
  </si>
  <si>
    <t>Tanyagondnoki busz besz.</t>
  </si>
  <si>
    <t>LEADER fogyaték. nappali ell.</t>
  </si>
  <si>
    <t>Támogatás ért.felh.kiadás</t>
  </si>
  <si>
    <t>Felhalm.c.kölcsön, hitel felv.</t>
  </si>
  <si>
    <t>Önk. vállalt</t>
  </si>
  <si>
    <t>Adósságkonsz.nem részes.tám</t>
  </si>
  <si>
    <t>Rovat</t>
  </si>
  <si>
    <t>A költségvetési hiány külső finanszírozására vagy a költségvetési többlet pénzügyi műveletek felhasználására szolgáló finanszírozási célú pénzügyi műveletek</t>
  </si>
  <si>
    <t>FINANSZÍROZÁSI C. P.I MŰV.</t>
  </si>
  <si>
    <t xml:space="preserve">KIADÁSAI ( KÜLSŐ  FINANSZ.) </t>
  </si>
  <si>
    <t>Önkorm. által foly. Ell.</t>
  </si>
  <si>
    <t>Egyéb működ. célú kiadások</t>
  </si>
  <si>
    <t>Felhalmozási c. kölcsönök</t>
  </si>
  <si>
    <t>Egyéb felhalm. kiadások</t>
  </si>
  <si>
    <t>KEOP-4.10 Napel.(Műv.H,Sportcs.)</t>
  </si>
  <si>
    <t>KEOP-5.5.0 Sportcsar. energetikai</t>
  </si>
  <si>
    <t>KEOP-4.10 Napelem (DRV telep)</t>
  </si>
  <si>
    <t>Parkolók, gyalogátkelőh.kialakít.</t>
  </si>
  <si>
    <t xml:space="preserve">Szennyvízhál.   felújítás </t>
  </si>
  <si>
    <t>Lakóingatlanok felúj.</t>
  </si>
  <si>
    <t>B816</t>
  </si>
  <si>
    <t>B16</t>
  </si>
  <si>
    <t>B402</t>
  </si>
  <si>
    <t>B8131</t>
  </si>
  <si>
    <t>K11</t>
  </si>
  <si>
    <t>K2</t>
  </si>
  <si>
    <t>K64</t>
  </si>
  <si>
    <t>B8111</t>
  </si>
  <si>
    <t>B11</t>
  </si>
  <si>
    <t>B3</t>
  </si>
  <si>
    <t>B4</t>
  </si>
  <si>
    <t>B6</t>
  </si>
  <si>
    <t>B404</t>
  </si>
  <si>
    <t>B25</t>
  </si>
  <si>
    <t>B21</t>
  </si>
  <si>
    <t>K1101</t>
  </si>
  <si>
    <t>K3</t>
  </si>
  <si>
    <t>K4</t>
  </si>
  <si>
    <t>K9</t>
  </si>
  <si>
    <t>K6</t>
  </si>
  <si>
    <t>K7</t>
  </si>
  <si>
    <t>K8</t>
  </si>
  <si>
    <t>K512</t>
  </si>
  <si>
    <t>K42</t>
  </si>
  <si>
    <t>K44</t>
  </si>
  <si>
    <t>K45</t>
  </si>
  <si>
    <t>K46</t>
  </si>
  <si>
    <t>K48</t>
  </si>
  <si>
    <t>B403</t>
  </si>
  <si>
    <t>B410</t>
  </si>
  <si>
    <t>K5</t>
  </si>
  <si>
    <t>K9/5</t>
  </si>
  <si>
    <t>K9111</t>
  </si>
  <si>
    <t>tény</t>
  </si>
  <si>
    <t>2. Felhalm. c. támog.ért. bevét.</t>
  </si>
  <si>
    <t>6. Előző évi műk. c.marad. átvét.</t>
  </si>
  <si>
    <t>5. Működési c. átvett pénzeszköz</t>
  </si>
  <si>
    <t xml:space="preserve">bérleti díj bevételek  </t>
  </si>
  <si>
    <t>2. Működési c. támogatásért. bev.</t>
  </si>
  <si>
    <t>központi ktgvet.ből kapott támog.</t>
  </si>
  <si>
    <t>társadalombiztosítás p.ügyi alapból</t>
  </si>
  <si>
    <t>3. Felhalmozási c.átv. P.eszköz</t>
  </si>
  <si>
    <t>Önként váll.</t>
  </si>
  <si>
    <t>té.</t>
  </si>
  <si>
    <t>t</t>
  </si>
  <si>
    <t xml:space="preserve">  Kiszámlázott Áfa bevétele</t>
  </si>
  <si>
    <t>B406</t>
  </si>
  <si>
    <t xml:space="preserve">   Központi ktgvetéstől átvett</t>
  </si>
  <si>
    <t>B36</t>
  </si>
  <si>
    <t>B63</t>
  </si>
  <si>
    <t xml:space="preserve">   Közvetített szolgáltatás</t>
  </si>
  <si>
    <t xml:space="preserve">   Működési célra átvett</t>
  </si>
  <si>
    <t>Működési c. átvett bev.(B6)</t>
  </si>
  <si>
    <t>Intézményi műk. bev.(B4)</t>
  </si>
  <si>
    <t>Pénzmaradvány (B813)</t>
  </si>
  <si>
    <t>Kapott támogatás (B816)</t>
  </si>
  <si>
    <t>Könyv</t>
  </si>
  <si>
    <t>Folyóirat</t>
  </si>
  <si>
    <t>Szakmai anyag összesen</t>
  </si>
  <si>
    <t>K311</t>
  </si>
  <si>
    <t>Hajtó és kenőanyag</t>
  </si>
  <si>
    <t>Kis.ért.t.eszköz</t>
  </si>
  <si>
    <t>Egyéb anyag</t>
  </si>
  <si>
    <t>Munkaruha</t>
  </si>
  <si>
    <t>Üzemeltetési anyag össz.</t>
  </si>
  <si>
    <t>K312</t>
  </si>
  <si>
    <t>Irodaszer</t>
  </si>
  <si>
    <t>Egyéb komm.szolg.</t>
  </si>
  <si>
    <t>Távközlési díjak</t>
  </si>
  <si>
    <t>Gázdíj</t>
  </si>
  <si>
    <t>Villamos energia díj</t>
  </si>
  <si>
    <t>Vízdíj</t>
  </si>
  <si>
    <t>Közüzemi díjak össz.</t>
  </si>
  <si>
    <t>K331</t>
  </si>
  <si>
    <t>Karbantartás</t>
  </si>
  <si>
    <t>Közvetített szolg.</t>
  </si>
  <si>
    <t>Szakmai tev.seg.szolg.</t>
  </si>
  <si>
    <t>Kiküldetés</t>
  </si>
  <si>
    <t>Reklám, propaganda</t>
  </si>
  <si>
    <t>Egyéb üzemeltetés</t>
  </si>
  <si>
    <t>Egyéb komm. szolg.össz.</t>
  </si>
  <si>
    <t>K32</t>
  </si>
  <si>
    <t>K321</t>
  </si>
  <si>
    <t>K322</t>
  </si>
  <si>
    <t>K334</t>
  </si>
  <si>
    <t>Egyéb szolgáltatás</t>
  </si>
  <si>
    <t>K337</t>
  </si>
  <si>
    <t>Reklám, propaganda össz.</t>
  </si>
  <si>
    <t>K342</t>
  </si>
  <si>
    <t>K341</t>
  </si>
  <si>
    <t>Működ.c.előz.Áfa</t>
  </si>
  <si>
    <t>K351</t>
  </si>
  <si>
    <t>Egyéb dologi</t>
  </si>
  <si>
    <t>K355</t>
  </si>
  <si>
    <t>K335</t>
  </si>
  <si>
    <t>K336</t>
  </si>
  <si>
    <t>Egyéb műk.c.kiadás</t>
  </si>
  <si>
    <t>Áfa</t>
  </si>
  <si>
    <t>K67</t>
  </si>
  <si>
    <t>K1</t>
  </si>
  <si>
    <t>Könyv, folyóirat</t>
  </si>
  <si>
    <t>Kis ért.t.eszk.</t>
  </si>
  <si>
    <t>Munkaruha, védőruha</t>
  </si>
  <si>
    <t>Szakmai anyag össz.</t>
  </si>
  <si>
    <t>Inform.szolg.</t>
  </si>
  <si>
    <t>Egyéb kommunikációs szolg.</t>
  </si>
  <si>
    <t>Nem adatviteli szolg.</t>
  </si>
  <si>
    <t>Informatikai szolg.</t>
  </si>
  <si>
    <t>Közüzemi szolgáltatások</t>
  </si>
  <si>
    <t>Bérleti díj</t>
  </si>
  <si>
    <t>K333</t>
  </si>
  <si>
    <t>Szakmai tev.segítő szolg.</t>
  </si>
  <si>
    <t>Működ.c.előzetes Áfa</t>
  </si>
  <si>
    <t>Fizetendő Áfa</t>
  </si>
  <si>
    <t>K352</t>
  </si>
  <si>
    <t>Egyéb dologi kiadás</t>
  </si>
  <si>
    <t>Gyógyszer, vegyszer</t>
  </si>
  <si>
    <t>Szakmai anyag</t>
  </si>
  <si>
    <t>Élelmiszer beszerzés</t>
  </si>
  <si>
    <t>Tűzelőanyag</t>
  </si>
  <si>
    <t>Hajtó ésd kenőanyag</t>
  </si>
  <si>
    <t>kis ért.t.eszköz</t>
  </si>
  <si>
    <t>Üzemeltetési anyagok össz.</t>
  </si>
  <si>
    <t>Közüzemi díjak</t>
  </si>
  <si>
    <t>Legyen érték minden gy.pályázat</t>
  </si>
  <si>
    <t>IPR pályázat</t>
  </si>
  <si>
    <t>Pénzügyi szolgáltatás</t>
  </si>
  <si>
    <t>Egyéb szolgáltatások</t>
  </si>
  <si>
    <t>Belföldi kiküldetés</t>
  </si>
  <si>
    <t>Működési c.előzetes Áfa</t>
  </si>
  <si>
    <t>Beruházás előz.Áfa</t>
  </si>
  <si>
    <t xml:space="preserve">   Ellátási díj</t>
  </si>
  <si>
    <t xml:space="preserve">   Kiszámlázott Áfa</t>
  </si>
  <si>
    <t>Vegyszer, gyógyszer</t>
  </si>
  <si>
    <t>Egyéb inf.hordozó</t>
  </si>
  <si>
    <t>Védőruha</t>
  </si>
  <si>
    <t>Üzemeltetési anyagok</t>
  </si>
  <si>
    <t>Távközlési díj</t>
  </si>
  <si>
    <t>Egyéb kommunik.szolg.</t>
  </si>
  <si>
    <t>Karbantarás</t>
  </si>
  <si>
    <t>Rendezvények</t>
  </si>
  <si>
    <t>PM keret</t>
  </si>
  <si>
    <t>Pénzügyi szolgáltatások</t>
  </si>
  <si>
    <t>Egyéb folyó kiadás</t>
  </si>
  <si>
    <t>Egyéb befiz.kötelezettség</t>
  </si>
  <si>
    <t>Díjak, egyéb befizetések</t>
  </si>
  <si>
    <t>Egyéb dologi kiadások</t>
  </si>
  <si>
    <t>Reprezentáció</t>
  </si>
  <si>
    <t>Beruházások</t>
  </si>
  <si>
    <t xml:space="preserve">   Működési bevétel össz.</t>
  </si>
  <si>
    <t>Kiszámlázott Áfa</t>
  </si>
  <si>
    <t>Ingatlan értékesítés</t>
  </si>
  <si>
    <t>B52</t>
  </si>
  <si>
    <t>Egyéb felhalm.átvett</t>
  </si>
  <si>
    <t>Szennyvízhál. Haszn. díj</t>
  </si>
  <si>
    <t>Beruházás</t>
  </si>
  <si>
    <t>Kamat</t>
  </si>
  <si>
    <t>Működési c.támogatás</t>
  </si>
  <si>
    <t>B1</t>
  </si>
  <si>
    <t xml:space="preserve">   Egyéb működési bevétel</t>
  </si>
  <si>
    <t>K332</t>
  </si>
  <si>
    <t>Vásárolt élelmezés</t>
  </si>
  <si>
    <t>Elvonások és befizetések</t>
  </si>
  <si>
    <t>K502</t>
  </si>
  <si>
    <t>B405</t>
  </si>
  <si>
    <t>Tulajdonosi bevételek össz.</t>
  </si>
  <si>
    <t xml:space="preserve">   Kiegészítő támogatás</t>
  </si>
  <si>
    <t>Egyéb pénzügyi műveletek</t>
  </si>
  <si>
    <t>K354</t>
  </si>
  <si>
    <t>Elvonások, befizetések</t>
  </si>
  <si>
    <t xml:space="preserve">   Kamat bevétel</t>
  </si>
  <si>
    <t>B7</t>
  </si>
  <si>
    <t>Áht-belüli megelőlegezés</t>
  </si>
  <si>
    <t>B814</t>
  </si>
  <si>
    <t>Felhalm.célú támogatások</t>
  </si>
  <si>
    <t>B2</t>
  </si>
  <si>
    <t>egyéb saját bevétel</t>
  </si>
  <si>
    <t>Értékesítésből származó</t>
  </si>
  <si>
    <t>5. Áht-belüli megelőlegezés</t>
  </si>
  <si>
    <t>3. Előző évi felh.c.m. átvét.</t>
  </si>
  <si>
    <t>4. Felhalm. c.hitel, kölcsön</t>
  </si>
  <si>
    <t>kiszámlázott áfa</t>
  </si>
  <si>
    <t>212 fő</t>
  </si>
  <si>
    <t>16 fő</t>
  </si>
  <si>
    <t>219 fő</t>
  </si>
  <si>
    <t>318/e Ft</t>
  </si>
  <si>
    <t>158/e Ft</t>
  </si>
  <si>
    <t>8 779/e Ft</t>
  </si>
  <si>
    <t>9 255/e Ft</t>
  </si>
  <si>
    <t>magánszemélyeket, mely  szerint  2014. évben   16 fő kapott mentességet.</t>
  </si>
  <si>
    <t>egyedülálló személyeknek,  ez  2014. évben  212 főt érintett.</t>
  </si>
  <si>
    <t xml:space="preserve">Telekadó esetében törvényi mentesség illeti meg az erdővédelmi övezetben található  ingatlanokat, e szerint várhatóan  26 fő részesült </t>
  </si>
  <si>
    <t>telekre, ez 2014. évben 69 fő részére bíztosított  mentességet  2.565/e Ft  összegben.</t>
  </si>
  <si>
    <t>A Képviselő-testület  a helyi adó rendeletben  beépíthető telek esetében  a közművesítettség foka alapján  kedvezményt biztosított</t>
  </si>
  <si>
    <t>Működési bevételek összesen</t>
  </si>
  <si>
    <t>Működési kiadások összesen</t>
  </si>
  <si>
    <t>Felhalmozási bevételek összesen</t>
  </si>
  <si>
    <t>Felhalmozási kiadások összesen</t>
  </si>
  <si>
    <t>MARADVÁNYKIMUTATÁS</t>
  </si>
  <si>
    <t>Megnevezés</t>
  </si>
  <si>
    <t>Összeg            (ezer Ft.-ban)</t>
  </si>
  <si>
    <t>Alaptevékenység költségvetési bevételei</t>
  </si>
  <si>
    <t>Alaptevékenység költségvetési kiadésai</t>
  </si>
  <si>
    <t>I</t>
  </si>
  <si>
    <t>Alaptevékenység költségvetési egyenlege</t>
  </si>
  <si>
    <t>Alaptevékenység finanszírozási bevételei</t>
  </si>
  <si>
    <t>Alaptevékenység finanszírozási kiadásai</t>
  </si>
  <si>
    <t>II</t>
  </si>
  <si>
    <t>Alaptevékenység finanszírozási egyenlege</t>
  </si>
  <si>
    <t>A.)</t>
  </si>
  <si>
    <t>Alaptevékenység maradványa</t>
  </si>
  <si>
    <t>Vállalkozási tevékenység költségvetési bevételei</t>
  </si>
  <si>
    <t>Vállalkozási tevékenység költségvetési kiadásai</t>
  </si>
  <si>
    <t>III</t>
  </si>
  <si>
    <t>Vállalkozási tevékenység költségvetési egyenlege</t>
  </si>
  <si>
    <t>Vállalkozási tevékenység finanszírozási bevételei</t>
  </si>
  <si>
    <t>Vállalkozási tevékenység finanszírozási kiadásai</t>
  </si>
  <si>
    <t>IV</t>
  </si>
  <si>
    <t>Vállalkozási tevékenység finanszírozási egyenlege</t>
  </si>
  <si>
    <t>B.)</t>
  </si>
  <si>
    <t>Vállalkozási tevékenység maradványa</t>
  </si>
  <si>
    <t>C.)</t>
  </si>
  <si>
    <t>Összes maradvány</t>
  </si>
  <si>
    <t>D.)</t>
  </si>
  <si>
    <t>Alaptevékenység kötelezettséggel terh.maradványa</t>
  </si>
  <si>
    <t>E.)</t>
  </si>
  <si>
    <t>Alaptevékenység szabad maradványa</t>
  </si>
  <si>
    <t>F.)</t>
  </si>
  <si>
    <t>Vállalkozási tevékenységet terh.befiz.kötelezettség</t>
  </si>
  <si>
    <t>G.)</t>
  </si>
  <si>
    <t>Vállakozási tevékenység felhasználható maradványa</t>
  </si>
  <si>
    <t>EREDMÉNYKIMUTATÁS 2014. ÉV</t>
  </si>
  <si>
    <t>ezer Ft-ban</t>
  </si>
  <si>
    <t>A</t>
  </si>
  <si>
    <t>B</t>
  </si>
  <si>
    <t>Sorszám</t>
  </si>
  <si>
    <t>2014. évi adat</t>
  </si>
  <si>
    <t>1. Közhatalmi eredményszemléletű bevételek</t>
  </si>
  <si>
    <t>2. Eszközök és szolgáltatások értékesítése nettó eredményszemléletű bevételei</t>
  </si>
  <si>
    <t>3. Tevékenység egyéb nettó eredményszemléletű bevételei</t>
  </si>
  <si>
    <t>I. Tevékenység nettó eredményszemléletű bevétele (1+2+3)</t>
  </si>
  <si>
    <t>4. Saját termelésű készletek állományváltozása</t>
  </si>
  <si>
    <t>5. Saját előállítású eszközök aktivált értéke</t>
  </si>
  <si>
    <r>
      <t>II. Aktivált saját teljesítmények értéke (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4+5)</t>
    </r>
  </si>
  <si>
    <t>6. Központi működési célú támogatások eredményszemléletű bevételei</t>
  </si>
  <si>
    <t>7. Egyéb működési célú támogatások eredményszemléletű bevételei</t>
  </si>
  <si>
    <t>8. Különféle egyéb eredményszemléletű bevételek</t>
  </si>
  <si>
    <t>III. Egyéb eredményszemléletű bevételek (6+7+8)</t>
  </si>
  <si>
    <t>9. Anyagköltség</t>
  </si>
  <si>
    <t>10. Igénybe vett szolgáltatások értéke</t>
  </si>
  <si>
    <t>11. Eladott áruk beszerzési értéke</t>
  </si>
  <si>
    <t>12. Eladott (közvetített) szolgáltatások értéke</t>
  </si>
  <si>
    <t>IV. Anyag jellegű ráfordítások (9+10+11+12)</t>
  </si>
  <si>
    <t>13. Bérköltség</t>
  </si>
  <si>
    <t>14. Személyi jellegű egyéb kifizetések</t>
  </si>
  <si>
    <t>15. Bérjárulékok</t>
  </si>
  <si>
    <t>V. Személyi jellegű ráfordítások (13+14+15)</t>
  </si>
  <si>
    <t>VI. Értékcsökkenési leírás</t>
  </si>
  <si>
    <t>VII. Egyéb ráfordítások</t>
  </si>
  <si>
    <r>
      <t>A) TEVÉKENYSÉGEK EREDMÉNYE (I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II+III-IV-V-VI-VII)</t>
    </r>
  </si>
  <si>
    <t>16. Kapott (járó) osztalék és részesedés</t>
  </si>
  <si>
    <t>17. Kapott (járó) kamatok és kamatjellegű eredményszemléletű bevételek</t>
  </si>
  <si>
    <t>18. Pénzügyi műveletek egyéb eredményszemléletű bevételei (&gt;=18a)</t>
  </si>
  <si>
    <t>18a. - ebből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</si>
  <si>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</si>
  <si>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</si>
  <si>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</si>
  <si>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 (&gt;=21a)</t>
  </si>
  <si>
    <t>21a. - ebből árfolyamveszteség</t>
  </si>
  <si>
    <t>IX. Pénzügyi műveletek ráfordításai (19+20+21)</t>
  </si>
  <si>
    <t>B) PÉNZÜGYI MŰVELETEK EREDMÉNYE ( VIII-IX)</t>
  </si>
  <si>
    <t>C) 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</si>
  <si>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</si>
  <si>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</si>
  <si>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</si>
  <si>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</si>
  <si>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 RENDKÍVÜLI EREDMÉNY (X-XI)</t>
  </si>
  <si>
    <r>
      <t>E) MÉRLEG SZERINTI EREDMÉNY (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C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D)</t>
    </r>
  </si>
  <si>
    <t xml:space="preserve">Immateriális javak, tárgyi eszközök koncesszíóba vagyokezelésbe adott  </t>
  </si>
  <si>
    <t xml:space="preserve"> eszközök  állományának alakulása </t>
  </si>
  <si>
    <t>s.sz.</t>
  </si>
  <si>
    <t>Immateriális javak</t>
  </si>
  <si>
    <t>Ingatlanok és kapcsolódó vahyoni értékű jogok</t>
  </si>
  <si>
    <t>Gépek, berendezések, felszerelések, járművek</t>
  </si>
  <si>
    <t>Tenyészállatok</t>
  </si>
  <si>
    <t>Beruházások, felújítások</t>
  </si>
  <si>
    <t xml:space="preserve">Koncesszióba, vagyonkezelésbe adott eszközök </t>
  </si>
  <si>
    <t xml:space="preserve">Tárgyévi nyító állomány </t>
  </si>
  <si>
    <t>Immat. javak beszerz., nem aktivált beruházások</t>
  </si>
  <si>
    <t>Nem aktivált felújítás</t>
  </si>
  <si>
    <t>Beruházásból, felújításból aktivált érték</t>
  </si>
  <si>
    <t>Térítésmentes átvétel</t>
  </si>
  <si>
    <t>Alapításkori átvétel, vagyonkez.vétel, visszavét.</t>
  </si>
  <si>
    <t>Egyéb növekedés</t>
  </si>
  <si>
    <t>Összes növekedés</t>
  </si>
  <si>
    <t>Értékesítés</t>
  </si>
  <si>
    <t>Hiány, selejtezés, megsemmisülés</t>
  </si>
  <si>
    <t>Térítésmentes átadás</t>
  </si>
  <si>
    <t>Kgvetési szerv, társulás alapításkori átadás</t>
  </si>
  <si>
    <t>Egyéb csökkenés</t>
  </si>
  <si>
    <t>Összes csökkenés</t>
  </si>
  <si>
    <t>Bruttó érték összesen</t>
  </si>
  <si>
    <t>Terv szerinti értékcsökkenés nyitó áll.</t>
  </si>
  <si>
    <t>Terv szerinti értékcs.áll.növekedése</t>
  </si>
  <si>
    <t>Terv szeinti értékcs.áll. Csökkenése</t>
  </si>
  <si>
    <t>Terv szerinti  écs.záró állománya</t>
  </si>
  <si>
    <t>Terven felüli écs.nyító állománya</t>
  </si>
  <si>
    <t>Terven felüli écs.áll. Növekedése</t>
  </si>
  <si>
    <t>Terven felüli écs.állományának csökk.</t>
  </si>
  <si>
    <t>Terven felüli écs.záró állománya</t>
  </si>
  <si>
    <t>Értékcsökkenés összesen</t>
  </si>
  <si>
    <t>Eszközök nettó értéke</t>
  </si>
  <si>
    <t>Teljesen O.-ig leírt eszk.br.értéke</t>
  </si>
  <si>
    <t>25. melléklet a .../2015. (V….) önkormányzati rendelethez</t>
  </si>
  <si>
    <t>23. melléklet a(z) …./2015.(V…..) önkormányzati rendelethez</t>
  </si>
  <si>
    <t>Egyszerűsített mérleg és vagyonkimutatás</t>
  </si>
  <si>
    <t>Előző Időszak</t>
  </si>
  <si>
    <t>Tárgyi Időszak</t>
  </si>
  <si>
    <t>Eszközök</t>
  </si>
  <si>
    <t>Vagyoni értékű jogok</t>
  </si>
  <si>
    <t>Szellemi termékek</t>
  </si>
  <si>
    <t>Immateriális javak értékhelyesbítése</t>
  </si>
  <si>
    <t xml:space="preserve">Immateriális javak </t>
  </si>
  <si>
    <t>Ingatlanok és a kapcsolódó vagyoni értékű jogok</t>
  </si>
  <si>
    <t xml:space="preserve">  - ebből: Forgalomképtelen törzsvagyon</t>
  </si>
  <si>
    <t xml:space="preserve">  - ebből: Korl.forgalomképes törzsvagyon</t>
  </si>
  <si>
    <t xml:space="preserve">  - ebből: Forgalomképes nem törzsvagyon</t>
  </si>
  <si>
    <t>Gépek,berendezések,felszerelések,járművek</t>
  </si>
  <si>
    <t>Beruházások,felújítások</t>
  </si>
  <si>
    <t>Tárgyi eszközök értékhelyesbítése</t>
  </si>
  <si>
    <t xml:space="preserve">Tárgyi eszközök </t>
  </si>
  <si>
    <t>Tartós részesedések</t>
  </si>
  <si>
    <t xml:space="preserve"> -ebből: tartós részesedések jegybankban</t>
  </si>
  <si>
    <t xml:space="preserve"> -ebből: tartós részesedések társulásban </t>
  </si>
  <si>
    <t>Tartós hitelviszonyt megtestesítő értékpapírok</t>
  </si>
  <si>
    <t xml:space="preserve"> -ebből államkötvények</t>
  </si>
  <si>
    <t xml:space="preserve"> -ebből helyi önkormányzatok kötvényei</t>
  </si>
  <si>
    <t>Befektetett pénzügyi eszközök értékhelyesbítése</t>
  </si>
  <si>
    <t>Befektetett Pénzügyi eszközök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</si>
  <si>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</si>
  <si>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</si>
  <si>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</si>
  <si>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</si>
  <si>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</si>
  <si>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</si>
  <si>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termelés,félkész termékek,késztermékek</t>
  </si>
  <si>
    <t>Növendék-, hízó és egyéb állatok</t>
  </si>
  <si>
    <t>Készletek</t>
  </si>
  <si>
    <t>Értékpapírok</t>
  </si>
  <si>
    <t>NEMZETI VAGYONBA TARTOZÓ FORGÓESZKÖZÖK</t>
  </si>
  <si>
    <t>PÉNZESZKÖZÖK</t>
  </si>
  <si>
    <t>Költségvetési évben esedékes követelések</t>
  </si>
  <si>
    <t>Költségvetési évet követően esedékes követelések</t>
  </si>
  <si>
    <t xml:space="preserve">Követelés jellegű sajátos elszámolások </t>
  </si>
  <si>
    <t>KÖVETELÉSEK</t>
  </si>
  <si>
    <t>EGYÉB SAJÁTOS ESZKÖZOLDALI ELSZÁMOLÁSOK</t>
  </si>
  <si>
    <t>Eredményszemléletű bevételek aktív időbeli elhatárolása</t>
  </si>
  <si>
    <t>Költségek,ráfordítások aktív időbeli elhatárolása</t>
  </si>
  <si>
    <t>Halasztott ráfordítások</t>
  </si>
  <si>
    <t>AKTÍV IDŐBELI ELHATÁROLÁSOK</t>
  </si>
  <si>
    <t>ESZKÖZÖK ÖSSZESEN</t>
  </si>
  <si>
    <t>FORRÁSOK</t>
  </si>
  <si>
    <t>Nemzeti vagyon induláskori értéke</t>
  </si>
  <si>
    <t>Nemzeti vagyon változásai</t>
  </si>
  <si>
    <t>Egyéb eszközök induláskori értéke és változásai</t>
  </si>
  <si>
    <t>Felhatalmazott eredmény</t>
  </si>
  <si>
    <t>Eszközök értékhelyesbítésének forrása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</si>
  <si>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</si>
  <si>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</si>
  <si>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</si>
  <si>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</si>
  <si>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KÖTELEZETTSÉGEK</t>
  </si>
  <si>
    <t>EGYÉB SAJÁTOS FORRÁSOLDALI ELSZÁMOLÁSOK</t>
  </si>
  <si>
    <t>KINCSTÁRI SZÁMLAVEZETÉSSEL KAPCSOLATOS ELSZÁMOLÁSOK</t>
  </si>
  <si>
    <t>Eredményszemléletű bevételek passzív időbeli elhatárolása</t>
  </si>
  <si>
    <t>Költségek,ráfordítások passzív időbeli elhatárolása</t>
  </si>
  <si>
    <t>Halasztott eredményszemléletű bevételek</t>
  </si>
  <si>
    <t xml:space="preserve">PASSZÍV IDŐBELI ELHATÁROLÁSOK </t>
  </si>
  <si>
    <t>FORRÁSOK ÖSSZESEN</t>
  </si>
  <si>
    <t>Mérlegben nem szereplő 0-ra leírt eszközök:</t>
  </si>
  <si>
    <t>0-ra leírt ingatlanok és kapcs.vagyon értékű jogok</t>
  </si>
  <si>
    <t>0-ra leírt gépek, berendezések, járművek</t>
  </si>
  <si>
    <t>0-ra leírt koncesszióba, vagyonkezelésbe adott eszközök</t>
  </si>
  <si>
    <t>Kötelezettség jellegú sajátos elszámolások</t>
  </si>
  <si>
    <t>Tény</t>
  </si>
  <si>
    <t>Mód.e.i. összesen</t>
  </si>
  <si>
    <t>Államháztartáson belüli megelőlegezés</t>
  </si>
  <si>
    <t>Áht- belüli megelőlegezés</t>
  </si>
  <si>
    <t xml:space="preserve">   Központi kgvetésből</t>
  </si>
  <si>
    <t>Informatikai eszközök beszerzése</t>
  </si>
  <si>
    <t>Ingatlan, egyéb tárgyi eszköz besz.</t>
  </si>
  <si>
    <t>1.számú melléklet</t>
  </si>
  <si>
    <t>2.számú melléklet</t>
  </si>
  <si>
    <t>3.számú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</si>
</sst>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0" fillId="0" borderId="0" applyFont="0" applyFill="0" applyBorder="0" applyAlignment="0" applyProtection="0"/>
  </cellStyleXfs>
  <cellXfs count="11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0" fillId="0" borderId="10" xfId="56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2" xfId="56" applyNumberFormat="1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40" xfId="0" applyFont="1" applyBorder="1" applyAlignment="1">
      <alignment/>
    </xf>
    <xf numFmtId="0" fontId="0" fillId="0" borderId="4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43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3" fontId="0" fillId="0" borderId="21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14" fillId="0" borderId="4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42" xfId="0" applyFont="1" applyBorder="1" applyAlignment="1">
      <alignment/>
    </xf>
    <xf numFmtId="0" fontId="0" fillId="0" borderId="46" xfId="0" applyBorder="1" applyAlignment="1">
      <alignment/>
    </xf>
    <xf numFmtId="0" fontId="0" fillId="0" borderId="27" xfId="0" applyFont="1" applyBorder="1" applyAlignment="1">
      <alignment/>
    </xf>
    <xf numFmtId="3" fontId="0" fillId="0" borderId="17" xfId="0" applyNumberFormat="1" applyBorder="1" applyAlignment="1">
      <alignment/>
    </xf>
    <xf numFmtId="3" fontId="2" fillId="0" borderId="40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25" xfId="0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15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53" xfId="0" applyBorder="1" applyAlignment="1">
      <alignment/>
    </xf>
    <xf numFmtId="0" fontId="0" fillId="0" borderId="49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5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15" fillId="0" borderId="55" xfId="0" applyFont="1" applyBorder="1" applyAlignment="1">
      <alignment horizontal="left" vertical="center" wrapText="1"/>
    </xf>
    <xf numFmtId="3" fontId="15" fillId="0" borderId="56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0" fontId="15" fillId="0" borderId="57" xfId="0" applyFont="1" applyBorder="1" applyAlignment="1">
      <alignment/>
    </xf>
    <xf numFmtId="3" fontId="15" fillId="0" borderId="58" xfId="0" applyNumberFormat="1" applyFont="1" applyBorder="1" applyAlignment="1">
      <alignment/>
    </xf>
    <xf numFmtId="0" fontId="15" fillId="0" borderId="16" xfId="0" applyFont="1" applyBorder="1" applyAlignment="1">
      <alignment horizontal="left" vertical="center"/>
    </xf>
    <xf numFmtId="3" fontId="15" fillId="0" borderId="32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15" fillId="0" borderId="24" xfId="0" applyFont="1" applyBorder="1" applyAlignment="1">
      <alignment/>
    </xf>
    <xf numFmtId="3" fontId="15" fillId="0" borderId="50" xfId="0" applyNumberFormat="1" applyFont="1" applyBorder="1" applyAlignment="1">
      <alignment/>
    </xf>
    <xf numFmtId="0" fontId="15" fillId="0" borderId="16" xfId="0" applyFont="1" applyBorder="1" applyAlignment="1">
      <alignment horizontal="left" vertical="center" wrapText="1"/>
    </xf>
    <xf numFmtId="0" fontId="15" fillId="0" borderId="32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2" xfId="0" applyFont="1" applyBorder="1" applyAlignment="1">
      <alignment horizontal="left" vertical="center" wrapText="1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22" xfId="0" applyFont="1" applyBorder="1" applyAlignment="1">
      <alignment horizontal="left"/>
    </xf>
    <xf numFmtId="0" fontId="15" fillId="0" borderId="55" xfId="0" applyFont="1" applyBorder="1" applyAlignment="1">
      <alignment horizontal="left" wrapText="1"/>
    </xf>
    <xf numFmtId="0" fontId="15" fillId="0" borderId="58" xfId="0" applyFont="1" applyBorder="1" applyAlignment="1">
      <alignment/>
    </xf>
    <xf numFmtId="3" fontId="15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59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3" fontId="15" fillId="0" borderId="42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2" fillId="0" borderId="29" xfId="56" applyNumberFormat="1" applyFont="1" applyFill="1" applyBorder="1" applyAlignment="1" applyProtection="1">
      <alignment horizontal="left"/>
      <protection/>
    </xf>
    <xf numFmtId="3" fontId="0" fillId="0" borderId="26" xfId="0" applyNumberFormat="1" applyBorder="1" applyAlignment="1">
      <alignment/>
    </xf>
    <xf numFmtId="0" fontId="15" fillId="0" borderId="0" xfId="0" applyFont="1" applyAlignment="1">
      <alignment/>
    </xf>
    <xf numFmtId="3" fontId="15" fillId="0" borderId="2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8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56" applyNumberFormat="1" applyFont="1" applyFill="1" applyBorder="1" applyAlignment="1" applyProtection="1">
      <alignment horizontal="left"/>
      <protection/>
    </xf>
    <xf numFmtId="0" fontId="0" fillId="0" borderId="29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58" applyNumberFormat="1">
      <alignment/>
      <protection/>
    </xf>
    <xf numFmtId="0" fontId="2" fillId="0" borderId="29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44" xfId="0" applyFont="1" applyBorder="1" applyAlignment="1">
      <alignment horizontal="left"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49" fontId="0" fillId="0" borderId="18" xfId="0" applyNumberFormat="1" applyBorder="1" applyAlignment="1">
      <alignment/>
    </xf>
    <xf numFmtId="0" fontId="13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2" fillId="0" borderId="29" xfId="0" applyFont="1" applyBorder="1" applyAlignment="1">
      <alignment horizontal="right"/>
    </xf>
    <xf numFmtId="3" fontId="2" fillId="0" borderId="30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9" xfId="0" applyFont="1" applyFill="1" applyBorder="1" applyAlignment="1">
      <alignment horizontal="left" wrapText="1"/>
    </xf>
    <xf numFmtId="0" fontId="0" fillId="0" borderId="47" xfId="0" applyBorder="1" applyAlignment="1">
      <alignment/>
    </xf>
    <xf numFmtId="0" fontId="2" fillId="0" borderId="29" xfId="0" applyFont="1" applyFill="1" applyBorder="1" applyAlignment="1">
      <alignment horizontal="left"/>
    </xf>
    <xf numFmtId="3" fontId="2" fillId="0" borderId="29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0" xfId="0" applyBorder="1" applyAlignment="1">
      <alignment/>
    </xf>
    <xf numFmtId="0" fontId="0" fillId="0" borderId="66" xfId="0" applyBorder="1" applyAlignment="1">
      <alignment/>
    </xf>
    <xf numFmtId="0" fontId="11" fillId="0" borderId="31" xfId="0" applyFont="1" applyBorder="1" applyAlignment="1">
      <alignment/>
    </xf>
    <xf numFmtId="0" fontId="2" fillId="0" borderId="67" xfId="0" applyFont="1" applyBorder="1" applyAlignment="1">
      <alignment horizontal="right"/>
    </xf>
    <xf numFmtId="0" fontId="10" fillId="0" borderId="37" xfId="0" applyFont="1" applyFill="1" applyBorder="1" applyAlignment="1">
      <alignment/>
    </xf>
    <xf numFmtId="0" fontId="1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68" xfId="0" applyBorder="1" applyAlignment="1">
      <alignment horizontal="right"/>
    </xf>
    <xf numFmtId="0" fontId="0" fillId="0" borderId="30" xfId="0" applyFont="1" applyBorder="1" applyAlignment="1">
      <alignment/>
    </xf>
    <xf numFmtId="0" fontId="2" fillId="0" borderId="41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2" fillId="0" borderId="65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4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16" xfId="56" applyNumberFormat="1" applyFont="1" applyFill="1" applyBorder="1" applyAlignment="1" applyProtection="1">
      <alignment horizontal="left"/>
      <protection/>
    </xf>
    <xf numFmtId="3" fontId="0" fillId="0" borderId="6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53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2" fillId="0" borderId="54" xfId="56" applyNumberFormat="1" applyFont="1" applyFill="1" applyBorder="1" applyAlignment="1" applyProtection="1">
      <alignment horizontal="left"/>
      <protection/>
    </xf>
    <xf numFmtId="3" fontId="0" fillId="0" borderId="4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0" fontId="2" fillId="0" borderId="61" xfId="0" applyFont="1" applyBorder="1" applyAlignment="1">
      <alignment/>
    </xf>
    <xf numFmtId="3" fontId="2" fillId="0" borderId="13" xfId="0" applyNumberFormat="1" applyFont="1" applyBorder="1" applyAlignment="1">
      <alignment horizontal="right" wrapText="1"/>
    </xf>
    <xf numFmtId="3" fontId="2" fillId="0" borderId="72" xfId="0" applyNumberFormat="1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0" fontId="15" fillId="0" borderId="32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2" fillId="0" borderId="64" xfId="0" applyFont="1" applyBorder="1" applyAlignment="1">
      <alignment/>
    </xf>
    <xf numFmtId="0" fontId="2" fillId="0" borderId="74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55" xfId="56" applyNumberFormat="1" applyFont="1" applyFill="1" applyBorder="1" applyAlignment="1" applyProtection="1">
      <alignment horizontal="left"/>
      <protection/>
    </xf>
    <xf numFmtId="3" fontId="2" fillId="0" borderId="67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7" xfId="0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7" xfId="0" applyFont="1" applyBorder="1" applyAlignment="1">
      <alignment/>
    </xf>
    <xf numFmtId="0" fontId="2" fillId="0" borderId="47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75" xfId="56" applyNumberFormat="1" applyFont="1" applyFill="1" applyBorder="1" applyAlignment="1" applyProtection="1">
      <alignment horizontal="left"/>
      <protection/>
    </xf>
    <xf numFmtId="0" fontId="2" fillId="0" borderId="4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0" fillId="0" borderId="55" xfId="0" applyFont="1" applyBorder="1" applyAlignment="1">
      <alignment/>
    </xf>
    <xf numFmtId="3" fontId="0" fillId="0" borderId="61" xfId="0" applyNumberFormat="1" applyBorder="1" applyAlignment="1">
      <alignment/>
    </xf>
    <xf numFmtId="0" fontId="2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 indent="1"/>
      <protection/>
    </xf>
    <xf numFmtId="0" fontId="4" fillId="0" borderId="0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3" fontId="0" fillId="0" borderId="46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justify" wrapText="1"/>
    </xf>
    <xf numFmtId="0" fontId="0" fillId="0" borderId="18" xfId="0" applyFont="1" applyBorder="1" applyAlignment="1">
      <alignment horizontal="justify"/>
    </xf>
    <xf numFmtId="0" fontId="0" fillId="0" borderId="63" xfId="0" applyFont="1" applyBorder="1" applyAlignment="1">
      <alignment horizontal="justify"/>
    </xf>
    <xf numFmtId="3" fontId="2" fillId="0" borderId="38" xfId="0" applyNumberFormat="1" applyFont="1" applyBorder="1" applyAlignment="1">
      <alignment/>
    </xf>
    <xf numFmtId="0" fontId="14" fillId="0" borderId="29" xfId="0" applyFont="1" applyFill="1" applyBorder="1" applyAlignment="1">
      <alignment horizontal="justify"/>
    </xf>
    <xf numFmtId="0" fontId="15" fillId="0" borderId="37" xfId="0" applyFont="1" applyFill="1" applyBorder="1" applyAlignment="1">
      <alignment/>
    </xf>
    <xf numFmtId="0" fontId="15" fillId="0" borderId="18" xfId="0" applyFont="1" applyFill="1" applyBorder="1" applyAlignment="1">
      <alignment horizontal="justify"/>
    </xf>
    <xf numFmtId="0" fontId="15" fillId="0" borderId="63" xfId="0" applyFont="1" applyFill="1" applyBorder="1" applyAlignment="1">
      <alignment horizontal="justify"/>
    </xf>
    <xf numFmtId="0" fontId="15" fillId="0" borderId="41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4" fillId="0" borderId="60" xfId="0" applyFont="1" applyBorder="1" applyAlignment="1">
      <alignment/>
    </xf>
    <xf numFmtId="3" fontId="14" fillId="0" borderId="76" xfId="0" applyNumberFormat="1" applyFont="1" applyBorder="1" applyAlignment="1">
      <alignment/>
    </xf>
    <xf numFmtId="0" fontId="14" fillId="0" borderId="74" xfId="0" applyFont="1" applyBorder="1" applyAlignment="1">
      <alignment/>
    </xf>
    <xf numFmtId="0" fontId="2" fillId="0" borderId="77" xfId="0" applyFont="1" applyBorder="1" applyAlignment="1">
      <alignment/>
    </xf>
    <xf numFmtId="3" fontId="2" fillId="0" borderId="76" xfId="0" applyNumberFormat="1" applyFont="1" applyBorder="1" applyAlignment="1">
      <alignment/>
    </xf>
    <xf numFmtId="3" fontId="14" fillId="0" borderId="70" xfId="0" applyNumberFormat="1" applyFont="1" applyBorder="1" applyAlignment="1">
      <alignment/>
    </xf>
    <xf numFmtId="0" fontId="14" fillId="0" borderId="22" xfId="0" applyFont="1" applyBorder="1" applyAlignment="1">
      <alignment wrapText="1"/>
    </xf>
    <xf numFmtId="3" fontId="14" fillId="0" borderId="19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79" xfId="0" applyFont="1" applyBorder="1" applyAlignment="1">
      <alignment horizontal="center"/>
    </xf>
    <xf numFmtId="0" fontId="15" fillId="0" borderId="32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0" fillId="0" borderId="60" xfId="0" applyBorder="1" applyAlignment="1">
      <alignment wrapText="1"/>
    </xf>
    <xf numFmtId="0" fontId="0" fillId="0" borderId="32" xfId="0" applyBorder="1" applyAlignment="1">
      <alignment horizontal="right"/>
    </xf>
    <xf numFmtId="0" fontId="2" fillId="0" borderId="32" xfId="0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24" xfId="0" applyFill="1" applyBorder="1" applyAlignment="1">
      <alignment/>
    </xf>
    <xf numFmtId="0" fontId="15" fillId="0" borderId="4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47" xfId="0" applyFont="1" applyBorder="1" applyAlignment="1">
      <alignment/>
    </xf>
    <xf numFmtId="0" fontId="14" fillId="0" borderId="63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54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18" fillId="0" borderId="0" xfId="54" applyFont="1" applyBorder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55" applyFont="1" applyFill="1" applyBorder="1" applyAlignment="1">
      <alignment/>
      <protection/>
    </xf>
    <xf numFmtId="3" fontId="1" fillId="0" borderId="0" xfId="54" applyNumberFormat="1" applyFont="1" applyFill="1" applyBorder="1">
      <alignment/>
      <protection/>
    </xf>
    <xf numFmtId="0" fontId="1" fillId="0" borderId="0" xfId="55" applyFont="1" applyFill="1" applyBorder="1" applyAlignment="1">
      <alignment horizontal="left"/>
      <protection/>
    </xf>
    <xf numFmtId="3" fontId="20" fillId="0" borderId="0" xfId="54" applyNumberFormat="1" applyFont="1" applyFill="1" applyBorder="1">
      <alignment/>
      <protection/>
    </xf>
    <xf numFmtId="0" fontId="19" fillId="0" borderId="0" xfId="54" applyFont="1" applyBorder="1">
      <alignment/>
      <protection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54" applyFont="1" applyBorder="1">
      <alignment/>
      <protection/>
    </xf>
    <xf numFmtId="0" fontId="19" fillId="0" borderId="0" xfId="54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14" fillId="0" borderId="18" xfId="0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15" xfId="0" applyBorder="1" applyAlignment="1">
      <alignment/>
    </xf>
    <xf numFmtId="0" fontId="0" fillId="0" borderId="56" xfId="0" applyBorder="1" applyAlignment="1">
      <alignment horizontal="right"/>
    </xf>
    <xf numFmtId="0" fontId="0" fillId="0" borderId="48" xfId="0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3" fontId="2" fillId="0" borderId="81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0" fontId="0" fillId="0" borderId="77" xfId="0" applyBorder="1" applyAlignment="1">
      <alignment/>
    </xf>
    <xf numFmtId="0" fontId="2" fillId="0" borderId="63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32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0" fontId="14" fillId="0" borderId="42" xfId="0" applyFont="1" applyBorder="1" applyAlignment="1">
      <alignment horizontal="center"/>
    </xf>
    <xf numFmtId="3" fontId="2" fillId="0" borderId="56" xfId="0" applyNumberFormat="1" applyFont="1" applyBorder="1" applyAlignment="1">
      <alignment horizontal="right"/>
    </xf>
    <xf numFmtId="3" fontId="2" fillId="0" borderId="8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 wrapText="1"/>
    </xf>
    <xf numFmtId="3" fontId="2" fillId="0" borderId="71" xfId="0" applyNumberFormat="1" applyFont="1" applyBorder="1" applyAlignment="1">
      <alignment horizontal="right" wrapText="1"/>
    </xf>
    <xf numFmtId="0" fontId="2" fillId="0" borderId="37" xfId="0" applyFont="1" applyBorder="1" applyAlignment="1">
      <alignment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2" fillId="0" borderId="82" xfId="0" applyNumberFormat="1" applyFont="1" applyBorder="1" applyAlignment="1">
      <alignment/>
    </xf>
    <xf numFmtId="0" fontId="14" fillId="0" borderId="76" xfId="0" applyFont="1" applyBorder="1" applyAlignment="1">
      <alignment horizontal="center"/>
    </xf>
    <xf numFmtId="3" fontId="2" fillId="0" borderId="11" xfId="58" applyNumberFormat="1" applyFont="1" applyBorder="1">
      <alignment/>
      <protection/>
    </xf>
    <xf numFmtId="0" fontId="2" fillId="0" borderId="59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2" fillId="0" borderId="55" xfId="0" applyFont="1" applyBorder="1" applyAlignment="1">
      <alignment/>
    </xf>
    <xf numFmtId="0" fontId="2" fillId="0" borderId="60" xfId="56" applyNumberFormat="1" applyFont="1" applyFill="1" applyBorder="1" applyAlignment="1" applyProtection="1">
      <alignment horizontal="left"/>
      <protection/>
    </xf>
    <xf numFmtId="0" fontId="2" fillId="0" borderId="5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3" fontId="2" fillId="0" borderId="31" xfId="58" applyNumberFormat="1" applyFont="1" applyBorder="1" applyAlignment="1">
      <alignment horizontal="right"/>
      <protection/>
    </xf>
    <xf numFmtId="3" fontId="2" fillId="0" borderId="32" xfId="58" applyNumberFormat="1" applyFont="1" applyBorder="1" applyAlignment="1">
      <alignment horizontal="right"/>
      <protection/>
    </xf>
    <xf numFmtId="3" fontId="0" fillId="0" borderId="3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2" fillId="0" borderId="76" xfId="0" applyNumberFormat="1" applyFont="1" applyBorder="1" applyAlignment="1">
      <alignment/>
    </xf>
    <xf numFmtId="3" fontId="2" fillId="0" borderId="74" xfId="0" applyNumberFormat="1" applyFont="1" applyBorder="1" applyAlignment="1">
      <alignment/>
    </xf>
    <xf numFmtId="3" fontId="2" fillId="0" borderId="7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7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53" xfId="0" applyFont="1" applyBorder="1" applyAlignment="1">
      <alignment/>
    </xf>
    <xf numFmtId="0" fontId="2" fillId="0" borderId="52" xfId="0" applyFont="1" applyBorder="1" applyAlignment="1">
      <alignment wrapText="1"/>
    </xf>
    <xf numFmtId="0" fontId="0" fillId="0" borderId="7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75" xfId="0" applyBorder="1" applyAlignment="1">
      <alignment/>
    </xf>
    <xf numFmtId="0" fontId="14" fillId="0" borderId="37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52" xfId="0" applyFont="1" applyBorder="1" applyAlignment="1">
      <alignment horizontal="left" wrapText="1"/>
    </xf>
    <xf numFmtId="3" fontId="15" fillId="0" borderId="41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0" fontId="15" fillId="0" borderId="22" xfId="0" applyFont="1" applyBorder="1" applyAlignment="1">
      <alignment horizontal="left" wrapText="1"/>
    </xf>
    <xf numFmtId="3" fontId="14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 wrapText="1"/>
    </xf>
    <xf numFmtId="0" fontId="15" fillId="0" borderId="18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8" fillId="0" borderId="0" xfId="54" applyFont="1" applyBorder="1" applyAlignment="1">
      <alignment horizontal="center"/>
      <protection/>
    </xf>
    <xf numFmtId="3" fontId="14" fillId="0" borderId="56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8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3" fontId="14" fillId="0" borderId="5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3" fontId="14" fillId="0" borderId="32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69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69" xfId="0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64" xfId="0" applyNumberFormat="1" applyFont="1" applyFill="1" applyBorder="1" applyAlignment="1">
      <alignment/>
    </xf>
    <xf numFmtId="3" fontId="14" fillId="0" borderId="24" xfId="0" applyNumberFormat="1" applyFont="1" applyBorder="1" applyAlignment="1">
      <alignment/>
    </xf>
    <xf numFmtId="0" fontId="15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40" xfId="0" applyNumberFormat="1" applyFont="1" applyBorder="1" applyAlignment="1">
      <alignment/>
    </xf>
    <xf numFmtId="3" fontId="14" fillId="0" borderId="40" xfId="0" applyNumberFormat="1" applyFont="1" applyFill="1" applyBorder="1" applyAlignment="1">
      <alignment/>
    </xf>
    <xf numFmtId="0" fontId="2" fillId="0" borderId="45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3" fontId="14" fillId="0" borderId="42" xfId="0" applyNumberFormat="1" applyFont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4" fillId="0" borderId="5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14" fillId="0" borderId="57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2" fillId="0" borderId="6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16" xfId="0" applyFont="1" applyBorder="1" applyAlignment="1">
      <alignment/>
    </xf>
    <xf numFmtId="3" fontId="14" fillId="0" borderId="70" xfId="0" applyNumberFormat="1" applyFont="1" applyFill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0" fontId="15" fillId="0" borderId="17" xfId="0" applyFont="1" applyBorder="1" applyAlignment="1">
      <alignment/>
    </xf>
    <xf numFmtId="3" fontId="15" fillId="0" borderId="6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0" fontId="14" fillId="0" borderId="64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4" fillId="0" borderId="31" xfId="0" applyFont="1" applyBorder="1" applyAlignment="1">
      <alignment/>
    </xf>
    <xf numFmtId="0" fontId="15" fillId="0" borderId="6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65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68" xfId="0" applyFont="1" applyBorder="1" applyAlignment="1">
      <alignment/>
    </xf>
    <xf numFmtId="3" fontId="15" fillId="0" borderId="67" xfId="0" applyNumberFormat="1" applyFont="1" applyBorder="1" applyAlignment="1">
      <alignment/>
    </xf>
    <xf numFmtId="3" fontId="15" fillId="0" borderId="68" xfId="0" applyNumberFormat="1" applyFont="1" applyBorder="1" applyAlignment="1">
      <alignment/>
    </xf>
    <xf numFmtId="3" fontId="14" fillId="0" borderId="67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51" xfId="0" applyFont="1" applyBorder="1" applyAlignment="1">
      <alignment/>
    </xf>
    <xf numFmtId="0" fontId="12" fillId="0" borderId="29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3" fontId="15" fillId="0" borderId="46" xfId="0" applyNumberFormat="1" applyFont="1" applyBorder="1" applyAlignment="1">
      <alignment/>
    </xf>
    <xf numFmtId="3" fontId="14" fillId="0" borderId="84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5" fillId="0" borderId="50" xfId="0" applyNumberFormat="1" applyFont="1" applyBorder="1" applyAlignment="1">
      <alignment horizontal="right"/>
    </xf>
    <xf numFmtId="0" fontId="0" fillId="0" borderId="44" xfId="0" applyFont="1" applyBorder="1" applyAlignment="1">
      <alignment/>
    </xf>
    <xf numFmtId="3" fontId="15" fillId="0" borderId="24" xfId="0" applyNumberFormat="1" applyFont="1" applyBorder="1" applyAlignment="1">
      <alignment horizontal="right"/>
    </xf>
    <xf numFmtId="3" fontId="15" fillId="0" borderId="32" xfId="0" applyNumberFormat="1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15" fillId="0" borderId="65" xfId="0" applyNumberFormat="1" applyFont="1" applyBorder="1" applyAlignment="1">
      <alignment horizontal="right"/>
    </xf>
    <xf numFmtId="0" fontId="15" fillId="0" borderId="31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65" xfId="0" applyFont="1" applyBorder="1" applyAlignment="1">
      <alignment horizontal="right"/>
    </xf>
    <xf numFmtId="0" fontId="2" fillId="0" borderId="64" xfId="0" applyFont="1" applyBorder="1" applyAlignment="1">
      <alignment horizontal="center"/>
    </xf>
    <xf numFmtId="3" fontId="15" fillId="0" borderId="40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0" fontId="2" fillId="0" borderId="77" xfId="0" applyFont="1" applyFill="1" applyBorder="1" applyAlignment="1">
      <alignment/>
    </xf>
    <xf numFmtId="3" fontId="2" fillId="0" borderId="7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2" fillId="0" borderId="18" xfId="0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6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73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41" xfId="0" applyFont="1" applyBorder="1" applyAlignment="1">
      <alignment/>
    </xf>
    <xf numFmtId="3" fontId="14" fillId="0" borderId="38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4" fillId="0" borderId="73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0" fontId="14" fillId="0" borderId="40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5" fillId="0" borderId="15" xfId="0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0" fontId="2" fillId="0" borderId="73" xfId="0" applyFont="1" applyBorder="1" applyAlignment="1">
      <alignment horizontal="center"/>
    </xf>
    <xf numFmtId="3" fontId="2" fillId="0" borderId="83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0" fontId="2" fillId="0" borderId="35" xfId="0" applyFont="1" applyBorder="1" applyAlignment="1">
      <alignment horizontal="center"/>
    </xf>
    <xf numFmtId="3" fontId="2" fillId="0" borderId="4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38" xfId="0" applyNumberFormat="1" applyFont="1" applyBorder="1" applyAlignment="1">
      <alignment horizontal="right" wrapText="1"/>
    </xf>
    <xf numFmtId="3" fontId="2" fillId="0" borderId="57" xfId="0" applyNumberFormat="1" applyFont="1" applyBorder="1" applyAlignment="1">
      <alignment horizontal="right"/>
    </xf>
    <xf numFmtId="3" fontId="2" fillId="0" borderId="57" xfId="0" applyNumberFormat="1" applyFont="1" applyFill="1" applyBorder="1" applyAlignment="1">
      <alignment/>
    </xf>
    <xf numFmtId="3" fontId="2" fillId="0" borderId="5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73" xfId="0" applyFont="1" applyBorder="1" applyAlignment="1">
      <alignment/>
    </xf>
    <xf numFmtId="3" fontId="2" fillId="0" borderId="5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75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0" fontId="2" fillId="0" borderId="76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83" xfId="0" applyFont="1" applyBorder="1" applyAlignment="1">
      <alignment/>
    </xf>
    <xf numFmtId="0" fontId="0" fillId="0" borderId="74" xfId="0" applyBorder="1" applyAlignment="1">
      <alignment/>
    </xf>
    <xf numFmtId="0" fontId="0" fillId="0" borderId="1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4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25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3" fontId="2" fillId="0" borderId="64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4" xfId="58" applyNumberFormat="1" applyFont="1" applyBorder="1">
      <alignment/>
      <protection/>
    </xf>
    <xf numFmtId="3" fontId="2" fillId="0" borderId="11" xfId="58" applyNumberFormat="1" applyFont="1" applyBorder="1" applyAlignment="1">
      <alignment horizontal="right"/>
      <protection/>
    </xf>
    <xf numFmtId="3" fontId="2" fillId="0" borderId="32" xfId="58" applyNumberFormat="1" applyFont="1" applyBorder="1">
      <alignment/>
      <protection/>
    </xf>
    <xf numFmtId="3" fontId="2" fillId="0" borderId="35" xfId="58" applyNumberFormat="1" applyFont="1" applyBorder="1">
      <alignment/>
      <protection/>
    </xf>
    <xf numFmtId="3" fontId="2" fillId="0" borderId="31" xfId="58" applyNumberFormat="1" applyFont="1" applyBorder="1">
      <alignment/>
      <protection/>
    </xf>
    <xf numFmtId="3" fontId="2" fillId="0" borderId="17" xfId="58" applyNumberFormat="1" applyFont="1" applyBorder="1">
      <alignment/>
      <protection/>
    </xf>
    <xf numFmtId="3" fontId="2" fillId="0" borderId="14" xfId="58" applyNumberFormat="1" applyFont="1" applyBorder="1">
      <alignment/>
      <protection/>
    </xf>
    <xf numFmtId="3" fontId="2" fillId="0" borderId="35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3" fontId="2" fillId="0" borderId="38" xfId="58" applyNumberFormat="1" applyFont="1" applyBorder="1" applyAlignment="1">
      <alignment horizontal="right"/>
      <protection/>
    </xf>
    <xf numFmtId="3" fontId="2" fillId="0" borderId="12" xfId="58" applyNumberFormat="1" applyFont="1" applyBorder="1" applyAlignment="1">
      <alignment horizontal="right"/>
      <protection/>
    </xf>
    <xf numFmtId="3" fontId="2" fillId="0" borderId="71" xfId="58" applyNumberFormat="1" applyFont="1" applyBorder="1">
      <alignment/>
      <protection/>
    </xf>
    <xf numFmtId="3" fontId="2" fillId="0" borderId="61" xfId="58" applyNumberFormat="1" applyFont="1" applyBorder="1">
      <alignment/>
      <protection/>
    </xf>
    <xf numFmtId="3" fontId="2" fillId="0" borderId="62" xfId="58" applyNumberFormat="1" applyFont="1" applyBorder="1">
      <alignment/>
      <protection/>
    </xf>
    <xf numFmtId="3" fontId="0" fillId="0" borderId="35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37" xfId="56" applyNumberFormat="1" applyFont="1" applyFill="1" applyBorder="1" applyAlignment="1" applyProtection="1">
      <alignment horizontal="left"/>
      <protection/>
    </xf>
    <xf numFmtId="0" fontId="0" fillId="0" borderId="46" xfId="0" applyFont="1" applyBorder="1" applyAlignment="1">
      <alignment/>
    </xf>
    <xf numFmtId="0" fontId="0" fillId="0" borderId="39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14" xfId="58" applyNumberFormat="1" applyFont="1" applyBorder="1" applyAlignment="1">
      <alignment horizontal="right"/>
      <protection/>
    </xf>
    <xf numFmtId="3" fontId="2" fillId="0" borderId="61" xfId="0" applyNumberFormat="1" applyFont="1" applyBorder="1" applyAlignment="1">
      <alignment horizontal="right" wrapText="1"/>
    </xf>
    <xf numFmtId="3" fontId="2" fillId="0" borderId="62" xfId="0" applyNumberFormat="1" applyFont="1" applyBorder="1" applyAlignment="1">
      <alignment horizontal="right" wrapText="1"/>
    </xf>
    <xf numFmtId="0" fontId="2" fillId="0" borderId="71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3" fontId="2" fillId="0" borderId="71" xfId="58" applyNumberFormat="1" applyFont="1" applyBorder="1" applyAlignment="1">
      <alignment horizontal="right"/>
      <protection/>
    </xf>
    <xf numFmtId="3" fontId="2" fillId="0" borderId="62" xfId="58" applyNumberFormat="1" applyFont="1" applyBorder="1" applyAlignment="1">
      <alignment horizontal="right"/>
      <protection/>
    </xf>
    <xf numFmtId="3" fontId="2" fillId="0" borderId="13" xfId="58" applyNumberFormat="1" applyFont="1" applyBorder="1" applyAlignment="1">
      <alignment horizontal="right"/>
      <protection/>
    </xf>
    <xf numFmtId="3" fontId="2" fillId="0" borderId="15" xfId="58" applyNumberFormat="1" applyFont="1" applyBorder="1" applyAlignment="1">
      <alignment horizontal="right"/>
      <protection/>
    </xf>
    <xf numFmtId="3" fontId="2" fillId="0" borderId="67" xfId="58" applyNumberFormat="1" applyFont="1" applyBorder="1" applyAlignment="1">
      <alignment horizontal="right"/>
      <protection/>
    </xf>
    <xf numFmtId="3" fontId="2" fillId="0" borderId="59" xfId="58" applyNumberFormat="1" applyFont="1" applyBorder="1" applyAlignment="1">
      <alignment horizontal="right"/>
      <protection/>
    </xf>
    <xf numFmtId="3" fontId="2" fillId="0" borderId="5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75" xfId="0" applyNumberFormat="1" applyFont="1" applyBorder="1" applyAlignment="1">
      <alignment/>
    </xf>
    <xf numFmtId="3" fontId="2" fillId="0" borderId="8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86" xfId="0" applyNumberFormat="1" applyFont="1" applyBorder="1" applyAlignment="1">
      <alignment/>
    </xf>
    <xf numFmtId="3" fontId="15" fillId="0" borderId="48" xfId="0" applyNumberFormat="1" applyFont="1" applyBorder="1" applyAlignment="1">
      <alignment/>
    </xf>
    <xf numFmtId="3" fontId="2" fillId="0" borderId="38" xfId="0" applyNumberFormat="1" applyFont="1" applyBorder="1" applyAlignment="1">
      <alignment horizontal="right"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 wrapText="1"/>
    </xf>
    <xf numFmtId="3" fontId="22" fillId="0" borderId="32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61" xfId="0" applyFont="1" applyBorder="1" applyAlignment="1">
      <alignment/>
    </xf>
    <xf numFmtId="0" fontId="2" fillId="0" borderId="87" xfId="0" applyFont="1" applyBorder="1" applyAlignment="1">
      <alignment/>
    </xf>
    <xf numFmtId="0" fontId="0" fillId="0" borderId="33" xfId="56" applyNumberFormat="1" applyFont="1" applyFill="1" applyBorder="1" applyAlignment="1" applyProtection="1">
      <alignment horizontal="left"/>
      <protection/>
    </xf>
    <xf numFmtId="0" fontId="0" fillId="0" borderId="25" xfId="56" applyNumberFormat="1" applyFont="1" applyFill="1" applyBorder="1" applyAlignment="1" applyProtection="1">
      <alignment horizontal="left"/>
      <protection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80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52" xfId="56" applyNumberFormat="1" applyFont="1" applyFill="1" applyBorder="1" applyAlignment="1" applyProtection="1">
      <alignment horizontal="left"/>
      <protection/>
    </xf>
    <xf numFmtId="0" fontId="2" fillId="0" borderId="47" xfId="56" applyNumberFormat="1" applyFont="1" applyFill="1" applyBorder="1" applyAlignment="1" applyProtection="1">
      <alignment horizontal="left"/>
      <protection/>
    </xf>
    <xf numFmtId="0" fontId="2" fillId="0" borderId="36" xfId="0" applyFont="1" applyBorder="1" applyAlignment="1">
      <alignment/>
    </xf>
    <xf numFmtId="0" fontId="0" fillId="0" borderId="14" xfId="0" applyFont="1" applyBorder="1" applyAlignment="1">
      <alignment/>
    </xf>
    <xf numFmtId="3" fontId="14" fillId="0" borderId="74" xfId="0" applyNumberFormat="1" applyFont="1" applyBorder="1" applyAlignment="1">
      <alignment/>
    </xf>
    <xf numFmtId="3" fontId="14" fillId="0" borderId="83" xfId="0" applyNumberFormat="1" applyFont="1" applyBorder="1" applyAlignment="1">
      <alignment/>
    </xf>
    <xf numFmtId="3" fontId="22" fillId="0" borderId="76" xfId="0" applyNumberFormat="1" applyFont="1" applyBorder="1" applyAlignment="1">
      <alignment/>
    </xf>
    <xf numFmtId="3" fontId="22" fillId="0" borderId="74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3" fontId="15" fillId="0" borderId="71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72" xfId="0" applyNumberFormat="1" applyFont="1" applyBorder="1" applyAlignment="1">
      <alignment/>
    </xf>
    <xf numFmtId="3" fontId="22" fillId="0" borderId="71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3" fontId="22" fillId="0" borderId="75" xfId="0" applyNumberFormat="1" applyFont="1" applyBorder="1" applyAlignment="1">
      <alignment/>
    </xf>
    <xf numFmtId="3" fontId="22" fillId="0" borderId="57" xfId="0" applyNumberFormat="1" applyFont="1" applyBorder="1" applyAlignment="1">
      <alignment/>
    </xf>
    <xf numFmtId="3" fontId="22" fillId="0" borderId="8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0" fillId="0" borderId="36" xfId="56" applyNumberFormat="1" applyFont="1" applyFill="1" applyBorder="1" applyAlignment="1" applyProtection="1">
      <alignment horizontal="left"/>
      <protection/>
    </xf>
    <xf numFmtId="0" fontId="0" fillId="0" borderId="87" xfId="0" applyFont="1" applyBorder="1" applyAlignment="1">
      <alignment/>
    </xf>
    <xf numFmtId="0" fontId="0" fillId="0" borderId="88" xfId="56" applyNumberFormat="1" applyFont="1" applyFill="1" applyBorder="1" applyAlignment="1" applyProtection="1">
      <alignment horizontal="left"/>
      <protection/>
    </xf>
    <xf numFmtId="3" fontId="15" fillId="0" borderId="89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80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73" xfId="0" applyNumberFormat="1" applyFont="1" applyBorder="1" applyAlignment="1">
      <alignment/>
    </xf>
    <xf numFmtId="3" fontId="2" fillId="0" borderId="0" xfId="58" applyNumberFormat="1" applyFont="1">
      <alignment/>
      <protection/>
    </xf>
    <xf numFmtId="3" fontId="0" fillId="0" borderId="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0" fontId="24" fillId="0" borderId="18" xfId="0" applyFont="1" applyFill="1" applyBorder="1" applyAlignment="1">
      <alignment wrapText="1"/>
    </xf>
    <xf numFmtId="3" fontId="14" fillId="0" borderId="59" xfId="0" applyNumberFormat="1" applyFont="1" applyBorder="1" applyAlignment="1">
      <alignment/>
    </xf>
    <xf numFmtId="0" fontId="15" fillId="0" borderId="14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0" xfId="0" applyFont="1" applyAlignment="1">
      <alignment horizontal="center"/>
    </xf>
    <xf numFmtId="3" fontId="22" fillId="0" borderId="50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0" fontId="0" fillId="0" borderId="78" xfId="0" applyBorder="1" applyAlignment="1">
      <alignment/>
    </xf>
    <xf numFmtId="3" fontId="2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left"/>
    </xf>
    <xf numFmtId="0" fontId="2" fillId="0" borderId="58" xfId="0" applyFont="1" applyBorder="1" applyAlignment="1">
      <alignment/>
    </xf>
    <xf numFmtId="0" fontId="0" fillId="0" borderId="72" xfId="0" applyFont="1" applyBorder="1" applyAlignment="1">
      <alignment/>
    </xf>
    <xf numFmtId="0" fontId="1" fillId="0" borderId="7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86" xfId="0" applyBorder="1" applyAlignment="1">
      <alignment/>
    </xf>
    <xf numFmtId="0" fontId="0" fillId="0" borderId="79" xfId="0" applyBorder="1" applyAlignment="1">
      <alignment/>
    </xf>
    <xf numFmtId="0" fontId="14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0" fillId="0" borderId="42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0" fontId="1" fillId="0" borderId="24" xfId="0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29" xfId="0" applyNumberFormat="1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3" fontId="2" fillId="0" borderId="77" xfId="0" applyNumberFormat="1" applyFont="1" applyBorder="1" applyAlignment="1">
      <alignment horizontal="center"/>
    </xf>
    <xf numFmtId="3" fontId="14" fillId="0" borderId="71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75" xfId="0" applyNumberFormat="1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8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88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6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29" fillId="0" borderId="0" xfId="57" applyFont="1" applyAlignment="1">
      <alignment horizontal="center"/>
      <protection/>
    </xf>
    <xf numFmtId="3" fontId="28" fillId="0" borderId="0" xfId="57" applyNumberFormat="1" applyFont="1" applyAlignment="1">
      <alignment horizontal="right"/>
      <protection/>
    </xf>
    <xf numFmtId="0" fontId="28" fillId="0" borderId="24" xfId="57" applyFont="1" applyBorder="1" applyAlignment="1">
      <alignment horizontal="center"/>
      <protection/>
    </xf>
    <xf numFmtId="0" fontId="30" fillId="0" borderId="24" xfId="57" applyFont="1" applyBorder="1" applyAlignment="1">
      <alignment horizontal="center" vertical="center" wrapText="1"/>
      <protection/>
    </xf>
    <xf numFmtId="0" fontId="27" fillId="0" borderId="42" xfId="57" applyFont="1" applyBorder="1" applyAlignment="1">
      <alignment horizontal="center"/>
      <protection/>
    </xf>
    <xf numFmtId="0" fontId="27" fillId="0" borderId="42" xfId="57" applyFont="1" applyBorder="1" applyAlignment="1">
      <alignment horizontal="left" vertical="center" wrapText="1"/>
      <protection/>
    </xf>
    <xf numFmtId="3" fontId="27" fillId="0" borderId="42" xfId="57" applyNumberFormat="1" applyFont="1" applyBorder="1" applyAlignment="1">
      <alignment horizontal="center" vertical="center" wrapText="1"/>
      <protection/>
    </xf>
    <xf numFmtId="0" fontId="27" fillId="0" borderId="46" xfId="57" applyFont="1" applyBorder="1" applyAlignment="1">
      <alignment horizontal="center"/>
      <protection/>
    </xf>
    <xf numFmtId="0" fontId="27" fillId="0" borderId="46" xfId="57" applyFont="1" applyBorder="1" applyAlignment="1">
      <alignment horizontal="left" vertical="center" wrapText="1"/>
      <protection/>
    </xf>
    <xf numFmtId="3" fontId="27" fillId="0" borderId="46" xfId="57" applyNumberFormat="1" applyFont="1" applyBorder="1" applyAlignment="1">
      <alignment horizontal="center" vertical="center" wrapText="1"/>
      <protection/>
    </xf>
    <xf numFmtId="0" fontId="30" fillId="0" borderId="24" xfId="57" applyFont="1" applyBorder="1" applyAlignment="1">
      <alignment horizontal="center"/>
      <protection/>
    </xf>
    <xf numFmtId="0" fontId="30" fillId="0" borderId="24" xfId="57" applyFont="1" applyBorder="1" applyAlignment="1">
      <alignment wrapText="1"/>
      <protection/>
    </xf>
    <xf numFmtId="3" fontId="30" fillId="0" borderId="24" xfId="57" applyNumberFormat="1" applyFont="1" applyBorder="1" applyAlignment="1">
      <alignment horizontal="center"/>
      <protection/>
    </xf>
    <xf numFmtId="0" fontId="30" fillId="0" borderId="46" xfId="57" applyFont="1" applyBorder="1" applyAlignment="1">
      <alignment horizontal="center"/>
      <protection/>
    </xf>
    <xf numFmtId="0" fontId="27" fillId="0" borderId="46" xfId="57" applyFont="1" applyBorder="1">
      <alignment/>
      <protection/>
    </xf>
    <xf numFmtId="3" fontId="27" fillId="0" borderId="46" xfId="57" applyNumberFormat="1" applyFont="1" applyBorder="1" applyAlignment="1">
      <alignment horizontal="center"/>
      <protection/>
    </xf>
    <xf numFmtId="0" fontId="30" fillId="0" borderId="24" xfId="57" applyFont="1" applyBorder="1">
      <alignment/>
      <protection/>
    </xf>
    <xf numFmtId="3" fontId="27" fillId="0" borderId="24" xfId="57" applyNumberFormat="1" applyFont="1" applyBorder="1" applyAlignment="1">
      <alignment horizontal="center"/>
      <protection/>
    </xf>
    <xf numFmtId="0" fontId="27" fillId="0" borderId="46" xfId="57" applyFont="1" applyBorder="1" applyAlignment="1">
      <alignment vertical="center" wrapText="1"/>
      <protection/>
    </xf>
    <xf numFmtId="3" fontId="27" fillId="0" borderId="46" xfId="57" applyNumberFormat="1" applyFont="1" applyBorder="1" applyAlignment="1">
      <alignment horizontal="center" vertical="center"/>
      <protection/>
    </xf>
    <xf numFmtId="0" fontId="27" fillId="0" borderId="46" xfId="57" applyFont="1" applyBorder="1" applyAlignment="1">
      <alignment wrapText="1"/>
      <protection/>
    </xf>
    <xf numFmtId="3" fontId="27" fillId="0" borderId="17" xfId="57" applyNumberFormat="1" applyFont="1" applyBorder="1" applyAlignment="1">
      <alignment horizontal="center"/>
      <protection/>
    </xf>
    <xf numFmtId="3" fontId="27" fillId="0" borderId="42" xfId="57" applyNumberFormat="1" applyFont="1" applyBorder="1" applyAlignment="1">
      <alignment horizontal="center"/>
      <protection/>
    </xf>
    <xf numFmtId="0" fontId="27" fillId="0" borderId="46" xfId="57" applyFont="1" applyFill="1" applyBorder="1" applyAlignment="1">
      <alignment wrapText="1"/>
      <protection/>
    </xf>
    <xf numFmtId="3" fontId="27" fillId="0" borderId="46" xfId="57" applyNumberFormat="1" applyFont="1" applyFill="1" applyBorder="1" applyAlignment="1">
      <alignment horizontal="center"/>
      <protection/>
    </xf>
    <xf numFmtId="0" fontId="30" fillId="0" borderId="24" xfId="57" applyFont="1" applyFill="1" applyBorder="1" applyAlignment="1">
      <alignment wrapText="1"/>
      <protection/>
    </xf>
    <xf numFmtId="3" fontId="30" fillId="0" borderId="26" xfId="57" applyNumberFormat="1" applyFont="1" applyBorder="1" applyAlignment="1">
      <alignment horizontal="center"/>
      <protection/>
    </xf>
    <xf numFmtId="3" fontId="27" fillId="0" borderId="81" xfId="57" applyNumberFormat="1" applyFont="1" applyBorder="1" applyAlignment="1">
      <alignment horizontal="center"/>
      <protection/>
    </xf>
    <xf numFmtId="0" fontId="19" fillId="0" borderId="22" xfId="0" applyFont="1" applyBorder="1" applyAlignment="1">
      <alignment/>
    </xf>
    <xf numFmtId="3" fontId="19" fillId="0" borderId="70" xfId="0" applyNumberFormat="1" applyFont="1" applyBorder="1" applyAlignment="1">
      <alignment/>
    </xf>
    <xf numFmtId="0" fontId="19" fillId="0" borderId="40" xfId="0" applyFont="1" applyBorder="1" applyAlignment="1">
      <alignment/>
    </xf>
    <xf numFmtId="3" fontId="19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9" fillId="0" borderId="2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4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42" xfId="0" applyFont="1" applyBorder="1" applyAlignment="1">
      <alignment/>
    </xf>
    <xf numFmtId="3" fontId="19" fillId="0" borderId="52" xfId="0" applyNumberFormat="1" applyFont="1" applyBorder="1" applyAlignment="1">
      <alignment/>
    </xf>
    <xf numFmtId="0" fontId="19" fillId="0" borderId="70" xfId="0" applyFont="1" applyBorder="1" applyAlignment="1">
      <alignment/>
    </xf>
    <xf numFmtId="0" fontId="19" fillId="0" borderId="16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85" xfId="0" applyFont="1" applyBorder="1" applyAlignment="1">
      <alignment/>
    </xf>
    <xf numFmtId="0" fontId="0" fillId="0" borderId="55" xfId="0" applyBorder="1" applyAlignment="1">
      <alignment/>
    </xf>
    <xf numFmtId="0" fontId="1" fillId="0" borderId="87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3" fontId="19" fillId="0" borderId="8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8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54" xfId="0" applyFont="1" applyFill="1" applyBorder="1" applyAlignment="1">
      <alignment/>
    </xf>
    <xf numFmtId="0" fontId="19" fillId="0" borderId="75" xfId="0" applyFont="1" applyBorder="1" applyAlignment="1">
      <alignment/>
    </xf>
    <xf numFmtId="3" fontId="19" fillId="0" borderId="82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0" borderId="75" xfId="0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0" fontId="1" fillId="0" borderId="61" xfId="0" applyFont="1" applyBorder="1" applyAlignment="1">
      <alignment/>
    </xf>
    <xf numFmtId="3" fontId="1" fillId="0" borderId="75" xfId="0" applyNumberFormat="1" applyFont="1" applyBorder="1" applyAlignment="1">
      <alignment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/>
    </xf>
    <xf numFmtId="0" fontId="6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60" fillId="0" borderId="52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76" xfId="0" applyFont="1" applyBorder="1" applyAlignment="1">
      <alignment/>
    </xf>
    <xf numFmtId="0" fontId="0" fillId="0" borderId="83" xfId="0" applyBorder="1" applyAlignment="1">
      <alignment/>
    </xf>
    <xf numFmtId="0" fontId="0" fillId="0" borderId="88" xfId="0" applyFont="1" applyBorder="1" applyAlignment="1">
      <alignment/>
    </xf>
    <xf numFmtId="3" fontId="6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60" fillId="0" borderId="52" xfId="0" applyNumberFormat="1" applyFont="1" applyBorder="1" applyAlignment="1">
      <alignment/>
    </xf>
    <xf numFmtId="3" fontId="60" fillId="0" borderId="22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0" fontId="60" fillId="0" borderId="45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3" fontId="47" fillId="0" borderId="84" xfId="0" applyNumberFormat="1" applyFont="1" applyBorder="1" applyAlignment="1">
      <alignment horizontal="right"/>
    </xf>
    <xf numFmtId="3" fontId="14" fillId="0" borderId="44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0" fontId="2" fillId="0" borderId="64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/>
    </xf>
    <xf numFmtId="3" fontId="14" fillId="0" borderId="53" xfId="0" applyNumberFormat="1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9" fillId="0" borderId="0" xfId="55" applyFont="1" applyFill="1" applyBorder="1" applyAlignment="1">
      <alignment horizontal="left"/>
      <protection/>
    </xf>
    <xf numFmtId="3" fontId="0" fillId="0" borderId="4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44" xfId="0" applyBorder="1" applyAlignment="1">
      <alignment/>
    </xf>
    <xf numFmtId="0" fontId="0" fillId="0" borderId="87" xfId="0" applyBorder="1" applyAlignment="1">
      <alignment/>
    </xf>
    <xf numFmtId="0" fontId="0" fillId="0" borderId="84" xfId="0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63" xfId="0" applyBorder="1" applyAlignment="1">
      <alignment/>
    </xf>
    <xf numFmtId="0" fontId="0" fillId="0" borderId="88" xfId="0" applyBorder="1" applyAlignment="1">
      <alignment/>
    </xf>
    <xf numFmtId="0" fontId="0" fillId="0" borderId="86" xfId="0" applyBorder="1" applyAlignment="1">
      <alignment/>
    </xf>
    <xf numFmtId="0" fontId="0" fillId="0" borderId="44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2" fillId="0" borderId="64" xfId="0" applyFont="1" applyBorder="1" applyAlignment="1">
      <alignment horizontal="right"/>
    </xf>
    <xf numFmtId="0" fontId="14" fillId="0" borderId="6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6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3" xfId="0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2" fillId="0" borderId="6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13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3" fontId="14" fillId="0" borderId="13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4" fillId="0" borderId="44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0" xfId="0" applyBorder="1" applyAlignment="1">
      <alignment horizontal="center"/>
    </xf>
    <xf numFmtId="3" fontId="14" fillId="0" borderId="76" xfId="0" applyNumberFormat="1" applyFont="1" applyBorder="1" applyAlignment="1">
      <alignment horizontal="center"/>
    </xf>
    <xf numFmtId="0" fontId="0" fillId="0" borderId="74" xfId="0" applyBorder="1" applyAlignment="1">
      <alignment/>
    </xf>
    <xf numFmtId="0" fontId="14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3" fontId="14" fillId="0" borderId="56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8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3" fontId="14" fillId="0" borderId="2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3" fontId="14" fillId="0" borderId="60" xfId="0" applyNumberFormat="1" applyFont="1" applyBorder="1" applyAlignment="1">
      <alignment horizontal="center"/>
    </xf>
    <xf numFmtId="3" fontId="14" fillId="0" borderId="66" xfId="0" applyNumberFormat="1" applyFont="1" applyBorder="1" applyAlignment="1">
      <alignment horizontal="center"/>
    </xf>
    <xf numFmtId="3" fontId="14" fillId="0" borderId="79" xfId="0" applyNumberFormat="1" applyFont="1" applyBorder="1" applyAlignment="1">
      <alignment horizontal="center"/>
    </xf>
    <xf numFmtId="3" fontId="14" fillId="0" borderId="40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0" xfId="54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54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18" fillId="0" borderId="0" xfId="54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64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67" xfId="0" applyBorder="1" applyAlignment="1">
      <alignment/>
    </xf>
    <xf numFmtId="0" fontId="0" fillId="0" borderId="46" xfId="0" applyBorder="1" applyAlignment="1">
      <alignment/>
    </xf>
    <xf numFmtId="0" fontId="0" fillId="0" borderId="68" xfId="0" applyBorder="1" applyAlignment="1">
      <alignment/>
    </xf>
    <xf numFmtId="0" fontId="64" fillId="0" borderId="29" xfId="0" applyFont="1" applyBorder="1" applyAlignment="1">
      <alignment horizontal="center"/>
    </xf>
    <xf numFmtId="0" fontId="27" fillId="0" borderId="0" xfId="57" applyFont="1" applyAlignment="1">
      <alignment horizontal="right"/>
      <protection/>
    </xf>
    <xf numFmtId="0" fontId="29" fillId="0" borderId="0" xfId="57" applyFont="1" applyAlignment="1">
      <alignment horizontal="center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75" xfId="0" applyBorder="1" applyAlignment="1">
      <alignment wrapText="1"/>
    </xf>
    <xf numFmtId="0" fontId="19" fillId="0" borderId="4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" fontId="0" fillId="32" borderId="0" xfId="0" applyNumberForma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3" fontId="15" fillId="0" borderId="0" xfId="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Normál_2014. évi zárszámadás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3" spans="5:9" ht="12.75">
      <c r="E3" s="78" t="s">
        <v>359</v>
      </c>
      <c r="F3" s="150"/>
      <c r="G3" s="150"/>
      <c r="H3" s="150"/>
      <c r="I3" s="150"/>
    </row>
    <row r="4" ht="12.75">
      <c r="H4" t="s">
        <v>177</v>
      </c>
    </row>
    <row r="6" ht="12.75">
      <c r="A6" s="8" t="s">
        <v>76</v>
      </c>
    </row>
    <row r="7" ht="13.5" thickBot="1"/>
    <row r="8" spans="1:7" ht="13.5" thickBot="1">
      <c r="A8" s="973" t="s">
        <v>16</v>
      </c>
      <c r="B8" s="974"/>
      <c r="C8" s="974"/>
      <c r="D8" s="974"/>
      <c r="E8" s="974"/>
      <c r="F8" s="974"/>
      <c r="G8" s="975"/>
    </row>
    <row r="9" spans="1:7" ht="12.75">
      <c r="A9" s="976"/>
      <c r="B9" s="977"/>
      <c r="C9" s="977"/>
      <c r="D9" s="977"/>
      <c r="E9" s="977"/>
      <c r="F9" s="977"/>
      <c r="G9" s="978"/>
    </row>
    <row r="10" spans="1:7" ht="12.75">
      <c r="A10" s="979" t="s">
        <v>249</v>
      </c>
      <c r="B10" s="980"/>
      <c r="C10" s="980"/>
      <c r="D10" s="980"/>
      <c r="E10" s="980"/>
      <c r="F10" s="980"/>
      <c r="G10" s="981"/>
    </row>
    <row r="11" spans="1:7" ht="13.5" thickBot="1">
      <c r="A11" s="982"/>
      <c r="B11" s="983"/>
      <c r="C11" s="983"/>
      <c r="D11" s="983"/>
      <c r="E11" s="983"/>
      <c r="F11" s="983"/>
      <c r="G11" s="984"/>
    </row>
    <row r="12" spans="1:7" ht="13.5" thickBot="1">
      <c r="A12" s="22"/>
      <c r="B12" s="22"/>
      <c r="C12" s="22"/>
      <c r="D12" s="22"/>
      <c r="E12" s="22"/>
      <c r="F12" s="22"/>
      <c r="G12" s="22"/>
    </row>
    <row r="13" spans="1:7" ht="13.5" thickBot="1">
      <c r="A13" s="973" t="s">
        <v>118</v>
      </c>
      <c r="B13" s="974"/>
      <c r="C13" s="974"/>
      <c r="D13" s="974"/>
      <c r="E13" s="974"/>
      <c r="F13" s="974"/>
      <c r="G13" s="975"/>
    </row>
    <row r="14" spans="1:7" ht="12.75">
      <c r="A14" s="985" t="s">
        <v>250</v>
      </c>
      <c r="B14" s="977"/>
      <c r="C14" s="977"/>
      <c r="D14" s="977"/>
      <c r="E14" s="977"/>
      <c r="F14" s="977"/>
      <c r="G14" s="978"/>
    </row>
    <row r="15" spans="1:7" ht="12.75">
      <c r="A15" s="986" t="s">
        <v>235</v>
      </c>
      <c r="B15" s="980"/>
      <c r="C15" s="980"/>
      <c r="D15" s="980"/>
      <c r="E15" s="980"/>
      <c r="F15" s="980"/>
      <c r="G15" s="981"/>
    </row>
    <row r="16" spans="1:7" ht="13.5" thickBot="1">
      <c r="A16" s="982"/>
      <c r="B16" s="983"/>
      <c r="C16" s="983"/>
      <c r="D16" s="983"/>
      <c r="E16" s="983"/>
      <c r="F16" s="983"/>
      <c r="G16" s="984"/>
    </row>
    <row r="17" spans="1:7" ht="13.5" thickBot="1">
      <c r="A17" s="22"/>
      <c r="B17" s="22"/>
      <c r="C17" s="22"/>
      <c r="D17" s="22"/>
      <c r="E17" s="22"/>
      <c r="F17" s="22"/>
      <c r="G17" s="22"/>
    </row>
    <row r="18" spans="1:7" ht="13.5" thickBot="1">
      <c r="A18" s="973" t="s">
        <v>119</v>
      </c>
      <c r="B18" s="974"/>
      <c r="C18" s="974"/>
      <c r="D18" s="974"/>
      <c r="E18" s="974"/>
      <c r="F18" s="974"/>
      <c r="G18" s="975"/>
    </row>
    <row r="19" spans="1:7" ht="12.75">
      <c r="A19" s="976"/>
      <c r="B19" s="977"/>
      <c r="C19" s="977"/>
      <c r="D19" s="977"/>
      <c r="E19" s="977"/>
      <c r="F19" s="977"/>
      <c r="G19" s="978"/>
    </row>
    <row r="20" spans="1:7" ht="12.75">
      <c r="A20" s="986" t="s">
        <v>236</v>
      </c>
      <c r="B20" s="980"/>
      <c r="C20" s="980"/>
      <c r="D20" s="980"/>
      <c r="E20" s="980"/>
      <c r="F20" s="980"/>
      <c r="G20" s="981"/>
    </row>
    <row r="21" spans="1:7" ht="13.5" thickBot="1">
      <c r="A21" s="982"/>
      <c r="B21" s="983"/>
      <c r="C21" s="983"/>
      <c r="D21" s="983"/>
      <c r="E21" s="983"/>
      <c r="F21" s="983"/>
      <c r="G21" s="984"/>
    </row>
  </sheetData>
  <sheetProtection/>
  <mergeCells count="12">
    <mergeCell ref="A19:G19"/>
    <mergeCell ref="A20:G20"/>
    <mergeCell ref="A8:G8"/>
    <mergeCell ref="A9:G9"/>
    <mergeCell ref="A10:G10"/>
    <mergeCell ref="A11:G11"/>
    <mergeCell ref="A21:G21"/>
    <mergeCell ref="A13:G13"/>
    <mergeCell ref="A18:G18"/>
    <mergeCell ref="A14:G14"/>
    <mergeCell ref="A15:G15"/>
    <mergeCell ref="A16:G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31">
      <selection activeCell="Q69" sqref="Q69"/>
    </sheetView>
  </sheetViews>
  <sheetFormatPr defaultColWidth="9.140625" defaultRowHeight="12.75"/>
  <cols>
    <col min="1" max="1" width="25.8515625" style="0" customWidth="1"/>
    <col min="2" max="2" width="6.00390625" style="0" customWidth="1"/>
    <col min="3" max="3" width="7.421875" style="0" customWidth="1"/>
    <col min="4" max="4" width="7.57421875" style="0" customWidth="1"/>
    <col min="5" max="5" width="7.421875" style="0" bestFit="1" customWidth="1"/>
    <col min="6" max="6" width="5.7109375" style="0" customWidth="1"/>
    <col min="7" max="7" width="5.421875" style="0" customWidth="1"/>
    <col min="8" max="8" width="4.57421875" style="0" customWidth="1"/>
    <col min="9" max="9" width="5.57421875" style="0" customWidth="1"/>
    <col min="10" max="10" width="5.28125" style="0" customWidth="1"/>
    <col min="11" max="11" width="4.8515625" style="0" bestFit="1" customWidth="1"/>
    <col min="12" max="12" width="7.28125" style="0" customWidth="1"/>
    <col min="13" max="13" width="7.421875" style="0" customWidth="1"/>
    <col min="14" max="14" width="7.421875" style="0" bestFit="1" customWidth="1"/>
    <col min="15" max="15" width="9.140625" style="0" customWidth="1"/>
    <col min="16" max="16" width="9.421875" style="0" customWidth="1"/>
    <col min="17" max="17" width="13.140625" style="0" customWidth="1"/>
    <col min="18" max="18" width="7.140625" style="0" customWidth="1"/>
  </cols>
  <sheetData>
    <row r="1" spans="1:16" ht="12.75">
      <c r="A1" s="1024" t="s">
        <v>367</v>
      </c>
      <c r="B1" s="1024"/>
      <c r="C1" s="1025"/>
      <c r="D1" s="1025"/>
      <c r="E1" s="1025"/>
      <c r="F1" s="1025"/>
      <c r="G1" s="60"/>
      <c r="H1" s="60"/>
      <c r="I1" s="1"/>
      <c r="J1" s="1"/>
      <c r="K1" s="1"/>
      <c r="L1" s="1"/>
      <c r="N1" t="s">
        <v>177</v>
      </c>
      <c r="P1" t="s">
        <v>177</v>
      </c>
    </row>
    <row r="3" spans="1:22" ht="12.75">
      <c r="A3" s="8" t="s">
        <v>264</v>
      </c>
      <c r="B3" s="8"/>
      <c r="C3" s="2"/>
      <c r="D3" s="2"/>
      <c r="E3" s="2"/>
      <c r="F3" s="2"/>
      <c r="G3" s="2"/>
      <c r="H3" s="2"/>
      <c r="I3" s="2"/>
      <c r="J3" s="2"/>
      <c r="K3" s="2"/>
      <c r="L3" s="25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thickBot="1">
      <c r="A4" s="8"/>
      <c r="B4" s="8"/>
      <c r="C4" s="2"/>
      <c r="D4" s="2"/>
      <c r="E4" s="2"/>
      <c r="F4" s="2"/>
      <c r="G4" s="2"/>
      <c r="H4" s="2"/>
      <c r="I4" s="2"/>
      <c r="J4" s="2"/>
      <c r="K4" s="2"/>
      <c r="L4" s="8"/>
      <c r="M4" s="2"/>
      <c r="N4" s="2"/>
      <c r="O4" s="2"/>
      <c r="P4" s="2"/>
      <c r="Q4" s="2"/>
      <c r="R4" s="2"/>
      <c r="S4" s="2"/>
      <c r="T4" s="2"/>
      <c r="U4" s="2"/>
      <c r="V4" s="2"/>
    </row>
    <row r="5" spans="1:19" ht="13.5" customHeight="1" thickBot="1">
      <c r="A5" s="57" t="s">
        <v>26</v>
      </c>
      <c r="B5" s="1029" t="s">
        <v>414</v>
      </c>
      <c r="C5" s="1021" t="s">
        <v>276</v>
      </c>
      <c r="D5" s="1022"/>
      <c r="E5" s="1023"/>
      <c r="F5" s="1021" t="s">
        <v>277</v>
      </c>
      <c r="G5" s="1022"/>
      <c r="H5" s="1023"/>
      <c r="I5" s="1021" t="s">
        <v>279</v>
      </c>
      <c r="J5" s="1022"/>
      <c r="K5" s="1023"/>
      <c r="L5" s="1008" t="s">
        <v>117</v>
      </c>
      <c r="M5" s="1011"/>
      <c r="N5" s="1019"/>
      <c r="O5" s="66"/>
      <c r="P5" s="10"/>
      <c r="Q5" s="10"/>
      <c r="R5" s="10"/>
      <c r="S5" s="10"/>
    </row>
    <row r="6" spans="1:19" ht="13.5" customHeight="1" thickBot="1">
      <c r="A6" s="232"/>
      <c r="B6" s="1030"/>
      <c r="C6" s="570" t="s">
        <v>384</v>
      </c>
      <c r="D6" s="569" t="s">
        <v>385</v>
      </c>
      <c r="E6" s="571" t="s">
        <v>461</v>
      </c>
      <c r="F6" s="570" t="s">
        <v>384</v>
      </c>
      <c r="G6" s="569" t="s">
        <v>385</v>
      </c>
      <c r="H6" s="571" t="s">
        <v>461</v>
      </c>
      <c r="I6" s="570" t="s">
        <v>384</v>
      </c>
      <c r="J6" s="569" t="s">
        <v>385</v>
      </c>
      <c r="K6" s="571" t="s">
        <v>461</v>
      </c>
      <c r="L6" s="826" t="s">
        <v>384</v>
      </c>
      <c r="M6" s="827" t="s">
        <v>385</v>
      </c>
      <c r="N6" s="711" t="s">
        <v>461</v>
      </c>
      <c r="O6" s="21"/>
      <c r="P6" s="27"/>
      <c r="Q6" s="27"/>
      <c r="R6" s="10"/>
      <c r="S6" s="10"/>
    </row>
    <row r="7" spans="1:19" ht="15.75" thickBot="1">
      <c r="A7" s="232" t="s">
        <v>157</v>
      </c>
      <c r="B7" s="1031"/>
      <c r="C7" s="615">
        <f>SUM(C8,C11,C15)</f>
        <v>95818</v>
      </c>
      <c r="D7" s="616">
        <f>SUM(D8,D11,D15)</f>
        <v>102234</v>
      </c>
      <c r="E7" s="615">
        <f>SUM(E8,E11,E15)</f>
        <v>99995</v>
      </c>
      <c r="F7" s="615">
        <f>SUM(F8,F11,F15)</f>
        <v>0</v>
      </c>
      <c r="G7" s="616">
        <v>0</v>
      </c>
      <c r="H7" s="617">
        <v>0</v>
      </c>
      <c r="I7" s="615">
        <v>0</v>
      </c>
      <c r="J7" s="616">
        <v>0</v>
      </c>
      <c r="K7" s="617">
        <v>0</v>
      </c>
      <c r="L7" s="618">
        <f>SUM(I7,F7,C7)</f>
        <v>95818</v>
      </c>
      <c r="M7" s="619">
        <f>SUM(J7,G7,D7)</f>
        <v>102234</v>
      </c>
      <c r="N7" s="620">
        <f>SUM(K7,H7,E7)</f>
        <v>99995</v>
      </c>
      <c r="O7" s="813"/>
      <c r="P7" s="27"/>
      <c r="Q7" s="27"/>
      <c r="R7" s="10"/>
      <c r="S7" s="10"/>
    </row>
    <row r="8" spans="1:19" ht="15.75" thickBot="1">
      <c r="A8" s="57" t="s">
        <v>158</v>
      </c>
      <c r="B8" s="57"/>
      <c r="C8" s="270">
        <f>SUM(C9:C10)</f>
        <v>89997</v>
      </c>
      <c r="D8" s="517">
        <f>SUM(D9:D10)</f>
        <v>91824</v>
      </c>
      <c r="E8" s="270">
        <f>SUM(E9:E10)</f>
        <v>88720</v>
      </c>
      <c r="F8" s="270">
        <f>SUM(F9,F10)</f>
        <v>0</v>
      </c>
      <c r="G8" s="517">
        <v>0</v>
      </c>
      <c r="H8" s="494">
        <v>0</v>
      </c>
      <c r="I8" s="270">
        <f>SUM(I9,I10)</f>
        <v>0</v>
      </c>
      <c r="J8" s="517">
        <v>0</v>
      </c>
      <c r="K8" s="494">
        <v>0</v>
      </c>
      <c r="L8" s="621">
        <f aca="true" t="shared" si="0" ref="L8:N59">SUM(I8,F8,C8)</f>
        <v>89997</v>
      </c>
      <c r="M8" s="622">
        <f aca="true" t="shared" si="1" ref="M8:M59">SUM(J8,G8,D8)</f>
        <v>91824</v>
      </c>
      <c r="N8" s="623">
        <f t="shared" si="0"/>
        <v>88720</v>
      </c>
      <c r="O8" s="813"/>
      <c r="P8" s="181"/>
      <c r="Q8" s="181"/>
      <c r="R8" s="10"/>
      <c r="S8" s="10"/>
    </row>
    <row r="9" spans="1:19" ht="15">
      <c r="A9" s="166" t="s">
        <v>260</v>
      </c>
      <c r="B9" s="166"/>
      <c r="C9" s="544">
        <v>0</v>
      </c>
      <c r="D9" s="572">
        <v>0</v>
      </c>
      <c r="E9" s="546"/>
      <c r="F9" s="544">
        <v>0</v>
      </c>
      <c r="G9" s="572">
        <v>0</v>
      </c>
      <c r="H9" s="546">
        <v>0</v>
      </c>
      <c r="I9" s="544">
        <v>0</v>
      </c>
      <c r="J9" s="572">
        <v>0</v>
      </c>
      <c r="K9" s="546">
        <v>0</v>
      </c>
      <c r="L9" s="624">
        <f t="shared" si="0"/>
        <v>0</v>
      </c>
      <c r="M9" s="625">
        <f t="shared" si="1"/>
        <v>0</v>
      </c>
      <c r="N9" s="626">
        <f t="shared" si="0"/>
        <v>0</v>
      </c>
      <c r="O9" s="813"/>
      <c r="P9" s="27"/>
      <c r="Q9" s="27"/>
      <c r="R9" s="10"/>
      <c r="S9" s="10"/>
    </row>
    <row r="10" spans="1:19" ht="15.75" thickBot="1">
      <c r="A10" s="167" t="s">
        <v>287</v>
      </c>
      <c r="B10" s="234" t="s">
        <v>428</v>
      </c>
      <c r="C10" s="458">
        <v>89997</v>
      </c>
      <c r="D10" s="146">
        <v>91824</v>
      </c>
      <c r="E10" s="542">
        <v>88720</v>
      </c>
      <c r="F10" s="458">
        <v>0</v>
      </c>
      <c r="G10" s="146">
        <v>0</v>
      </c>
      <c r="H10" s="542">
        <v>0</v>
      </c>
      <c r="I10" s="458">
        <v>0</v>
      </c>
      <c r="J10" s="146">
        <v>0</v>
      </c>
      <c r="K10" s="542">
        <v>0</v>
      </c>
      <c r="L10" s="630">
        <f t="shared" si="0"/>
        <v>89997</v>
      </c>
      <c r="M10" s="631">
        <f t="shared" si="1"/>
        <v>91824</v>
      </c>
      <c r="N10" s="632">
        <f t="shared" si="0"/>
        <v>88720</v>
      </c>
      <c r="O10" s="813"/>
      <c r="P10" s="972"/>
      <c r="Q10" s="972"/>
      <c r="R10" s="78"/>
      <c r="S10" s="10"/>
    </row>
    <row r="11" spans="1:19" ht="15.75" thickBot="1">
      <c r="A11" s="57" t="s">
        <v>186</v>
      </c>
      <c r="B11" s="57" t="s">
        <v>429</v>
      </c>
      <c r="C11" s="270">
        <f>SUM(C12:C13)</f>
        <v>0</v>
      </c>
      <c r="D11" s="517">
        <f>SUM(D12:D14)</f>
        <v>4838</v>
      </c>
      <c r="E11" s="517">
        <v>8763</v>
      </c>
      <c r="F11" s="270">
        <f>SUM(F12:F13)</f>
        <v>0</v>
      </c>
      <c r="G11" s="517">
        <v>0</v>
      </c>
      <c r="H11" s="494">
        <v>0</v>
      </c>
      <c r="I11" s="270">
        <f>SUM(I12:I13)</f>
        <v>0</v>
      </c>
      <c r="J11" s="517">
        <v>0</v>
      </c>
      <c r="K11" s="494">
        <v>0</v>
      </c>
      <c r="L11" s="621">
        <f t="shared" si="0"/>
        <v>0</v>
      </c>
      <c r="M11" s="622">
        <f t="shared" si="1"/>
        <v>4838</v>
      </c>
      <c r="N11" s="623">
        <f t="shared" si="0"/>
        <v>8763</v>
      </c>
      <c r="O11" s="813"/>
      <c r="P11" s="972"/>
      <c r="Q11" s="972"/>
      <c r="R11" s="10"/>
      <c r="S11" s="10"/>
    </row>
    <row r="12" spans="1:19" ht="15">
      <c r="A12" s="166" t="s">
        <v>258</v>
      </c>
      <c r="B12" s="166" t="s">
        <v>429</v>
      </c>
      <c r="C12" s="544">
        <v>0</v>
      </c>
      <c r="D12" s="572">
        <v>38</v>
      </c>
      <c r="E12" s="546">
        <v>0</v>
      </c>
      <c r="F12" s="544">
        <v>0</v>
      </c>
      <c r="G12" s="572">
        <v>0</v>
      </c>
      <c r="H12" s="546">
        <v>0</v>
      </c>
      <c r="I12" s="544">
        <v>0</v>
      </c>
      <c r="J12" s="572">
        <v>0</v>
      </c>
      <c r="K12" s="546">
        <v>0</v>
      </c>
      <c r="L12" s="624">
        <f t="shared" si="0"/>
        <v>0</v>
      </c>
      <c r="M12" s="625">
        <f t="shared" si="1"/>
        <v>38</v>
      </c>
      <c r="N12" s="626">
        <f t="shared" si="0"/>
        <v>0</v>
      </c>
      <c r="O12" s="813"/>
      <c r="P12" s="972"/>
      <c r="Q12" s="972"/>
      <c r="R12" s="10"/>
      <c r="S12" s="10"/>
    </row>
    <row r="13" spans="1:19" ht="15">
      <c r="A13" s="29" t="s">
        <v>259</v>
      </c>
      <c r="B13" s="168" t="s">
        <v>429</v>
      </c>
      <c r="C13" s="124">
        <v>0</v>
      </c>
      <c r="D13" s="125">
        <v>3287</v>
      </c>
      <c r="E13" s="127">
        <v>0</v>
      </c>
      <c r="F13" s="124">
        <v>0</v>
      </c>
      <c r="G13" s="125">
        <v>0</v>
      </c>
      <c r="H13" s="127">
        <v>0</v>
      </c>
      <c r="I13" s="124">
        <v>0</v>
      </c>
      <c r="J13" s="125">
        <v>0</v>
      </c>
      <c r="K13" s="127">
        <v>0</v>
      </c>
      <c r="L13" s="627">
        <f t="shared" si="0"/>
        <v>0</v>
      </c>
      <c r="M13" s="628">
        <f t="shared" si="1"/>
        <v>3287</v>
      </c>
      <c r="N13" s="629">
        <f t="shared" si="0"/>
        <v>0</v>
      </c>
      <c r="O13" s="813"/>
      <c r="P13" s="972"/>
      <c r="Q13" s="972"/>
      <c r="R13" s="10"/>
      <c r="S13" s="10"/>
    </row>
    <row r="14" spans="1:19" ht="15.75" thickBot="1">
      <c r="A14" s="234" t="s">
        <v>475</v>
      </c>
      <c r="B14" s="234" t="s">
        <v>429</v>
      </c>
      <c r="C14" s="458">
        <v>0</v>
      </c>
      <c r="D14" s="146">
        <v>1513</v>
      </c>
      <c r="E14" s="740">
        <v>0</v>
      </c>
      <c r="F14" s="458"/>
      <c r="G14" s="146">
        <v>0</v>
      </c>
      <c r="H14" s="542">
        <v>0</v>
      </c>
      <c r="I14" s="458"/>
      <c r="J14" s="146">
        <v>0</v>
      </c>
      <c r="K14" s="542">
        <v>0</v>
      </c>
      <c r="L14" s="624">
        <f t="shared" si="0"/>
        <v>0</v>
      </c>
      <c r="M14" s="631">
        <f t="shared" si="1"/>
        <v>1513</v>
      </c>
      <c r="N14" s="632">
        <f t="shared" si="0"/>
        <v>0</v>
      </c>
      <c r="O14" s="813"/>
      <c r="P14" s="972"/>
      <c r="Q14" s="972"/>
      <c r="R14" s="78"/>
      <c r="S14" s="10"/>
    </row>
    <row r="15" spans="1:19" ht="15.75" thickBot="1">
      <c r="A15" s="147" t="s">
        <v>397</v>
      </c>
      <c r="B15" s="147"/>
      <c r="C15" s="331">
        <f>SUM(C16:C20)</f>
        <v>5821</v>
      </c>
      <c r="D15" s="331">
        <f>SUM(D16:D20)</f>
        <v>5572</v>
      </c>
      <c r="E15" s="331">
        <f>SUM(E16:E20)</f>
        <v>2512</v>
      </c>
      <c r="F15" s="331">
        <f>SUM(F16:F19)</f>
        <v>0</v>
      </c>
      <c r="G15" s="771">
        <v>0</v>
      </c>
      <c r="H15" s="772">
        <v>0</v>
      </c>
      <c r="I15" s="331">
        <f>SUM(I16:I19)</f>
        <v>0</v>
      </c>
      <c r="J15" s="771">
        <v>0</v>
      </c>
      <c r="K15" s="772">
        <v>0</v>
      </c>
      <c r="L15" s="773">
        <f t="shared" si="0"/>
        <v>5821</v>
      </c>
      <c r="M15" s="774">
        <f t="shared" si="1"/>
        <v>5572</v>
      </c>
      <c r="N15" s="775">
        <f t="shared" si="0"/>
        <v>2512</v>
      </c>
      <c r="O15" s="813"/>
      <c r="P15" s="972"/>
      <c r="Q15" s="972"/>
      <c r="R15" s="10"/>
      <c r="S15" s="10"/>
    </row>
    <row r="16" spans="1:19" ht="15">
      <c r="A16" s="306" t="s">
        <v>255</v>
      </c>
      <c r="B16" s="788" t="s">
        <v>476</v>
      </c>
      <c r="C16" s="119">
        <v>250</v>
      </c>
      <c r="D16" s="120">
        <v>0</v>
      </c>
      <c r="E16" s="792">
        <v>92</v>
      </c>
      <c r="F16" s="790">
        <v>0</v>
      </c>
      <c r="G16" s="120">
        <v>0</v>
      </c>
      <c r="H16" s="122">
        <v>0</v>
      </c>
      <c r="I16" s="119">
        <v>0</v>
      </c>
      <c r="J16" s="120">
        <v>0</v>
      </c>
      <c r="K16" s="122">
        <v>0</v>
      </c>
      <c r="L16" s="811">
        <f t="shared" si="0"/>
        <v>250</v>
      </c>
      <c r="M16" s="782">
        <f t="shared" si="1"/>
        <v>0</v>
      </c>
      <c r="N16" s="783">
        <f t="shared" si="0"/>
        <v>92</v>
      </c>
      <c r="O16" s="813"/>
      <c r="P16" s="972"/>
      <c r="Q16" s="972"/>
      <c r="R16" s="10"/>
      <c r="S16" s="10"/>
    </row>
    <row r="17" spans="1:19" ht="15">
      <c r="A17" s="26" t="s">
        <v>401</v>
      </c>
      <c r="B17" s="675" t="s">
        <v>430</v>
      </c>
      <c r="C17" s="124">
        <v>40</v>
      </c>
      <c r="D17" s="125">
        <v>290</v>
      </c>
      <c r="E17" s="474">
        <v>195</v>
      </c>
      <c r="F17" s="475">
        <v>0</v>
      </c>
      <c r="G17" s="125">
        <v>0</v>
      </c>
      <c r="H17" s="127">
        <v>0</v>
      </c>
      <c r="I17" s="627">
        <v>0</v>
      </c>
      <c r="J17" s="628">
        <v>0</v>
      </c>
      <c r="K17" s="810">
        <v>0</v>
      </c>
      <c r="L17" s="627">
        <f t="shared" si="0"/>
        <v>40</v>
      </c>
      <c r="M17" s="628">
        <f t="shared" si="1"/>
        <v>290</v>
      </c>
      <c r="N17" s="784">
        <f t="shared" si="0"/>
        <v>195</v>
      </c>
      <c r="O17" s="813"/>
      <c r="P17" s="972"/>
      <c r="Q17" s="972"/>
      <c r="R17" s="10"/>
      <c r="S17" s="10"/>
    </row>
    <row r="18" spans="1:19" ht="15">
      <c r="A18" s="26" t="s">
        <v>300</v>
      </c>
      <c r="B18" s="675" t="s">
        <v>456</v>
      </c>
      <c r="C18" s="124">
        <v>1600</v>
      </c>
      <c r="D18" s="125">
        <v>1600</v>
      </c>
      <c r="E18" s="474">
        <v>1711</v>
      </c>
      <c r="F18" s="475">
        <v>0</v>
      </c>
      <c r="G18" s="125">
        <v>0</v>
      </c>
      <c r="H18" s="127">
        <v>0</v>
      </c>
      <c r="I18" s="627">
        <v>0</v>
      </c>
      <c r="J18" s="628">
        <v>0</v>
      </c>
      <c r="K18" s="810">
        <v>0</v>
      </c>
      <c r="L18" s="627">
        <f t="shared" si="0"/>
        <v>1600</v>
      </c>
      <c r="M18" s="628">
        <f t="shared" si="1"/>
        <v>1600</v>
      </c>
      <c r="N18" s="784">
        <f t="shared" si="0"/>
        <v>1711</v>
      </c>
      <c r="O18" s="813"/>
      <c r="P18" s="972"/>
      <c r="Q18" s="972"/>
      <c r="R18" s="10"/>
      <c r="S18" s="10"/>
    </row>
    <row r="19" spans="1:19" ht="15">
      <c r="A19" s="241" t="s">
        <v>257</v>
      </c>
      <c r="B19" s="758" t="s">
        <v>457</v>
      </c>
      <c r="C19" s="124">
        <v>3931</v>
      </c>
      <c r="D19" s="125">
        <v>3682</v>
      </c>
      <c r="E19" s="474">
        <v>0</v>
      </c>
      <c r="F19" s="475">
        <v>0</v>
      </c>
      <c r="G19" s="125">
        <v>0</v>
      </c>
      <c r="H19" s="127">
        <v>0</v>
      </c>
      <c r="I19" s="124">
        <v>0</v>
      </c>
      <c r="J19" s="125">
        <v>0</v>
      </c>
      <c r="K19" s="127">
        <v>0</v>
      </c>
      <c r="L19" s="627">
        <f t="shared" si="0"/>
        <v>3931</v>
      </c>
      <c r="M19" s="628">
        <f t="shared" si="1"/>
        <v>3682</v>
      </c>
      <c r="N19" s="784">
        <f t="shared" si="0"/>
        <v>0</v>
      </c>
      <c r="O19" s="813"/>
      <c r="P19" s="972"/>
      <c r="Q19" s="972"/>
      <c r="R19" s="10"/>
      <c r="S19" s="10"/>
    </row>
    <row r="20" spans="1:19" ht="15.75" thickBot="1">
      <c r="A20" s="787" t="s">
        <v>473</v>
      </c>
      <c r="B20" s="789" t="s">
        <v>474</v>
      </c>
      <c r="C20" s="793">
        <v>0</v>
      </c>
      <c r="D20" s="785">
        <v>0</v>
      </c>
      <c r="E20" s="794">
        <v>514</v>
      </c>
      <c r="F20" s="791">
        <v>0</v>
      </c>
      <c r="G20" s="785">
        <v>0</v>
      </c>
      <c r="H20" s="795">
        <v>0</v>
      </c>
      <c r="I20" s="793">
        <v>0</v>
      </c>
      <c r="J20" s="785">
        <v>0</v>
      </c>
      <c r="K20" s="795">
        <v>0</v>
      </c>
      <c r="L20" s="618">
        <f t="shared" si="0"/>
        <v>0</v>
      </c>
      <c r="M20" s="619">
        <f t="shared" si="1"/>
        <v>0</v>
      </c>
      <c r="N20" s="786">
        <f t="shared" si="0"/>
        <v>514</v>
      </c>
      <c r="O20" s="813"/>
      <c r="P20" s="972"/>
      <c r="Q20" s="972"/>
      <c r="R20" s="10"/>
      <c r="S20" s="10"/>
    </row>
    <row r="21" spans="1:19" ht="15.75" thickBot="1">
      <c r="A21" s="249" t="s">
        <v>161</v>
      </c>
      <c r="B21" s="249"/>
      <c r="C21" s="776">
        <v>0</v>
      </c>
      <c r="D21" s="777">
        <v>0</v>
      </c>
      <c r="E21" s="778"/>
      <c r="F21" s="776">
        <f>SUM(F8:F19:F22)</f>
        <v>0</v>
      </c>
      <c r="G21" s="777">
        <v>0</v>
      </c>
      <c r="H21" s="778">
        <v>0</v>
      </c>
      <c r="I21" s="776">
        <v>0</v>
      </c>
      <c r="J21" s="777">
        <v>0</v>
      </c>
      <c r="K21" s="778">
        <v>0</v>
      </c>
      <c r="L21" s="779">
        <v>0</v>
      </c>
      <c r="M21" s="780">
        <f t="shared" si="1"/>
        <v>0</v>
      </c>
      <c r="N21" s="781">
        <f t="shared" si="0"/>
        <v>0</v>
      </c>
      <c r="O21" s="813"/>
      <c r="P21" s="972"/>
      <c r="Q21" s="972"/>
      <c r="R21" s="10"/>
      <c r="S21" s="10"/>
    </row>
    <row r="22" spans="1:22" ht="13.5" thickBot="1">
      <c r="A22" s="24" t="s">
        <v>400</v>
      </c>
      <c r="B22" s="24"/>
      <c r="C22" s="544">
        <v>0</v>
      </c>
      <c r="D22" s="572">
        <v>0</v>
      </c>
      <c r="E22" s="546">
        <v>0</v>
      </c>
      <c r="F22" s="544">
        <v>0</v>
      </c>
      <c r="G22" s="572">
        <v>0</v>
      </c>
      <c r="H22" s="546">
        <v>0</v>
      </c>
      <c r="I22" s="544">
        <v>0</v>
      </c>
      <c r="J22" s="572">
        <v>0</v>
      </c>
      <c r="K22" s="546">
        <v>0</v>
      </c>
      <c r="L22" s="624">
        <f t="shared" si="0"/>
        <v>0</v>
      </c>
      <c r="M22" s="625">
        <f t="shared" si="1"/>
        <v>0</v>
      </c>
      <c r="N22" s="626">
        <f t="shared" si="0"/>
        <v>0</v>
      </c>
      <c r="O22" s="813"/>
      <c r="P22" s="972"/>
      <c r="Q22" s="972"/>
      <c r="R22" s="2"/>
      <c r="S22" s="2"/>
      <c r="T22" s="2"/>
      <c r="U22" s="2"/>
      <c r="V22" s="2"/>
    </row>
    <row r="23" spans="1:22" ht="13.5" thickBot="1">
      <c r="A23" s="677" t="s">
        <v>23</v>
      </c>
      <c r="B23" s="148"/>
      <c r="C23" s="458">
        <v>0</v>
      </c>
      <c r="D23" s="146">
        <v>0</v>
      </c>
      <c r="E23" s="542">
        <v>0</v>
      </c>
      <c r="F23" s="458">
        <v>0</v>
      </c>
      <c r="G23" s="146">
        <v>0</v>
      </c>
      <c r="H23" s="542">
        <v>0</v>
      </c>
      <c r="I23" s="458">
        <v>0</v>
      </c>
      <c r="J23" s="146">
        <v>0</v>
      </c>
      <c r="K23" s="542">
        <v>0</v>
      </c>
      <c r="L23" s="630">
        <f t="shared" si="0"/>
        <v>0</v>
      </c>
      <c r="M23" s="631">
        <f t="shared" si="1"/>
        <v>0</v>
      </c>
      <c r="N23" s="632">
        <f t="shared" si="0"/>
        <v>0</v>
      </c>
      <c r="O23" s="813"/>
      <c r="P23" s="972"/>
      <c r="Q23" s="972"/>
      <c r="R23" s="2"/>
      <c r="S23" s="2"/>
      <c r="T23" s="2"/>
      <c r="U23" s="2"/>
      <c r="V23" s="2"/>
    </row>
    <row r="24" spans="1:22" ht="13.5" thickBot="1">
      <c r="A24" s="7" t="s">
        <v>195</v>
      </c>
      <c r="B24" s="7" t="s">
        <v>431</v>
      </c>
      <c r="C24" s="270">
        <v>8615</v>
      </c>
      <c r="D24" s="517">
        <v>8864</v>
      </c>
      <c r="E24" s="494">
        <v>8864</v>
      </c>
      <c r="F24" s="270">
        <v>0</v>
      </c>
      <c r="G24" s="517">
        <v>0</v>
      </c>
      <c r="H24" s="494">
        <v>0</v>
      </c>
      <c r="I24" s="270">
        <v>0</v>
      </c>
      <c r="J24" s="517">
        <v>0</v>
      </c>
      <c r="K24" s="494">
        <v>0</v>
      </c>
      <c r="L24" s="621">
        <f t="shared" si="0"/>
        <v>8615</v>
      </c>
      <c r="M24" s="622">
        <f t="shared" si="1"/>
        <v>8864</v>
      </c>
      <c r="N24" s="623">
        <f t="shared" si="0"/>
        <v>8864</v>
      </c>
      <c r="O24" s="813"/>
      <c r="P24" s="972"/>
      <c r="Q24" s="972"/>
      <c r="R24" s="2" t="s">
        <v>177</v>
      </c>
      <c r="S24" s="2"/>
      <c r="T24" s="2"/>
      <c r="U24" s="2"/>
      <c r="V24" s="2"/>
    </row>
    <row r="25" spans="1:22" ht="13.5" thickBot="1">
      <c r="A25" s="148" t="s">
        <v>261</v>
      </c>
      <c r="B25" s="148"/>
      <c r="C25" s="496">
        <f>SUM(C24,C21,C7)</f>
        <v>104433</v>
      </c>
      <c r="D25" s="514">
        <f>SUM(D24,D21,D7)</f>
        <v>111098</v>
      </c>
      <c r="E25" s="496">
        <f>SUM(E24,E21,E7)</f>
        <v>108859</v>
      </c>
      <c r="F25" s="496">
        <f>SUM(F24,F23,F21,F7)</f>
        <v>0</v>
      </c>
      <c r="G25" s="514">
        <v>0</v>
      </c>
      <c r="H25" s="497">
        <v>0</v>
      </c>
      <c r="I25" s="496">
        <f>SUM(I24,I23,I21,I7)</f>
        <v>0</v>
      </c>
      <c r="J25" s="514">
        <v>0</v>
      </c>
      <c r="K25" s="497">
        <v>0</v>
      </c>
      <c r="L25" s="624">
        <v>104433</v>
      </c>
      <c r="M25" s="625">
        <f t="shared" si="1"/>
        <v>111098</v>
      </c>
      <c r="N25" s="626">
        <f>SUM(K25,H25,E25)</f>
        <v>108859</v>
      </c>
      <c r="O25" s="813"/>
      <c r="P25" s="797"/>
      <c r="Q25" s="972"/>
      <c r="R25" s="2"/>
      <c r="S25" s="2"/>
      <c r="T25" s="2"/>
      <c r="U25" s="2"/>
      <c r="V25" s="2"/>
    </row>
    <row r="26" spans="1:22" ht="13.5" hidden="1" thickBot="1">
      <c r="A26" s="24"/>
      <c r="B26" s="424"/>
      <c r="C26" s="129"/>
      <c r="D26" s="126"/>
      <c r="E26" s="130"/>
      <c r="F26" s="124"/>
      <c r="G26" s="125"/>
      <c r="H26" s="127"/>
      <c r="I26" s="124"/>
      <c r="J26" s="125"/>
      <c r="K26" s="127"/>
      <c r="L26" s="627">
        <f t="shared" si="0"/>
        <v>0</v>
      </c>
      <c r="M26" s="628">
        <f t="shared" si="1"/>
        <v>0</v>
      </c>
      <c r="N26" s="477"/>
      <c r="O26" s="814"/>
      <c r="P26" s="972"/>
      <c r="Q26" s="972"/>
      <c r="R26" s="2"/>
      <c r="S26" s="2"/>
      <c r="T26" s="2"/>
      <c r="U26" s="2"/>
      <c r="V26" s="2"/>
    </row>
    <row r="27" spans="1:22" ht="13.5" hidden="1" thickBot="1">
      <c r="A27" s="7" t="s">
        <v>27</v>
      </c>
      <c r="B27" s="4"/>
      <c r="C27" s="132"/>
      <c r="D27" s="133"/>
      <c r="E27" s="134"/>
      <c r="F27" s="458"/>
      <c r="G27" s="146"/>
      <c r="H27" s="542"/>
      <c r="I27" s="458"/>
      <c r="J27" s="146"/>
      <c r="K27" s="542"/>
      <c r="L27" s="630">
        <f t="shared" si="0"/>
        <v>0</v>
      </c>
      <c r="M27" s="631">
        <f t="shared" si="1"/>
        <v>0</v>
      </c>
      <c r="N27" s="504"/>
      <c r="O27" s="814"/>
      <c r="P27" s="972"/>
      <c r="Q27" s="972"/>
      <c r="R27" s="2"/>
      <c r="S27" s="2"/>
      <c r="T27" s="2"/>
      <c r="U27" s="2"/>
      <c r="V27" s="2"/>
    </row>
    <row r="28" spans="1:22" ht="23.25" customHeight="1" thickBot="1">
      <c r="A28" s="148" t="s">
        <v>20</v>
      </c>
      <c r="B28" s="148"/>
      <c r="C28" s="612"/>
      <c r="D28" s="633"/>
      <c r="E28" s="634"/>
      <c r="F28" s="138"/>
      <c r="G28" s="593"/>
      <c r="H28" s="594"/>
      <c r="I28" s="138"/>
      <c r="J28" s="593"/>
      <c r="K28" s="594"/>
      <c r="L28" s="621"/>
      <c r="M28" s="622"/>
      <c r="N28" s="635"/>
      <c r="O28" s="814"/>
      <c r="P28" s="1111"/>
      <c r="Q28" s="1111"/>
      <c r="R28" s="12"/>
      <c r="S28" s="2"/>
      <c r="T28" s="2"/>
      <c r="U28" s="2"/>
      <c r="V28" s="2"/>
    </row>
    <row r="29" spans="1:22" ht="12.75">
      <c r="A29" s="67" t="s">
        <v>179</v>
      </c>
      <c r="B29" s="416" t="s">
        <v>527</v>
      </c>
      <c r="C29" s="496">
        <v>56880</v>
      </c>
      <c r="D29" s="514">
        <v>61209</v>
      </c>
      <c r="E29" s="497">
        <v>60533</v>
      </c>
      <c r="F29" s="496">
        <v>0</v>
      </c>
      <c r="G29" s="514">
        <v>0</v>
      </c>
      <c r="H29" s="497">
        <v>0</v>
      </c>
      <c r="I29" s="496">
        <v>0</v>
      </c>
      <c r="J29" s="514">
        <v>0</v>
      </c>
      <c r="K29" s="497">
        <v>0</v>
      </c>
      <c r="L29" s="624">
        <f t="shared" si="0"/>
        <v>56880</v>
      </c>
      <c r="M29" s="625">
        <f t="shared" si="1"/>
        <v>61209</v>
      </c>
      <c r="N29" s="626">
        <f t="shared" si="0"/>
        <v>60533</v>
      </c>
      <c r="O29" s="813"/>
      <c r="P29" s="1111"/>
      <c r="Q29" s="972"/>
      <c r="R29" s="809"/>
      <c r="S29" s="2"/>
      <c r="T29" s="2"/>
      <c r="U29" s="2"/>
      <c r="V29" s="2"/>
    </row>
    <row r="30" spans="1:22" ht="12.75">
      <c r="A30" s="196" t="s">
        <v>147</v>
      </c>
      <c r="B30" s="196" t="s">
        <v>433</v>
      </c>
      <c r="C30" s="476">
        <v>14089</v>
      </c>
      <c r="D30" s="509">
        <v>16201</v>
      </c>
      <c r="E30" s="479">
        <v>16201</v>
      </c>
      <c r="F30" s="476">
        <v>0</v>
      </c>
      <c r="G30" s="509">
        <v>0</v>
      </c>
      <c r="H30" s="479">
        <v>0</v>
      </c>
      <c r="I30" s="476">
        <v>0</v>
      </c>
      <c r="J30" s="509">
        <v>0</v>
      </c>
      <c r="K30" s="479">
        <v>0</v>
      </c>
      <c r="L30" s="627">
        <f t="shared" si="0"/>
        <v>14089</v>
      </c>
      <c r="M30" s="628">
        <f t="shared" si="1"/>
        <v>16201</v>
      </c>
      <c r="N30" s="629">
        <f t="shared" si="0"/>
        <v>16201</v>
      </c>
      <c r="O30" s="813"/>
      <c r="P30" s="1111"/>
      <c r="Q30" s="972"/>
      <c r="R30" s="809"/>
      <c r="S30" s="2"/>
      <c r="T30" s="2"/>
      <c r="U30" s="2"/>
      <c r="V30" s="2"/>
    </row>
    <row r="31" spans="1:22" ht="12.75">
      <c r="A31" s="29" t="s">
        <v>528</v>
      </c>
      <c r="B31" s="29"/>
      <c r="C31" s="124">
        <v>350</v>
      </c>
      <c r="D31" s="125">
        <v>0</v>
      </c>
      <c r="E31" s="127">
        <v>0</v>
      </c>
      <c r="F31" s="124">
        <v>0</v>
      </c>
      <c r="G31" s="125">
        <v>0</v>
      </c>
      <c r="H31" s="127">
        <v>0</v>
      </c>
      <c r="I31" s="636">
        <v>0</v>
      </c>
      <c r="J31" s="637">
        <v>0</v>
      </c>
      <c r="K31" s="638">
        <v>0</v>
      </c>
      <c r="L31" s="627">
        <f t="shared" si="0"/>
        <v>350</v>
      </c>
      <c r="M31" s="628">
        <f t="shared" si="1"/>
        <v>0</v>
      </c>
      <c r="N31" s="629">
        <f t="shared" si="0"/>
        <v>0</v>
      </c>
      <c r="O31" s="813"/>
      <c r="P31" s="1111"/>
      <c r="Q31" s="972"/>
      <c r="R31" s="809"/>
      <c r="S31" s="2"/>
      <c r="T31" s="2"/>
      <c r="U31" s="2"/>
      <c r="V31" s="2"/>
    </row>
    <row r="32" spans="1:22" ht="12.75">
      <c r="A32" s="196" t="s">
        <v>531</v>
      </c>
      <c r="B32" s="196" t="s">
        <v>487</v>
      </c>
      <c r="C32" s="476">
        <v>350</v>
      </c>
      <c r="D32" s="509">
        <v>488</v>
      </c>
      <c r="E32" s="479">
        <v>488</v>
      </c>
      <c r="F32" s="476">
        <v>0</v>
      </c>
      <c r="G32" s="509">
        <v>0</v>
      </c>
      <c r="H32" s="479">
        <v>0</v>
      </c>
      <c r="I32" s="746">
        <v>0</v>
      </c>
      <c r="J32" s="747">
        <v>0</v>
      </c>
      <c r="K32" s="748">
        <v>0</v>
      </c>
      <c r="L32" s="627">
        <f t="shared" si="0"/>
        <v>350</v>
      </c>
      <c r="M32" s="628">
        <f t="shared" si="1"/>
        <v>488</v>
      </c>
      <c r="N32" s="629">
        <f t="shared" si="0"/>
        <v>488</v>
      </c>
      <c r="O32" s="813"/>
      <c r="P32" s="22"/>
      <c r="Q32" s="828"/>
      <c r="R32" s="809"/>
      <c r="S32" s="2"/>
      <c r="T32" s="2"/>
      <c r="U32" s="2"/>
      <c r="V32" s="2"/>
    </row>
    <row r="33" spans="1:22" ht="12.75">
      <c r="A33" s="29" t="s">
        <v>494</v>
      </c>
      <c r="B33" s="29"/>
      <c r="C33" s="129">
        <v>1960</v>
      </c>
      <c r="D33" s="126">
        <v>0</v>
      </c>
      <c r="E33" s="130">
        <v>0</v>
      </c>
      <c r="F33" s="124">
        <v>0</v>
      </c>
      <c r="G33" s="125">
        <v>0</v>
      </c>
      <c r="H33" s="127">
        <v>0</v>
      </c>
      <c r="I33" s="636">
        <v>0</v>
      </c>
      <c r="J33" s="637">
        <v>0</v>
      </c>
      <c r="K33" s="638">
        <v>0</v>
      </c>
      <c r="L33" s="627">
        <f t="shared" si="0"/>
        <v>1960</v>
      </c>
      <c r="M33" s="628">
        <f t="shared" si="1"/>
        <v>0</v>
      </c>
      <c r="N33" s="629">
        <f t="shared" si="0"/>
        <v>0</v>
      </c>
      <c r="O33" s="813"/>
      <c r="P33" s="22"/>
      <c r="Q33" s="828"/>
      <c r="R33" s="809"/>
      <c r="S33" s="2"/>
      <c r="T33" s="2"/>
      <c r="U33" s="2"/>
      <c r="V33" s="2"/>
    </row>
    <row r="34" spans="1:22" ht="12.75">
      <c r="A34" s="168" t="s">
        <v>488</v>
      </c>
      <c r="B34" s="168"/>
      <c r="C34" s="129">
        <v>400</v>
      </c>
      <c r="D34" s="126">
        <v>0</v>
      </c>
      <c r="E34" s="130">
        <v>0</v>
      </c>
      <c r="F34" s="124">
        <v>0</v>
      </c>
      <c r="G34" s="125">
        <v>0</v>
      </c>
      <c r="H34" s="127">
        <v>0</v>
      </c>
      <c r="I34" s="636">
        <v>0</v>
      </c>
      <c r="J34" s="637">
        <v>0</v>
      </c>
      <c r="K34" s="638">
        <v>0</v>
      </c>
      <c r="L34" s="627">
        <f t="shared" si="0"/>
        <v>400</v>
      </c>
      <c r="M34" s="628">
        <f t="shared" si="1"/>
        <v>0</v>
      </c>
      <c r="N34" s="629">
        <f t="shared" si="0"/>
        <v>0</v>
      </c>
      <c r="O34" s="813"/>
      <c r="P34" s="22"/>
      <c r="Q34" s="828"/>
      <c r="R34" s="809"/>
      <c r="S34" s="2"/>
      <c r="T34" s="2"/>
      <c r="U34" s="2"/>
      <c r="V34" s="2"/>
    </row>
    <row r="35" spans="1:22" ht="12.75">
      <c r="A35" s="168" t="s">
        <v>529</v>
      </c>
      <c r="B35" s="168"/>
      <c r="C35" s="129">
        <v>650</v>
      </c>
      <c r="D35" s="126">
        <v>0</v>
      </c>
      <c r="E35" s="130">
        <v>0</v>
      </c>
      <c r="F35" s="124">
        <v>0</v>
      </c>
      <c r="G35" s="125">
        <v>0</v>
      </c>
      <c r="H35" s="127">
        <v>0</v>
      </c>
      <c r="I35" s="636">
        <v>0</v>
      </c>
      <c r="J35" s="637">
        <v>0</v>
      </c>
      <c r="K35" s="638">
        <v>0</v>
      </c>
      <c r="L35" s="627">
        <f t="shared" si="0"/>
        <v>650</v>
      </c>
      <c r="M35" s="628">
        <f t="shared" si="1"/>
        <v>0</v>
      </c>
      <c r="N35" s="629">
        <f t="shared" si="0"/>
        <v>0</v>
      </c>
      <c r="O35" s="813"/>
      <c r="P35" s="22"/>
      <c r="Q35" s="828"/>
      <c r="R35" s="809"/>
      <c r="S35" s="2"/>
      <c r="T35" s="2"/>
      <c r="U35" s="2"/>
      <c r="V35" s="2"/>
    </row>
    <row r="36" spans="1:22" ht="12.75">
      <c r="A36" s="168" t="s">
        <v>530</v>
      </c>
      <c r="B36" s="168"/>
      <c r="C36" s="129">
        <v>50</v>
      </c>
      <c r="D36" s="126">
        <v>0</v>
      </c>
      <c r="E36" s="130">
        <v>0</v>
      </c>
      <c r="F36" s="124">
        <v>0</v>
      </c>
      <c r="G36" s="125">
        <v>0</v>
      </c>
      <c r="H36" s="127">
        <v>0</v>
      </c>
      <c r="I36" s="636">
        <v>0</v>
      </c>
      <c r="J36" s="637">
        <v>0</v>
      </c>
      <c r="K36" s="638">
        <v>0</v>
      </c>
      <c r="L36" s="627">
        <f t="shared" si="0"/>
        <v>50</v>
      </c>
      <c r="M36" s="628">
        <f t="shared" si="1"/>
        <v>0</v>
      </c>
      <c r="N36" s="629">
        <f t="shared" si="0"/>
        <v>0</v>
      </c>
      <c r="O36" s="813"/>
      <c r="P36" s="22"/>
      <c r="Q36" s="828"/>
      <c r="R36" s="809"/>
      <c r="S36" s="2"/>
      <c r="T36" s="2"/>
      <c r="U36" s="2"/>
      <c r="V36" s="2"/>
    </row>
    <row r="37" spans="1:22" ht="12.75">
      <c r="A37" s="168" t="s">
        <v>490</v>
      </c>
      <c r="B37" s="168"/>
      <c r="C37" s="129">
        <v>430</v>
      </c>
      <c r="D37" s="126">
        <v>0</v>
      </c>
      <c r="E37" s="130">
        <v>0</v>
      </c>
      <c r="F37" s="124">
        <v>0</v>
      </c>
      <c r="G37" s="125">
        <v>0</v>
      </c>
      <c r="H37" s="127">
        <v>0</v>
      </c>
      <c r="I37" s="636">
        <v>0</v>
      </c>
      <c r="J37" s="637">
        <v>0</v>
      </c>
      <c r="K37" s="638">
        <v>0</v>
      </c>
      <c r="L37" s="627">
        <f t="shared" si="0"/>
        <v>430</v>
      </c>
      <c r="M37" s="628">
        <f t="shared" si="1"/>
        <v>0</v>
      </c>
      <c r="N37" s="629">
        <f t="shared" si="0"/>
        <v>0</v>
      </c>
      <c r="O37" s="813"/>
      <c r="P37" s="22"/>
      <c r="Q37" s="828"/>
      <c r="R37" s="809"/>
      <c r="S37" s="2"/>
      <c r="T37" s="2"/>
      <c r="U37" s="2"/>
      <c r="V37" s="2"/>
    </row>
    <row r="38" spans="1:22" ht="12.75">
      <c r="A38" s="233" t="s">
        <v>492</v>
      </c>
      <c r="B38" s="233" t="s">
        <v>493</v>
      </c>
      <c r="C38" s="500">
        <f>SUM(C33:C37)</f>
        <v>3490</v>
      </c>
      <c r="D38" s="512">
        <v>3657</v>
      </c>
      <c r="E38" s="501">
        <v>3657</v>
      </c>
      <c r="F38" s="476">
        <v>0</v>
      </c>
      <c r="G38" s="509">
        <v>0</v>
      </c>
      <c r="H38" s="479">
        <v>0</v>
      </c>
      <c r="I38" s="746">
        <v>0</v>
      </c>
      <c r="J38" s="747">
        <v>0</v>
      </c>
      <c r="K38" s="748">
        <v>0</v>
      </c>
      <c r="L38" s="627">
        <f t="shared" si="0"/>
        <v>3490</v>
      </c>
      <c r="M38" s="628">
        <f t="shared" si="1"/>
        <v>3657</v>
      </c>
      <c r="N38" s="629">
        <f t="shared" si="0"/>
        <v>3657</v>
      </c>
      <c r="O38" s="813"/>
      <c r="P38" s="22"/>
      <c r="Q38" s="828"/>
      <c r="R38" s="809"/>
      <c r="S38" s="2"/>
      <c r="T38" s="2"/>
      <c r="U38" s="2"/>
      <c r="V38" s="2"/>
    </row>
    <row r="39" spans="1:22" ht="12.75">
      <c r="A39" s="233" t="s">
        <v>532</v>
      </c>
      <c r="B39" s="233" t="s">
        <v>510</v>
      </c>
      <c r="C39" s="500">
        <v>600</v>
      </c>
      <c r="D39" s="512">
        <v>1090</v>
      </c>
      <c r="E39" s="501">
        <v>1090</v>
      </c>
      <c r="F39" s="476">
        <v>0</v>
      </c>
      <c r="G39" s="509">
        <v>0</v>
      </c>
      <c r="H39" s="479">
        <v>0</v>
      </c>
      <c r="I39" s="746">
        <v>0</v>
      </c>
      <c r="J39" s="747">
        <v>0</v>
      </c>
      <c r="K39" s="748">
        <v>0</v>
      </c>
      <c r="L39" s="627">
        <f t="shared" si="0"/>
        <v>600</v>
      </c>
      <c r="M39" s="628">
        <f t="shared" si="1"/>
        <v>1090</v>
      </c>
      <c r="N39" s="629">
        <f t="shared" si="0"/>
        <v>1090</v>
      </c>
      <c r="O39" s="813"/>
      <c r="P39" s="22"/>
      <c r="Q39" s="828"/>
      <c r="R39" s="829"/>
      <c r="S39" s="5"/>
      <c r="T39" s="2"/>
      <c r="U39" s="2"/>
      <c r="V39" s="2"/>
    </row>
    <row r="40" spans="1:22" ht="12.75">
      <c r="A40" s="168" t="s">
        <v>533</v>
      </c>
      <c r="B40" s="168"/>
      <c r="C40" s="124">
        <v>200</v>
      </c>
      <c r="D40" s="125">
        <v>0</v>
      </c>
      <c r="E40" s="127">
        <v>0</v>
      </c>
      <c r="F40" s="124">
        <v>0</v>
      </c>
      <c r="G40" s="125">
        <v>0</v>
      </c>
      <c r="H40" s="127">
        <v>0</v>
      </c>
      <c r="I40" s="636">
        <v>0</v>
      </c>
      <c r="J40" s="637">
        <v>0</v>
      </c>
      <c r="K40" s="638">
        <v>0</v>
      </c>
      <c r="L40" s="627">
        <f t="shared" si="0"/>
        <v>200</v>
      </c>
      <c r="M40" s="628">
        <f t="shared" si="1"/>
        <v>0</v>
      </c>
      <c r="N40" s="629">
        <f t="shared" si="0"/>
        <v>0</v>
      </c>
      <c r="O40" s="813"/>
      <c r="P40" s="22"/>
      <c r="Q40" s="828"/>
      <c r="R40" s="829"/>
      <c r="S40" s="5"/>
      <c r="T40" s="2"/>
      <c r="U40" s="2"/>
      <c r="V40" s="2"/>
    </row>
    <row r="41" spans="1:22" ht="12.75">
      <c r="A41" s="168" t="s">
        <v>534</v>
      </c>
      <c r="B41" s="168"/>
      <c r="C41" s="129">
        <v>1370</v>
      </c>
      <c r="D41" s="126">
        <v>0</v>
      </c>
      <c r="E41" s="130">
        <v>0</v>
      </c>
      <c r="F41" s="124">
        <v>0</v>
      </c>
      <c r="G41" s="125">
        <v>0</v>
      </c>
      <c r="H41" s="127">
        <v>0</v>
      </c>
      <c r="I41" s="636">
        <v>0</v>
      </c>
      <c r="J41" s="637">
        <v>0</v>
      </c>
      <c r="K41" s="638">
        <v>0</v>
      </c>
      <c r="L41" s="627">
        <f t="shared" si="0"/>
        <v>1370</v>
      </c>
      <c r="M41" s="628">
        <f t="shared" si="1"/>
        <v>0</v>
      </c>
      <c r="N41" s="629">
        <f t="shared" si="0"/>
        <v>0</v>
      </c>
      <c r="O41" s="813"/>
      <c r="P41" s="22"/>
      <c r="Q41" s="828"/>
      <c r="R41" s="828"/>
      <c r="S41" s="5"/>
      <c r="T41" s="2"/>
      <c r="U41" s="2"/>
      <c r="V41" s="2"/>
    </row>
    <row r="42" spans="1:22" ht="12.75">
      <c r="A42" s="233" t="s">
        <v>533</v>
      </c>
      <c r="B42" s="233" t="s">
        <v>511</v>
      </c>
      <c r="C42" s="476">
        <f>SUM(C40:C41)</f>
        <v>1570</v>
      </c>
      <c r="D42" s="512">
        <v>1080</v>
      </c>
      <c r="E42" s="501">
        <v>1011</v>
      </c>
      <c r="F42" s="476">
        <v>0</v>
      </c>
      <c r="G42" s="509">
        <v>0</v>
      </c>
      <c r="H42" s="479">
        <v>0</v>
      </c>
      <c r="I42" s="746">
        <v>0</v>
      </c>
      <c r="J42" s="747">
        <v>0</v>
      </c>
      <c r="K42" s="748">
        <v>0</v>
      </c>
      <c r="L42" s="627">
        <f t="shared" si="0"/>
        <v>1570</v>
      </c>
      <c r="M42" s="628">
        <f t="shared" si="1"/>
        <v>1080</v>
      </c>
      <c r="N42" s="629">
        <f t="shared" si="0"/>
        <v>1011</v>
      </c>
      <c r="O42" s="813"/>
      <c r="P42" s="22"/>
      <c r="Q42" s="828"/>
      <c r="R42" s="13"/>
      <c r="S42" s="2"/>
      <c r="T42" s="2"/>
      <c r="U42" s="2"/>
      <c r="V42" s="2"/>
    </row>
    <row r="43" spans="1:22" ht="12.75">
      <c r="A43" s="168" t="s">
        <v>497</v>
      </c>
      <c r="B43" s="168"/>
      <c r="C43" s="129">
        <v>1600</v>
      </c>
      <c r="D43" s="126">
        <v>0</v>
      </c>
      <c r="E43" s="130">
        <v>0</v>
      </c>
      <c r="F43" s="124">
        <v>0</v>
      </c>
      <c r="G43" s="125">
        <v>0</v>
      </c>
      <c r="H43" s="127">
        <v>0</v>
      </c>
      <c r="I43" s="636">
        <v>0</v>
      </c>
      <c r="J43" s="637">
        <v>0</v>
      </c>
      <c r="K43" s="638">
        <v>0</v>
      </c>
      <c r="L43" s="627">
        <f t="shared" si="0"/>
        <v>1600</v>
      </c>
      <c r="M43" s="628">
        <f t="shared" si="1"/>
        <v>0</v>
      </c>
      <c r="N43" s="629">
        <f t="shared" si="0"/>
        <v>0</v>
      </c>
      <c r="O43" s="813"/>
      <c r="P43" s="22"/>
      <c r="Q43" s="828"/>
      <c r="R43" s="13"/>
      <c r="S43" s="2"/>
      <c r="T43" s="2"/>
      <c r="U43" s="2"/>
      <c r="V43" s="2"/>
    </row>
    <row r="44" spans="1:22" ht="12.75">
      <c r="A44" s="168" t="s">
        <v>498</v>
      </c>
      <c r="B44" s="168"/>
      <c r="C44" s="124">
        <v>1500</v>
      </c>
      <c r="D44" s="125">
        <v>0</v>
      </c>
      <c r="E44" s="127">
        <v>0</v>
      </c>
      <c r="F44" s="124">
        <v>0</v>
      </c>
      <c r="G44" s="125">
        <v>0</v>
      </c>
      <c r="H44" s="127">
        <v>0</v>
      </c>
      <c r="I44" s="636">
        <v>0</v>
      </c>
      <c r="J44" s="637">
        <v>0</v>
      </c>
      <c r="K44" s="638">
        <v>0</v>
      </c>
      <c r="L44" s="627">
        <f t="shared" si="0"/>
        <v>1500</v>
      </c>
      <c r="M44" s="628">
        <f t="shared" si="1"/>
        <v>0</v>
      </c>
      <c r="N44" s="629">
        <f t="shared" si="0"/>
        <v>0</v>
      </c>
      <c r="O44" s="813"/>
      <c r="P44" s="22"/>
      <c r="Q44" s="828"/>
      <c r="R44" s="13"/>
      <c r="S44" s="2"/>
      <c r="T44" s="2"/>
      <c r="U44" s="2"/>
      <c r="V44" s="2"/>
    </row>
    <row r="45" spans="1:22" ht="12.75">
      <c r="A45" s="168" t="s">
        <v>499</v>
      </c>
      <c r="B45" s="168"/>
      <c r="C45" s="124">
        <v>240</v>
      </c>
      <c r="D45" s="125">
        <v>0</v>
      </c>
      <c r="E45" s="127">
        <v>0</v>
      </c>
      <c r="F45" s="124">
        <v>0</v>
      </c>
      <c r="G45" s="125">
        <v>0</v>
      </c>
      <c r="H45" s="127">
        <v>0</v>
      </c>
      <c r="I45" s="636">
        <v>0</v>
      </c>
      <c r="J45" s="637">
        <v>0</v>
      </c>
      <c r="K45" s="638">
        <v>0</v>
      </c>
      <c r="L45" s="627">
        <f t="shared" si="0"/>
        <v>240</v>
      </c>
      <c r="M45" s="628">
        <f t="shared" si="1"/>
        <v>0</v>
      </c>
      <c r="N45" s="629">
        <f t="shared" si="0"/>
        <v>0</v>
      </c>
      <c r="O45" s="813"/>
      <c r="P45" s="22"/>
      <c r="Q45" s="828"/>
      <c r="R45" s="13"/>
      <c r="S45" s="2"/>
      <c r="T45" s="2"/>
      <c r="U45" s="2"/>
      <c r="V45" s="2"/>
    </row>
    <row r="46" spans="1:22" ht="12.75">
      <c r="A46" s="233" t="s">
        <v>536</v>
      </c>
      <c r="B46" s="233" t="s">
        <v>501</v>
      </c>
      <c r="C46" s="500">
        <f>SUM(C43:C45)</f>
        <v>3340</v>
      </c>
      <c r="D46" s="512">
        <v>2442</v>
      </c>
      <c r="E46" s="501">
        <v>2442</v>
      </c>
      <c r="F46" s="476">
        <v>0</v>
      </c>
      <c r="G46" s="509">
        <v>0</v>
      </c>
      <c r="H46" s="479">
        <v>0</v>
      </c>
      <c r="I46" s="746">
        <v>0</v>
      </c>
      <c r="J46" s="747">
        <v>0</v>
      </c>
      <c r="K46" s="748">
        <v>0</v>
      </c>
      <c r="L46" s="627">
        <f t="shared" si="0"/>
        <v>3340</v>
      </c>
      <c r="M46" s="628">
        <f t="shared" si="1"/>
        <v>2442</v>
      </c>
      <c r="N46" s="629">
        <f t="shared" si="0"/>
        <v>2442</v>
      </c>
      <c r="O46" s="813"/>
      <c r="P46" s="22"/>
      <c r="Q46" s="828"/>
      <c r="R46" s="13"/>
      <c r="S46" s="2"/>
      <c r="T46" s="2"/>
      <c r="U46" s="2"/>
      <c r="V46" s="2"/>
    </row>
    <row r="47" spans="1:22" ht="12.75">
      <c r="A47" s="233" t="s">
        <v>537</v>
      </c>
      <c r="B47" s="233" t="s">
        <v>538</v>
      </c>
      <c r="C47" s="476">
        <v>500</v>
      </c>
      <c r="D47" s="509">
        <v>468</v>
      </c>
      <c r="E47" s="479">
        <v>106</v>
      </c>
      <c r="F47" s="476">
        <v>0</v>
      </c>
      <c r="G47" s="509">
        <v>0</v>
      </c>
      <c r="H47" s="479">
        <v>0</v>
      </c>
      <c r="I47" s="746">
        <v>0</v>
      </c>
      <c r="J47" s="747">
        <v>0</v>
      </c>
      <c r="K47" s="748"/>
      <c r="L47" s="627">
        <f t="shared" si="0"/>
        <v>500</v>
      </c>
      <c r="M47" s="628">
        <f t="shared" si="1"/>
        <v>468</v>
      </c>
      <c r="N47" s="629">
        <f t="shared" si="0"/>
        <v>106</v>
      </c>
      <c r="O47" s="813"/>
      <c r="P47" s="22"/>
      <c r="Q47" s="828"/>
      <c r="R47" s="13"/>
      <c r="S47" s="2"/>
      <c r="T47" s="2"/>
      <c r="U47" s="2"/>
      <c r="V47" s="2"/>
    </row>
    <row r="48" spans="1:22" ht="12.75">
      <c r="A48" s="233" t="s">
        <v>502</v>
      </c>
      <c r="B48" s="233" t="s">
        <v>522</v>
      </c>
      <c r="C48" s="476">
        <v>3400</v>
      </c>
      <c r="D48" s="509">
        <v>3400</v>
      </c>
      <c r="E48" s="479">
        <v>3186</v>
      </c>
      <c r="F48" s="476">
        <v>0</v>
      </c>
      <c r="G48" s="509">
        <v>0</v>
      </c>
      <c r="H48" s="479">
        <v>0</v>
      </c>
      <c r="I48" s="746">
        <v>0</v>
      </c>
      <c r="J48" s="747">
        <v>0</v>
      </c>
      <c r="K48" s="748">
        <v>0</v>
      </c>
      <c r="L48" s="627">
        <f t="shared" si="0"/>
        <v>3400</v>
      </c>
      <c r="M48" s="628">
        <f t="shared" si="1"/>
        <v>3400</v>
      </c>
      <c r="N48" s="629">
        <f t="shared" si="0"/>
        <v>3186</v>
      </c>
      <c r="O48" s="813"/>
      <c r="P48" s="22"/>
      <c r="Q48" s="828"/>
      <c r="R48" s="13"/>
      <c r="S48" s="2"/>
      <c r="T48" s="2"/>
      <c r="U48" s="2"/>
      <c r="V48" s="2"/>
    </row>
    <row r="49" spans="1:22" ht="12.75">
      <c r="A49" s="233" t="s">
        <v>539</v>
      </c>
      <c r="B49" s="233" t="s">
        <v>523</v>
      </c>
      <c r="C49" s="476">
        <v>0</v>
      </c>
      <c r="D49" s="509">
        <v>1026</v>
      </c>
      <c r="E49" s="479">
        <v>1026</v>
      </c>
      <c r="F49" s="476">
        <v>0</v>
      </c>
      <c r="G49" s="509">
        <v>0</v>
      </c>
      <c r="H49" s="479">
        <v>0</v>
      </c>
      <c r="I49" s="746">
        <v>0</v>
      </c>
      <c r="J49" s="747">
        <v>0</v>
      </c>
      <c r="K49" s="748">
        <v>0</v>
      </c>
      <c r="L49" s="627">
        <f t="shared" si="0"/>
        <v>0</v>
      </c>
      <c r="M49" s="628">
        <f t="shared" si="1"/>
        <v>1026</v>
      </c>
      <c r="N49" s="629">
        <f t="shared" si="0"/>
        <v>1026</v>
      </c>
      <c r="O49" s="813"/>
      <c r="P49" s="22"/>
      <c r="Q49" s="828"/>
      <c r="R49" s="13"/>
      <c r="S49" s="2"/>
      <c r="T49" s="2"/>
      <c r="U49" s="2"/>
      <c r="V49" s="2"/>
    </row>
    <row r="50" spans="1:22" ht="12.75">
      <c r="A50" s="233" t="s">
        <v>513</v>
      </c>
      <c r="B50" s="233" t="s">
        <v>514</v>
      </c>
      <c r="C50" s="476">
        <v>5200</v>
      </c>
      <c r="D50" s="509">
        <v>5225</v>
      </c>
      <c r="E50" s="479">
        <v>1993</v>
      </c>
      <c r="F50" s="476">
        <v>0</v>
      </c>
      <c r="G50" s="509">
        <v>0</v>
      </c>
      <c r="H50" s="479">
        <v>0</v>
      </c>
      <c r="I50" s="746">
        <v>0</v>
      </c>
      <c r="J50" s="747">
        <v>0</v>
      </c>
      <c r="K50" s="748">
        <v>0</v>
      </c>
      <c r="L50" s="627">
        <f t="shared" si="0"/>
        <v>5200</v>
      </c>
      <c r="M50" s="628">
        <f t="shared" si="1"/>
        <v>5225</v>
      </c>
      <c r="N50" s="629">
        <f t="shared" si="0"/>
        <v>1993</v>
      </c>
      <c r="O50" s="813"/>
      <c r="P50" s="22"/>
      <c r="Q50" s="828"/>
      <c r="R50" s="13"/>
      <c r="S50" s="2"/>
      <c r="T50" s="2"/>
      <c r="U50" s="2"/>
      <c r="V50" s="2"/>
    </row>
    <row r="51" spans="1:22" ht="12.75">
      <c r="A51" s="233" t="s">
        <v>505</v>
      </c>
      <c r="B51" s="233" t="s">
        <v>517</v>
      </c>
      <c r="C51" s="500">
        <v>150</v>
      </c>
      <c r="D51" s="512">
        <v>150</v>
      </c>
      <c r="E51" s="501">
        <v>2</v>
      </c>
      <c r="F51" s="476">
        <v>0</v>
      </c>
      <c r="G51" s="509">
        <v>0</v>
      </c>
      <c r="H51" s="479">
        <v>0</v>
      </c>
      <c r="I51" s="746">
        <v>0</v>
      </c>
      <c r="J51" s="747">
        <v>0</v>
      </c>
      <c r="K51" s="748">
        <v>0</v>
      </c>
      <c r="L51" s="627">
        <f t="shared" si="0"/>
        <v>150</v>
      </c>
      <c r="M51" s="628">
        <f t="shared" si="1"/>
        <v>150</v>
      </c>
      <c r="N51" s="629">
        <f t="shared" si="0"/>
        <v>2</v>
      </c>
      <c r="O51" s="813"/>
      <c r="P51" s="22"/>
      <c r="Q51" s="828"/>
      <c r="R51" s="13"/>
      <c r="S51" s="2"/>
      <c r="T51" s="2"/>
      <c r="U51" s="2"/>
      <c r="V51" s="2"/>
    </row>
    <row r="52" spans="1:22" ht="12.75">
      <c r="A52" s="233" t="s">
        <v>506</v>
      </c>
      <c r="B52" s="233" t="s">
        <v>516</v>
      </c>
      <c r="C52" s="500">
        <v>100</v>
      </c>
      <c r="D52" s="512">
        <v>100</v>
      </c>
      <c r="E52" s="501">
        <v>92</v>
      </c>
      <c r="F52" s="476">
        <v>0</v>
      </c>
      <c r="G52" s="509">
        <v>0</v>
      </c>
      <c r="H52" s="479">
        <v>0</v>
      </c>
      <c r="I52" s="746">
        <v>0</v>
      </c>
      <c r="J52" s="747">
        <v>0</v>
      </c>
      <c r="K52" s="748">
        <v>0</v>
      </c>
      <c r="L52" s="627">
        <f t="shared" si="0"/>
        <v>100</v>
      </c>
      <c r="M52" s="628">
        <f t="shared" si="1"/>
        <v>100</v>
      </c>
      <c r="N52" s="629">
        <f t="shared" si="0"/>
        <v>92</v>
      </c>
      <c r="O52" s="813"/>
      <c r="P52" s="22"/>
      <c r="Q52" s="828"/>
      <c r="R52" s="13"/>
      <c r="S52" s="2"/>
      <c r="T52" s="2"/>
      <c r="U52" s="2"/>
      <c r="V52" s="2"/>
    </row>
    <row r="53" spans="1:22" ht="12.75">
      <c r="A53" s="196" t="s">
        <v>540</v>
      </c>
      <c r="B53" s="196" t="s">
        <v>519</v>
      </c>
      <c r="C53" s="476">
        <v>0</v>
      </c>
      <c r="D53" s="509">
        <v>4773</v>
      </c>
      <c r="E53" s="479">
        <v>3284</v>
      </c>
      <c r="F53" s="476">
        <v>0</v>
      </c>
      <c r="G53" s="509">
        <v>0</v>
      </c>
      <c r="H53" s="479">
        <v>0</v>
      </c>
      <c r="I53" s="476">
        <v>0</v>
      </c>
      <c r="J53" s="509">
        <v>0</v>
      </c>
      <c r="K53" s="127">
        <v>0</v>
      </c>
      <c r="L53" s="627">
        <f t="shared" si="0"/>
        <v>0</v>
      </c>
      <c r="M53" s="628">
        <f t="shared" si="1"/>
        <v>4773</v>
      </c>
      <c r="N53" s="629">
        <f t="shared" si="0"/>
        <v>3284</v>
      </c>
      <c r="O53" s="813"/>
      <c r="P53" s="22"/>
      <c r="Q53" s="828"/>
      <c r="R53" s="13"/>
      <c r="S53" s="2"/>
      <c r="T53" s="2"/>
      <c r="U53" s="2"/>
      <c r="V53" s="2"/>
    </row>
    <row r="54" spans="1:22" ht="12.75" hidden="1">
      <c r="A54" s="29"/>
      <c r="B54" s="29"/>
      <c r="C54" s="129"/>
      <c r="D54" s="126"/>
      <c r="E54" s="130"/>
      <c r="F54" s="124"/>
      <c r="G54" s="125"/>
      <c r="H54" s="127"/>
      <c r="I54" s="124"/>
      <c r="J54" s="125"/>
      <c r="K54" s="127"/>
      <c r="L54" s="627">
        <f t="shared" si="0"/>
        <v>0</v>
      </c>
      <c r="M54" s="628">
        <f t="shared" si="1"/>
        <v>0</v>
      </c>
      <c r="N54" s="629">
        <f t="shared" si="0"/>
        <v>0</v>
      </c>
      <c r="O54" s="813"/>
      <c r="P54" s="22"/>
      <c r="Q54" s="828"/>
      <c r="R54" s="13"/>
      <c r="S54" s="2"/>
      <c r="T54" s="2"/>
      <c r="U54" s="2"/>
      <c r="V54" s="2"/>
    </row>
    <row r="55" spans="1:22" ht="12.75">
      <c r="A55" s="233" t="s">
        <v>541</v>
      </c>
      <c r="B55" s="233" t="s">
        <v>542</v>
      </c>
      <c r="C55" s="500">
        <v>5116</v>
      </c>
      <c r="D55" s="512">
        <v>343</v>
      </c>
      <c r="E55" s="749">
        <v>343</v>
      </c>
      <c r="F55" s="476">
        <v>0</v>
      </c>
      <c r="G55" s="509">
        <v>0</v>
      </c>
      <c r="H55" s="479">
        <v>0</v>
      </c>
      <c r="I55" s="476">
        <v>0</v>
      </c>
      <c r="J55" s="509">
        <v>0</v>
      </c>
      <c r="K55" s="479">
        <v>0</v>
      </c>
      <c r="L55" s="627">
        <f t="shared" si="0"/>
        <v>5116</v>
      </c>
      <c r="M55" s="628">
        <f t="shared" si="1"/>
        <v>343</v>
      </c>
      <c r="N55" s="629">
        <f t="shared" si="0"/>
        <v>343</v>
      </c>
      <c r="O55" s="813"/>
      <c r="P55" s="22"/>
      <c r="Q55" s="828"/>
      <c r="R55" s="13"/>
      <c r="S55" s="2"/>
      <c r="T55" s="2"/>
      <c r="U55" s="2"/>
      <c r="V55" s="2"/>
    </row>
    <row r="56" spans="1:22" ht="12.75">
      <c r="A56" s="233" t="s">
        <v>543</v>
      </c>
      <c r="B56" s="233" t="s">
        <v>521</v>
      </c>
      <c r="C56" s="500">
        <v>9648</v>
      </c>
      <c r="D56" s="512">
        <v>8294</v>
      </c>
      <c r="E56" s="749">
        <v>507</v>
      </c>
      <c r="F56" s="476">
        <v>0</v>
      </c>
      <c r="G56" s="509">
        <v>0</v>
      </c>
      <c r="H56" s="479">
        <v>0</v>
      </c>
      <c r="I56" s="476">
        <v>0</v>
      </c>
      <c r="J56" s="509">
        <v>0</v>
      </c>
      <c r="K56" s="479">
        <v>0</v>
      </c>
      <c r="L56" s="627">
        <f t="shared" si="0"/>
        <v>9648</v>
      </c>
      <c r="M56" s="628">
        <f t="shared" si="1"/>
        <v>8294</v>
      </c>
      <c r="N56" s="629">
        <f t="shared" si="0"/>
        <v>507</v>
      </c>
      <c r="O56" s="813"/>
      <c r="P56" s="22"/>
      <c r="Q56" s="828"/>
      <c r="R56" s="13"/>
      <c r="S56" s="2"/>
      <c r="T56" s="2"/>
      <c r="U56" s="2"/>
      <c r="V56" s="2"/>
    </row>
    <row r="57" spans="1:22" ht="12.75">
      <c r="A57" s="233" t="s">
        <v>234</v>
      </c>
      <c r="B57" s="233"/>
      <c r="C57" s="476">
        <f>SUM(C32,C38,C39,C42,C46:C56)</f>
        <v>33464</v>
      </c>
      <c r="D57" s="476">
        <f>SUM(D32,D38,D39,D42,D46:D56)</f>
        <v>32536</v>
      </c>
      <c r="E57" s="476">
        <f>SUM(E32,E38,E39,E42,E46:E56)</f>
        <v>19227</v>
      </c>
      <c r="F57" s="124">
        <f>SUM(F31:F53)</f>
        <v>0</v>
      </c>
      <c r="G57" s="125">
        <v>0</v>
      </c>
      <c r="H57" s="127">
        <v>0</v>
      </c>
      <c r="I57" s="124">
        <f>SUM(I31:I53)</f>
        <v>0</v>
      </c>
      <c r="J57" s="125">
        <v>0</v>
      </c>
      <c r="K57" s="127">
        <v>0</v>
      </c>
      <c r="L57" s="627">
        <f t="shared" si="0"/>
        <v>33464</v>
      </c>
      <c r="M57" s="628">
        <f t="shared" si="1"/>
        <v>32536</v>
      </c>
      <c r="N57" s="629">
        <f t="shared" si="0"/>
        <v>19227</v>
      </c>
      <c r="O57" s="813"/>
      <c r="P57" s="1111"/>
      <c r="Q57" s="972"/>
      <c r="R57" s="823"/>
      <c r="S57" s="2"/>
      <c r="T57" s="2"/>
      <c r="U57" s="2"/>
      <c r="V57" s="2"/>
    </row>
    <row r="58" spans="1:22" ht="11.25" customHeight="1" thickBot="1">
      <c r="A58" s="233"/>
      <c r="B58" s="233"/>
      <c r="C58" s="490">
        <v>0</v>
      </c>
      <c r="D58" s="521">
        <v>0</v>
      </c>
      <c r="E58" s="491">
        <v>0</v>
      </c>
      <c r="F58" s="490">
        <v>0</v>
      </c>
      <c r="G58" s="521">
        <v>0</v>
      </c>
      <c r="H58" s="491">
        <v>0</v>
      </c>
      <c r="I58" s="490">
        <v>0</v>
      </c>
      <c r="J58" s="521">
        <v>0</v>
      </c>
      <c r="K58" s="491">
        <v>0</v>
      </c>
      <c r="L58" s="630">
        <v>0</v>
      </c>
      <c r="M58" s="631">
        <v>0</v>
      </c>
      <c r="N58" s="632">
        <v>0</v>
      </c>
      <c r="O58" s="813"/>
      <c r="P58" s="1111"/>
      <c r="Q58" s="972"/>
      <c r="R58" s="823"/>
      <c r="S58" s="2"/>
      <c r="T58" s="2"/>
      <c r="U58" s="2"/>
      <c r="V58" s="2"/>
    </row>
    <row r="59" spans="1:22" ht="13.5" thickBot="1">
      <c r="A59" s="57" t="s">
        <v>194</v>
      </c>
      <c r="B59" s="57"/>
      <c r="C59" s="270">
        <f>SUM(C58,C57,C30,C29)</f>
        <v>104433</v>
      </c>
      <c r="D59" s="517">
        <f>SUM(D58,D57,D30,D29)</f>
        <v>109946</v>
      </c>
      <c r="E59" s="270">
        <f>SUM(E58,E57,E30,E29)</f>
        <v>95961</v>
      </c>
      <c r="F59" s="270">
        <f>SUM(F58,F57,F30,F29)</f>
        <v>0</v>
      </c>
      <c r="G59" s="517">
        <v>0</v>
      </c>
      <c r="H59" s="494">
        <v>0</v>
      </c>
      <c r="I59" s="270">
        <f>SUM(I58,I57,I30,I29)</f>
        <v>0</v>
      </c>
      <c r="J59" s="517">
        <v>0</v>
      </c>
      <c r="K59" s="494">
        <v>0</v>
      </c>
      <c r="L59" s="621">
        <f t="shared" si="0"/>
        <v>104433</v>
      </c>
      <c r="M59" s="622">
        <f t="shared" si="1"/>
        <v>109946</v>
      </c>
      <c r="N59" s="623">
        <f t="shared" si="0"/>
        <v>95961</v>
      </c>
      <c r="O59" s="813"/>
      <c r="P59" s="1112"/>
      <c r="Q59" s="972"/>
      <c r="R59" s="823"/>
      <c r="S59" s="2"/>
      <c r="T59" s="2"/>
      <c r="U59" s="2"/>
      <c r="V59" s="2"/>
    </row>
    <row r="60" spans="1:22" ht="30" customHeight="1" thickBot="1">
      <c r="A60" s="57" t="s">
        <v>22</v>
      </c>
      <c r="B60" s="232"/>
      <c r="C60" s="1026" t="s">
        <v>276</v>
      </c>
      <c r="D60" s="1027"/>
      <c r="E60" s="613"/>
      <c r="F60" s="1028" t="s">
        <v>277</v>
      </c>
      <c r="G60" s="1011"/>
      <c r="H60" s="467"/>
      <c r="I60" s="1028" t="s">
        <v>279</v>
      </c>
      <c r="J60" s="1011"/>
      <c r="K60" s="467"/>
      <c r="L60" s="1028" t="s">
        <v>117</v>
      </c>
      <c r="M60" s="1019"/>
      <c r="N60" s="33"/>
      <c r="O60" s="22"/>
      <c r="P60" s="1111"/>
      <c r="Q60" s="1113"/>
      <c r="R60" s="833"/>
      <c r="S60" s="2"/>
      <c r="T60" s="2"/>
      <c r="U60" s="2"/>
      <c r="V60" s="2"/>
    </row>
    <row r="61" spans="1:22" ht="12.75">
      <c r="A61" s="166" t="s">
        <v>583</v>
      </c>
      <c r="B61" s="166" t="s">
        <v>447</v>
      </c>
      <c r="C61" s="44">
        <v>0</v>
      </c>
      <c r="D61" s="288">
        <v>1152</v>
      </c>
      <c r="E61" s="199">
        <v>1152</v>
      </c>
      <c r="F61" s="272"/>
      <c r="G61" s="251"/>
      <c r="H61" s="218"/>
      <c r="I61" s="272"/>
      <c r="J61" s="251"/>
      <c r="K61" s="218"/>
      <c r="L61" s="259"/>
      <c r="M61" s="116">
        <f>SUM(J61,G61,D61)</f>
        <v>1152</v>
      </c>
      <c r="N61" s="31">
        <v>1152</v>
      </c>
      <c r="O61" s="22"/>
      <c r="P61" s="1111"/>
      <c r="Q61" s="972"/>
      <c r="R61" s="823"/>
      <c r="S61" s="2"/>
      <c r="T61" s="2"/>
      <c r="U61" s="2"/>
      <c r="V61" s="2"/>
    </row>
    <row r="62" spans="1:22" ht="9" customHeight="1" thickBot="1">
      <c r="A62" s="171"/>
      <c r="B62" s="171"/>
      <c r="C62" s="610"/>
      <c r="D62" s="282"/>
      <c r="E62" s="611"/>
      <c r="F62" s="273"/>
      <c r="G62" s="293"/>
      <c r="H62" s="401"/>
      <c r="I62" s="273"/>
      <c r="J62" s="293"/>
      <c r="K62" s="401"/>
      <c r="L62" s="323"/>
      <c r="M62" s="17"/>
      <c r="N62" s="824"/>
      <c r="O62" s="22"/>
      <c r="P62" s="1111"/>
      <c r="Q62" s="972"/>
      <c r="R62" s="823"/>
      <c r="S62" s="2"/>
      <c r="T62" s="2"/>
      <c r="U62" s="2"/>
      <c r="V62" s="2"/>
    </row>
    <row r="63" spans="1:22" ht="7.5" customHeight="1" thickBot="1">
      <c r="A63" s="8"/>
      <c r="B63" s="8"/>
      <c r="C63" s="2"/>
      <c r="D63" s="2"/>
      <c r="E63" s="2"/>
      <c r="F63" s="139"/>
      <c r="G63" s="139"/>
      <c r="H63" s="139"/>
      <c r="I63" s="139"/>
      <c r="J63" s="139"/>
      <c r="K63" s="139"/>
      <c r="L63" s="230"/>
      <c r="M63" s="812"/>
      <c r="N63" s="812"/>
      <c r="O63" s="22"/>
      <c r="P63" s="1111"/>
      <c r="Q63" s="972"/>
      <c r="R63" s="823"/>
      <c r="S63" s="2"/>
      <c r="T63" s="2"/>
      <c r="U63" s="2"/>
      <c r="V63" s="2"/>
    </row>
    <row r="64" spans="1:22" ht="13.5" thickBot="1">
      <c r="A64" s="147" t="s">
        <v>152</v>
      </c>
      <c r="B64" s="147"/>
      <c r="C64" s="178"/>
      <c r="D64" s="178"/>
      <c r="E64" s="178"/>
      <c r="F64" s="95"/>
      <c r="G64" s="244"/>
      <c r="H64" s="244"/>
      <c r="I64" s="253"/>
      <c r="J64" s="274"/>
      <c r="K64" s="604"/>
      <c r="L64" s="334"/>
      <c r="M64" s="406"/>
      <c r="N64" s="825"/>
      <c r="O64" s="22"/>
      <c r="P64" s="1111"/>
      <c r="Q64" s="1111"/>
      <c r="R64" s="60"/>
      <c r="S64" s="2"/>
      <c r="T64" s="2"/>
      <c r="U64" s="2"/>
      <c r="V64" s="2"/>
    </row>
    <row r="65" spans="1:22" ht="13.5" thickBot="1">
      <c r="A65" s="170" t="s">
        <v>15</v>
      </c>
      <c r="B65" s="170"/>
      <c r="C65" s="236"/>
      <c r="D65" s="236"/>
      <c r="E65" s="236"/>
      <c r="F65" s="271"/>
      <c r="G65" s="398"/>
      <c r="H65" s="398"/>
      <c r="I65" s="294"/>
      <c r="J65" s="275"/>
      <c r="K65" s="605"/>
      <c r="L65" s="95"/>
      <c r="M65" s="395"/>
      <c r="N65" s="33"/>
      <c r="O65" s="22"/>
      <c r="P65" s="1111"/>
      <c r="Q65" s="1111"/>
      <c r="R65" s="60"/>
      <c r="S65" s="2"/>
      <c r="T65" s="2"/>
      <c r="U65" s="2"/>
      <c r="V65" s="2"/>
    </row>
    <row r="66" spans="1:22" ht="11.25" customHeight="1">
      <c r="A66" s="166" t="s">
        <v>153</v>
      </c>
      <c r="B66" s="166"/>
      <c r="C66" s="153"/>
      <c r="D66" s="153"/>
      <c r="E66" s="153"/>
      <c r="F66" s="272"/>
      <c r="G66" s="399"/>
      <c r="H66" s="399"/>
      <c r="I66" s="295"/>
      <c r="J66" s="276"/>
      <c r="K66" s="606"/>
      <c r="L66" s="259"/>
      <c r="M66" s="19"/>
      <c r="N66" s="31"/>
      <c r="O66" s="22"/>
      <c r="P66" s="1111"/>
      <c r="Q66" s="1111"/>
      <c r="R66" s="60"/>
      <c r="S66" s="2"/>
      <c r="T66" s="2"/>
      <c r="U66" s="2"/>
      <c r="V66" s="2"/>
    </row>
    <row r="67" spans="1:22" ht="12.75">
      <c r="A67" s="29" t="s">
        <v>154</v>
      </c>
      <c r="B67" s="29"/>
      <c r="C67" s="173"/>
      <c r="D67" s="173"/>
      <c r="E67" s="173"/>
      <c r="F67" s="258"/>
      <c r="G67" s="240"/>
      <c r="H67" s="240"/>
      <c r="I67" s="296"/>
      <c r="J67" s="277"/>
      <c r="K67" s="607"/>
      <c r="L67" s="257"/>
      <c r="M67" s="16"/>
      <c r="N67" s="32"/>
      <c r="O67" s="22"/>
      <c r="P67" s="1111"/>
      <c r="Q67" s="1111"/>
      <c r="R67" s="60"/>
      <c r="S67" s="2"/>
      <c r="T67" s="2"/>
      <c r="U67" s="2"/>
      <c r="V67" s="2"/>
    </row>
    <row r="68" spans="1:22" ht="13.5" thickBot="1">
      <c r="A68" s="168" t="s">
        <v>155</v>
      </c>
      <c r="B68" s="168"/>
      <c r="C68" s="822"/>
      <c r="D68" s="822"/>
      <c r="E68" s="822"/>
      <c r="F68" s="260"/>
      <c r="G68" s="242"/>
      <c r="H68" s="242"/>
      <c r="I68" s="830"/>
      <c r="J68" s="831"/>
      <c r="K68" s="832"/>
      <c r="L68" s="343"/>
      <c r="M68" s="64"/>
      <c r="N68" s="824"/>
      <c r="O68" s="22"/>
      <c r="P68" s="1111"/>
      <c r="Q68" s="1111"/>
      <c r="R68" s="60"/>
      <c r="S68" s="2"/>
      <c r="T68" s="2"/>
      <c r="U68" s="2"/>
      <c r="V68" s="2"/>
    </row>
    <row r="69" spans="1:22" ht="13.5" thickBot="1">
      <c r="A69" s="34" t="s">
        <v>49</v>
      </c>
      <c r="B69" s="34"/>
      <c r="C69" s="190">
        <f>SUM(C59,C61)</f>
        <v>104433</v>
      </c>
      <c r="D69" s="77">
        <f>SUM(D59,D61)</f>
        <v>111098</v>
      </c>
      <c r="E69" s="190">
        <f>SUM(E59,E61)</f>
        <v>97113</v>
      </c>
      <c r="F69" s="95">
        <v>0</v>
      </c>
      <c r="G69" s="84">
        <v>0</v>
      </c>
      <c r="H69" s="244"/>
      <c r="I69" s="92">
        <v>0</v>
      </c>
      <c r="J69" s="92">
        <v>0</v>
      </c>
      <c r="K69" s="92"/>
      <c r="L69" s="92">
        <f>SUM(I69,F69,C69)</f>
        <v>104433</v>
      </c>
      <c r="M69" s="84">
        <f>SUM(J69,G69,D69)</f>
        <v>111098</v>
      </c>
      <c r="N69" s="92">
        <f>SUM(K69,H69,E69)</f>
        <v>97113</v>
      </c>
      <c r="P69" s="1111"/>
      <c r="Q69" s="1111"/>
      <c r="R69" s="60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S70" s="2"/>
      <c r="T70" s="2"/>
      <c r="U70" s="2"/>
      <c r="V70" s="2"/>
    </row>
    <row r="71" spans="19:22" ht="12.75">
      <c r="S71" s="2"/>
      <c r="T71" s="2"/>
      <c r="U71" s="2"/>
      <c r="V71" s="2"/>
    </row>
    <row r="72" spans="19:22" ht="12.75">
      <c r="S72" s="2"/>
      <c r="T72" s="2"/>
      <c r="U72" s="2"/>
      <c r="V72" s="2"/>
    </row>
    <row r="73" spans="19:22" ht="12.75">
      <c r="S73" s="2"/>
      <c r="T73" s="2"/>
      <c r="U73" s="2"/>
      <c r="V73" s="2"/>
    </row>
    <row r="74" spans="19:22" ht="12.75">
      <c r="S74" s="2"/>
      <c r="T74" s="2"/>
      <c r="U74" s="2"/>
      <c r="V74" s="2"/>
    </row>
    <row r="75" spans="19:22" ht="12.75">
      <c r="S75" s="2"/>
      <c r="T75" s="2"/>
      <c r="U75" s="2"/>
      <c r="V75" s="2"/>
    </row>
    <row r="76" spans="19:22" ht="12.75">
      <c r="S76" s="2"/>
      <c r="T76" s="2"/>
      <c r="U76" s="2"/>
      <c r="V76" s="2"/>
    </row>
    <row r="77" spans="19:22" ht="12.75">
      <c r="S77" s="2"/>
      <c r="T77" s="2"/>
      <c r="U77" s="2"/>
      <c r="V77" s="2"/>
    </row>
    <row r="78" spans="19:22" ht="12.75">
      <c r="S78" s="2"/>
      <c r="T78" s="2"/>
      <c r="U78" s="2"/>
      <c r="V78" s="2"/>
    </row>
    <row r="79" spans="19:22" ht="12.75">
      <c r="S79" s="2"/>
      <c r="T79" s="2"/>
      <c r="U79" s="2"/>
      <c r="V79" s="2"/>
    </row>
    <row r="80" spans="19:22" ht="12.75">
      <c r="S80" s="2"/>
      <c r="T80" s="2"/>
      <c r="U80" s="2"/>
      <c r="V80" s="2"/>
    </row>
    <row r="81" spans="19:22" ht="12.75">
      <c r="S81" s="2"/>
      <c r="T81" s="2"/>
      <c r="U81" s="2"/>
      <c r="V81" s="2"/>
    </row>
    <row r="82" spans="19:22" ht="12.75">
      <c r="S82" s="2"/>
      <c r="T82" s="2"/>
      <c r="U82" s="2"/>
      <c r="V82" s="2"/>
    </row>
    <row r="83" spans="19:22" ht="12.75">
      <c r="S83" s="2"/>
      <c r="T83" s="2"/>
      <c r="U83" s="2"/>
      <c r="V83" s="2"/>
    </row>
    <row r="84" spans="19:22" ht="12.75">
      <c r="S84" s="2"/>
      <c r="T84" s="2"/>
      <c r="U84" s="2"/>
      <c r="V84" s="2"/>
    </row>
    <row r="85" spans="19:22" ht="12.75">
      <c r="S85" s="2"/>
      <c r="T85" s="2"/>
      <c r="U85" s="2"/>
      <c r="V85" s="2"/>
    </row>
    <row r="86" spans="19:22" ht="12.75">
      <c r="S86" s="2"/>
      <c r="T86" s="2"/>
      <c r="U86" s="2"/>
      <c r="V86" s="2"/>
    </row>
    <row r="87" spans="19:22" ht="12.75">
      <c r="S87" s="2"/>
      <c r="T87" s="2"/>
      <c r="U87" s="2"/>
      <c r="V87" s="2"/>
    </row>
    <row r="88" spans="19:22" ht="12.75">
      <c r="S88" s="2"/>
      <c r="T88" s="2"/>
      <c r="U88" s="2"/>
      <c r="V88" s="2"/>
    </row>
    <row r="89" spans="19:22" ht="12.75">
      <c r="S89" s="2"/>
      <c r="T89" s="2"/>
      <c r="U89" s="2"/>
      <c r="V89" s="2"/>
    </row>
    <row r="90" spans="19:22" ht="12.75">
      <c r="S90" s="2"/>
      <c r="T90" s="2"/>
      <c r="U90" s="2"/>
      <c r="V90" s="2"/>
    </row>
    <row r="91" spans="19:22" ht="12.75">
      <c r="S91" s="2"/>
      <c r="T91" s="2"/>
      <c r="U91" s="2"/>
      <c r="V91" s="2"/>
    </row>
    <row r="92" spans="19:22" ht="12.75">
      <c r="S92" s="2"/>
      <c r="T92" s="2"/>
      <c r="U92" s="2"/>
      <c r="V92" s="2"/>
    </row>
    <row r="93" spans="19:22" ht="12.75">
      <c r="S93" s="2"/>
      <c r="T93" s="2"/>
      <c r="U93" s="2"/>
      <c r="V93" s="2"/>
    </row>
    <row r="94" spans="19:22" ht="12.75">
      <c r="S94" s="2"/>
      <c r="T94" s="2"/>
      <c r="U94" s="2"/>
      <c r="V94" s="2"/>
    </row>
    <row r="95" spans="19:22" ht="12.75">
      <c r="S95" s="2"/>
      <c r="T95" s="2"/>
      <c r="U95" s="2"/>
      <c r="V95" s="2"/>
    </row>
    <row r="96" spans="19:22" ht="12.75">
      <c r="S96" s="2"/>
      <c r="T96" s="2"/>
      <c r="U96" s="2"/>
      <c r="V96" s="2"/>
    </row>
    <row r="97" spans="19:22" ht="12.75">
      <c r="S97" s="2"/>
      <c r="T97" s="2"/>
      <c r="U97" s="2"/>
      <c r="V97" s="2"/>
    </row>
    <row r="98" spans="19:22" ht="12.75">
      <c r="S98" s="2"/>
      <c r="T98" s="2"/>
      <c r="U98" s="2"/>
      <c r="V98" s="2"/>
    </row>
    <row r="99" spans="19:22" ht="12.75">
      <c r="S99" s="2"/>
      <c r="T99" s="2"/>
      <c r="U99" s="2"/>
      <c r="V99" s="2"/>
    </row>
    <row r="100" spans="19:22" ht="12.75">
      <c r="S100" s="2"/>
      <c r="T100" s="2"/>
      <c r="U100" s="2"/>
      <c r="V100" s="2"/>
    </row>
    <row r="101" spans="19:22" ht="12.75">
      <c r="S101" s="2"/>
      <c r="T101" s="2"/>
      <c r="U101" s="2"/>
      <c r="V101" s="2"/>
    </row>
    <row r="102" spans="19:22" ht="12.75">
      <c r="S102" s="2"/>
      <c r="T102" s="2"/>
      <c r="U102" s="2"/>
      <c r="V102" s="2"/>
    </row>
    <row r="103" spans="19:22" ht="12.75">
      <c r="S103" s="2"/>
      <c r="T103" s="2"/>
      <c r="U103" s="2"/>
      <c r="V103" s="2"/>
    </row>
  </sheetData>
  <sheetProtection/>
  <mergeCells count="10">
    <mergeCell ref="C5:E5"/>
    <mergeCell ref="F5:H5"/>
    <mergeCell ref="I5:K5"/>
    <mergeCell ref="L5:N5"/>
    <mergeCell ref="A1:F1"/>
    <mergeCell ref="C60:D60"/>
    <mergeCell ref="F60:G60"/>
    <mergeCell ref="I60:J60"/>
    <mergeCell ref="L60:M60"/>
    <mergeCell ref="B5:B7"/>
  </mergeCells>
  <printOptions/>
  <pageMargins left="0.2362204724409449" right="0.1968503937007874" top="0.1968503937007874" bottom="0.1968503937007874" header="0.5118110236220472" footer="0.5118110236220472"/>
  <pageSetup horizontalDpi="600" verticalDpi="600" orientation="portrait" paperSize="9" scale="90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44">
      <selection activeCell="F80" sqref="F80"/>
    </sheetView>
  </sheetViews>
  <sheetFormatPr defaultColWidth="9.140625" defaultRowHeight="12.75"/>
  <cols>
    <col min="1" max="1" width="25.140625" style="0" customWidth="1"/>
    <col min="2" max="2" width="6.28125" style="0" customWidth="1"/>
    <col min="3" max="3" width="7.00390625" style="0" customWidth="1"/>
    <col min="4" max="4" width="6.7109375" style="0" customWidth="1"/>
    <col min="5" max="5" width="6.57421875" style="0" customWidth="1"/>
    <col min="6" max="6" width="5.8515625" style="0" customWidth="1"/>
    <col min="7" max="7" width="5.00390625" style="0" customWidth="1"/>
    <col min="8" max="8" width="4.57421875" style="0" bestFit="1" customWidth="1"/>
    <col min="9" max="9" width="5.57421875" style="0" customWidth="1"/>
    <col min="10" max="10" width="5.140625" style="0" customWidth="1"/>
    <col min="11" max="11" width="3.8515625" style="0" customWidth="1"/>
    <col min="12" max="12" width="6.8515625" style="0" customWidth="1"/>
    <col min="13" max="13" width="7.140625" style="0" customWidth="1"/>
    <col min="14" max="14" width="6.421875" style="0" customWidth="1"/>
    <col min="15" max="15" width="7.140625" style="0" customWidth="1"/>
    <col min="16" max="17" width="8.28125" style="0" customWidth="1"/>
    <col min="18" max="18" width="8.8515625" style="0" customWidth="1"/>
  </cols>
  <sheetData>
    <row r="1" spans="1:18" ht="12.75">
      <c r="A1" s="1032" t="s">
        <v>368</v>
      </c>
      <c r="B1" s="1032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60"/>
      <c r="N1" s="60"/>
      <c r="O1" s="60"/>
      <c r="P1" s="60"/>
      <c r="Q1" s="6"/>
      <c r="R1" s="172"/>
    </row>
    <row r="2" spans="1:18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4"/>
    </row>
    <row r="3" spans="1:18" ht="12.75">
      <c r="A3" s="8" t="s">
        <v>263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2"/>
      <c r="R3" s="74"/>
    </row>
    <row r="4" spans="3:18" ht="7.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4"/>
    </row>
    <row r="5" spans="1:18" ht="12.75" customHeight="1">
      <c r="A5" s="67" t="s">
        <v>26</v>
      </c>
      <c r="B5" s="468" t="s">
        <v>414</v>
      </c>
      <c r="C5" s="1033" t="s">
        <v>276</v>
      </c>
      <c r="D5" s="1034"/>
      <c r="E5" s="1034"/>
      <c r="F5" s="1021" t="s">
        <v>277</v>
      </c>
      <c r="G5" s="1022"/>
      <c r="H5" s="1023"/>
      <c r="I5" s="1021" t="s">
        <v>280</v>
      </c>
      <c r="J5" s="1022"/>
      <c r="K5" s="1023"/>
      <c r="L5" s="1021" t="s">
        <v>117</v>
      </c>
      <c r="M5" s="1022"/>
      <c r="N5" s="1035"/>
      <c r="O5" s="815"/>
      <c r="P5" s="5"/>
      <c r="Q5" s="5"/>
      <c r="R5" s="74"/>
    </row>
    <row r="6" spans="1:18" ht="10.5" customHeight="1" thickBot="1">
      <c r="A6" s="407"/>
      <c r="B6" s="469"/>
      <c r="C6" s="403" t="s">
        <v>384</v>
      </c>
      <c r="D6" s="851" t="s">
        <v>385</v>
      </c>
      <c r="E6" s="852" t="s">
        <v>461</v>
      </c>
      <c r="F6" s="402" t="s">
        <v>384</v>
      </c>
      <c r="G6" s="645" t="s">
        <v>385</v>
      </c>
      <c r="H6" s="639" t="s">
        <v>461</v>
      </c>
      <c r="I6" s="402" t="s">
        <v>384</v>
      </c>
      <c r="J6" s="645" t="s">
        <v>385</v>
      </c>
      <c r="K6" s="639" t="s">
        <v>461</v>
      </c>
      <c r="L6" s="402" t="s">
        <v>384</v>
      </c>
      <c r="M6" s="645" t="s">
        <v>385</v>
      </c>
      <c r="N6" s="853" t="s">
        <v>461</v>
      </c>
      <c r="O6" s="5"/>
      <c r="P6" s="5"/>
      <c r="Q6" s="5"/>
      <c r="R6" s="74"/>
    </row>
    <row r="7" spans="1:18" ht="13.5" thickBot="1">
      <c r="A7" s="416" t="s">
        <v>157</v>
      </c>
      <c r="B7" s="609"/>
      <c r="C7" s="412">
        <f>SUM(C8,C11,C14)</f>
        <v>26936</v>
      </c>
      <c r="D7" s="649">
        <f>SUM(D8,D11,D14)+D10</f>
        <v>29344</v>
      </c>
      <c r="E7" s="413">
        <f>SUM(E8,E10,E11,E14,E20)</f>
        <v>33614</v>
      </c>
      <c r="F7" s="254">
        <f>SUM(F8,F11,F14)</f>
        <v>0</v>
      </c>
      <c r="G7" s="643">
        <v>0</v>
      </c>
      <c r="H7" s="255">
        <v>0</v>
      </c>
      <c r="I7" s="642">
        <f>SUM(I8,I11,I14)</f>
        <v>0</v>
      </c>
      <c r="J7" s="643">
        <v>0</v>
      </c>
      <c r="K7" s="255">
        <v>0</v>
      </c>
      <c r="L7" s="412">
        <f>SUM(I7,F7,C7)</f>
        <v>26936</v>
      </c>
      <c r="M7" s="650">
        <f>SUM(J7,G7,D7)</f>
        <v>29344</v>
      </c>
      <c r="N7" s="651">
        <f>SUM(K7,H7,E7)</f>
        <v>33614</v>
      </c>
      <c r="O7" s="816"/>
      <c r="P7" s="5"/>
      <c r="Q7" s="5"/>
      <c r="R7" s="75"/>
    </row>
    <row r="8" spans="1:18" ht="12.75">
      <c r="A8" s="196" t="s">
        <v>483</v>
      </c>
      <c r="B8" s="416"/>
      <c r="C8" s="257">
        <f>SUM(C9:C9)</f>
        <v>22787</v>
      </c>
      <c r="D8" s="86">
        <f>SUM(D9:D9)</f>
        <v>21956</v>
      </c>
      <c r="E8" s="238">
        <f>SUM(E9:E9)</f>
        <v>20827</v>
      </c>
      <c r="F8" s="239">
        <f>SUM(F9:F9)</f>
        <v>0</v>
      </c>
      <c r="G8" s="86">
        <v>0</v>
      </c>
      <c r="H8" s="224">
        <v>0</v>
      </c>
      <c r="I8" s="257">
        <f>SUM(I9:I9)</f>
        <v>0</v>
      </c>
      <c r="J8" s="86">
        <v>0</v>
      </c>
      <c r="K8" s="224">
        <v>0</v>
      </c>
      <c r="L8" s="641">
        <f aca="true" t="shared" si="0" ref="L8:N23">SUM(I8,F8,C8)</f>
        <v>22787</v>
      </c>
      <c r="M8" s="644">
        <f aca="true" t="shared" si="1" ref="M8:M22">SUM(J8,G8,D8)</f>
        <v>21956</v>
      </c>
      <c r="N8" s="652">
        <f t="shared" si="0"/>
        <v>20827</v>
      </c>
      <c r="O8" s="816"/>
      <c r="P8" s="5"/>
      <c r="Q8" s="5"/>
      <c r="R8" s="75"/>
    </row>
    <row r="9" spans="1:18" ht="12.75">
      <c r="A9" s="29" t="s">
        <v>287</v>
      </c>
      <c r="B9" s="29" t="s">
        <v>428</v>
      </c>
      <c r="C9" s="258">
        <v>22787</v>
      </c>
      <c r="D9" s="85">
        <v>21956</v>
      </c>
      <c r="E9" s="339">
        <v>20827</v>
      </c>
      <c r="F9" s="240">
        <v>0</v>
      </c>
      <c r="G9" s="85">
        <v>0</v>
      </c>
      <c r="H9" s="219">
        <v>0</v>
      </c>
      <c r="I9" s="258">
        <v>0</v>
      </c>
      <c r="J9" s="85">
        <v>0</v>
      </c>
      <c r="K9" s="219">
        <v>0</v>
      </c>
      <c r="L9" s="641">
        <f t="shared" si="0"/>
        <v>22787</v>
      </c>
      <c r="M9" s="644">
        <f t="shared" si="1"/>
        <v>21956</v>
      </c>
      <c r="N9" s="652">
        <f t="shared" si="0"/>
        <v>20827</v>
      </c>
      <c r="O9" s="816"/>
      <c r="P9" s="5"/>
      <c r="Q9" s="5"/>
      <c r="R9" s="75"/>
    </row>
    <row r="10" spans="1:18" ht="12.75">
      <c r="A10" s="196" t="s">
        <v>585</v>
      </c>
      <c r="B10" s="29" t="s">
        <v>586</v>
      </c>
      <c r="C10" s="258">
        <v>0</v>
      </c>
      <c r="D10" s="86">
        <v>626</v>
      </c>
      <c r="E10" s="238">
        <v>626</v>
      </c>
      <c r="F10" s="240">
        <v>0</v>
      </c>
      <c r="G10" s="85">
        <v>0</v>
      </c>
      <c r="H10" s="219">
        <v>0</v>
      </c>
      <c r="I10" s="258">
        <v>0</v>
      </c>
      <c r="J10" s="85">
        <v>0</v>
      </c>
      <c r="K10" s="219"/>
      <c r="L10" s="641">
        <f>SUM(C10,F10)</f>
        <v>0</v>
      </c>
      <c r="M10" s="644">
        <f>SUM(J10,G10,D10)</f>
        <v>626</v>
      </c>
      <c r="N10" s="652">
        <f>SUM(K10,H10,E10)</f>
        <v>626</v>
      </c>
      <c r="O10" s="816"/>
      <c r="P10" s="5"/>
      <c r="Q10" s="5"/>
      <c r="R10" s="75"/>
    </row>
    <row r="11" spans="1:18" ht="12.75">
      <c r="A11" s="196" t="s">
        <v>480</v>
      </c>
      <c r="B11" s="196"/>
      <c r="C11" s="257">
        <f>SUM(C12)</f>
        <v>2529</v>
      </c>
      <c r="D11" s="86">
        <f>SUM(D12:D13)</f>
        <v>100</v>
      </c>
      <c r="E11" s="238">
        <f>SUM(E12:E13)</f>
        <v>100</v>
      </c>
      <c r="F11" s="239">
        <f>SUM(F12)</f>
        <v>0</v>
      </c>
      <c r="G11" s="86">
        <v>0</v>
      </c>
      <c r="H11" s="224">
        <v>0</v>
      </c>
      <c r="I11" s="257">
        <f>SUM(I12)</f>
        <v>0</v>
      </c>
      <c r="J11" s="86">
        <v>0</v>
      </c>
      <c r="K11" s="224">
        <v>0</v>
      </c>
      <c r="L11" s="641">
        <f t="shared" si="0"/>
        <v>2529</v>
      </c>
      <c r="M11" s="644">
        <f t="shared" si="1"/>
        <v>100</v>
      </c>
      <c r="N11" s="652">
        <f t="shared" si="0"/>
        <v>100</v>
      </c>
      <c r="O11" s="816"/>
      <c r="P11" s="5"/>
      <c r="Q11" s="5"/>
      <c r="R11" s="75"/>
    </row>
    <row r="12" spans="1:18" ht="12.75">
      <c r="A12" s="29" t="s">
        <v>335</v>
      </c>
      <c r="B12" s="29" t="s">
        <v>428</v>
      </c>
      <c r="C12" s="258">
        <v>2529</v>
      </c>
      <c r="D12" s="85">
        <v>0</v>
      </c>
      <c r="E12" s="339">
        <v>0</v>
      </c>
      <c r="F12" s="240">
        <v>0</v>
      </c>
      <c r="G12" s="85">
        <v>0</v>
      </c>
      <c r="H12" s="219">
        <v>0</v>
      </c>
      <c r="I12" s="258">
        <v>0</v>
      </c>
      <c r="J12" s="85">
        <v>0</v>
      </c>
      <c r="K12" s="219">
        <v>0</v>
      </c>
      <c r="L12" s="641">
        <f t="shared" si="0"/>
        <v>2529</v>
      </c>
      <c r="M12" s="644">
        <f t="shared" si="1"/>
        <v>0</v>
      </c>
      <c r="N12" s="652">
        <f t="shared" si="0"/>
        <v>0</v>
      </c>
      <c r="O12" s="816"/>
      <c r="P12" s="5"/>
      <c r="Q12" s="5"/>
      <c r="R12" s="75"/>
    </row>
    <row r="13" spans="1:18" ht="12.75">
      <c r="A13" s="29" t="s">
        <v>479</v>
      </c>
      <c r="B13" s="29" t="s">
        <v>477</v>
      </c>
      <c r="C13" s="258">
        <v>0</v>
      </c>
      <c r="D13" s="85">
        <v>100</v>
      </c>
      <c r="E13" s="339">
        <v>100</v>
      </c>
      <c r="F13" s="240">
        <v>0</v>
      </c>
      <c r="G13" s="85">
        <v>0</v>
      </c>
      <c r="H13" s="219">
        <v>0</v>
      </c>
      <c r="I13" s="258">
        <v>0</v>
      </c>
      <c r="J13" s="85">
        <v>0</v>
      </c>
      <c r="K13" s="219">
        <v>0</v>
      </c>
      <c r="L13" s="641">
        <f t="shared" si="0"/>
        <v>0</v>
      </c>
      <c r="M13" s="641">
        <f t="shared" si="0"/>
        <v>100</v>
      </c>
      <c r="N13" s="652">
        <f t="shared" si="0"/>
        <v>100</v>
      </c>
      <c r="O13" s="816"/>
      <c r="P13" s="5"/>
      <c r="Q13" s="5"/>
      <c r="R13" s="75"/>
    </row>
    <row r="14" spans="1:18" ht="12.75">
      <c r="A14" s="196" t="s">
        <v>481</v>
      </c>
      <c r="B14" s="196"/>
      <c r="C14" s="257">
        <f>SUM(C15+C16)</f>
        <v>1620</v>
      </c>
      <c r="D14" s="86">
        <f>SUM(D15:D19)</f>
        <v>6662</v>
      </c>
      <c r="E14" s="238">
        <f>SUM(E15:E19)</f>
        <v>6662</v>
      </c>
      <c r="F14" s="239">
        <f>SUM(F15:F16)</f>
        <v>0</v>
      </c>
      <c r="G14" s="86">
        <v>0</v>
      </c>
      <c r="H14" s="224">
        <v>0</v>
      </c>
      <c r="I14" s="257">
        <f>SUM(I15:I16)</f>
        <v>0</v>
      </c>
      <c r="J14" s="86">
        <v>0</v>
      </c>
      <c r="K14" s="224">
        <v>0</v>
      </c>
      <c r="L14" s="641">
        <f t="shared" si="0"/>
        <v>1620</v>
      </c>
      <c r="M14" s="644">
        <f t="shared" si="1"/>
        <v>6662</v>
      </c>
      <c r="N14" s="652">
        <f t="shared" si="0"/>
        <v>6662</v>
      </c>
      <c r="O14" s="816"/>
      <c r="P14" s="5"/>
      <c r="Q14" s="5"/>
      <c r="R14" s="75"/>
    </row>
    <row r="15" spans="1:18" ht="12.75">
      <c r="A15" s="29" t="s">
        <v>256</v>
      </c>
      <c r="B15" s="29" t="s">
        <v>430</v>
      </c>
      <c r="C15" s="258">
        <v>620</v>
      </c>
      <c r="D15" s="85">
        <v>0</v>
      </c>
      <c r="E15" s="339">
        <v>0</v>
      </c>
      <c r="F15" s="240">
        <v>0</v>
      </c>
      <c r="G15" s="85">
        <v>0</v>
      </c>
      <c r="H15" s="219">
        <v>0</v>
      </c>
      <c r="I15" s="258">
        <v>0</v>
      </c>
      <c r="J15" s="85">
        <v>0</v>
      </c>
      <c r="K15" s="219">
        <v>0</v>
      </c>
      <c r="L15" s="641">
        <f t="shared" si="0"/>
        <v>620</v>
      </c>
      <c r="M15" s="644">
        <f t="shared" si="1"/>
        <v>0</v>
      </c>
      <c r="N15" s="652">
        <f t="shared" si="0"/>
        <v>0</v>
      </c>
      <c r="O15" s="816"/>
      <c r="P15" s="5"/>
      <c r="Q15" s="5"/>
      <c r="R15" s="75"/>
    </row>
    <row r="16" spans="1:18" ht="12.75">
      <c r="A16" s="417" t="s">
        <v>399</v>
      </c>
      <c r="B16" s="417" t="s">
        <v>430</v>
      </c>
      <c r="C16" s="258">
        <v>1000</v>
      </c>
      <c r="D16" s="85">
        <v>2572</v>
      </c>
      <c r="E16" s="339">
        <v>2572</v>
      </c>
      <c r="F16" s="240">
        <v>0</v>
      </c>
      <c r="G16" s="85">
        <v>0</v>
      </c>
      <c r="H16" s="219">
        <v>0</v>
      </c>
      <c r="I16" s="258">
        <v>0</v>
      </c>
      <c r="J16" s="85">
        <v>0</v>
      </c>
      <c r="K16" s="219">
        <v>0</v>
      </c>
      <c r="L16" s="641">
        <f t="shared" si="0"/>
        <v>1000</v>
      </c>
      <c r="M16" s="644">
        <f t="shared" si="1"/>
        <v>2572</v>
      </c>
      <c r="N16" s="652">
        <f t="shared" si="0"/>
        <v>2572</v>
      </c>
      <c r="O16" s="816"/>
      <c r="P16" s="5"/>
      <c r="Q16" s="5"/>
      <c r="R16" s="75"/>
    </row>
    <row r="17" spans="1:18" ht="12.75">
      <c r="A17" s="417" t="s">
        <v>478</v>
      </c>
      <c r="B17" s="417" t="s">
        <v>456</v>
      </c>
      <c r="C17" s="258">
        <v>0</v>
      </c>
      <c r="D17" s="85">
        <v>3827</v>
      </c>
      <c r="E17" s="339">
        <v>3827</v>
      </c>
      <c r="F17" s="240">
        <v>0</v>
      </c>
      <c r="G17" s="85">
        <v>0</v>
      </c>
      <c r="H17" s="219">
        <v>0</v>
      </c>
      <c r="I17" s="258">
        <v>0</v>
      </c>
      <c r="J17" s="85">
        <v>0</v>
      </c>
      <c r="K17" s="219">
        <v>0</v>
      </c>
      <c r="L17" s="641">
        <f t="shared" si="0"/>
        <v>0</v>
      </c>
      <c r="M17" s="641">
        <f t="shared" si="1"/>
        <v>3827</v>
      </c>
      <c r="N17" s="652">
        <f>SUM(K17,H17,E17)</f>
        <v>3827</v>
      </c>
      <c r="O17" s="816"/>
      <c r="P17" s="5"/>
      <c r="Q17" s="5"/>
      <c r="R17" s="75"/>
    </row>
    <row r="18" spans="1:18" ht="12.75">
      <c r="A18" s="417" t="s">
        <v>560</v>
      </c>
      <c r="B18" s="417" t="s">
        <v>474</v>
      </c>
      <c r="C18" s="258">
        <v>0</v>
      </c>
      <c r="D18" s="85">
        <v>213</v>
      </c>
      <c r="E18" s="339">
        <v>213</v>
      </c>
      <c r="F18" s="240">
        <v>0</v>
      </c>
      <c r="G18" s="85">
        <v>0</v>
      </c>
      <c r="H18" s="219">
        <v>0</v>
      </c>
      <c r="I18" s="258">
        <v>0</v>
      </c>
      <c r="J18" s="85">
        <v>0</v>
      </c>
      <c r="K18" s="219"/>
      <c r="L18" s="641">
        <f t="shared" si="0"/>
        <v>0</v>
      </c>
      <c r="M18" s="835">
        <f t="shared" si="1"/>
        <v>213</v>
      </c>
      <c r="N18" s="652">
        <f t="shared" si="0"/>
        <v>213</v>
      </c>
      <c r="O18" s="816"/>
      <c r="P18" s="174"/>
      <c r="Q18" s="5"/>
      <c r="R18" s="75"/>
    </row>
    <row r="19" spans="1:18" ht="12.75">
      <c r="A19" s="417" t="s">
        <v>587</v>
      </c>
      <c r="B19" s="417" t="s">
        <v>457</v>
      </c>
      <c r="C19" s="258">
        <v>0</v>
      </c>
      <c r="D19" s="85">
        <v>50</v>
      </c>
      <c r="E19" s="339">
        <v>50</v>
      </c>
      <c r="F19" s="240">
        <v>0</v>
      </c>
      <c r="G19" s="85">
        <v>0</v>
      </c>
      <c r="H19" s="219">
        <v>0</v>
      </c>
      <c r="I19" s="258">
        <v>0</v>
      </c>
      <c r="J19" s="85">
        <v>0</v>
      </c>
      <c r="K19" s="219"/>
      <c r="L19" s="641">
        <f t="shared" si="0"/>
        <v>0</v>
      </c>
      <c r="M19" s="835">
        <f t="shared" si="1"/>
        <v>50</v>
      </c>
      <c r="N19" s="652">
        <f>SUM(K19,H19,E19)</f>
        <v>50</v>
      </c>
      <c r="O19" s="816"/>
      <c r="P19" s="174"/>
      <c r="Q19" s="174"/>
      <c r="R19" s="75"/>
    </row>
    <row r="20" spans="1:18" ht="12.75">
      <c r="A20" s="418" t="s">
        <v>482</v>
      </c>
      <c r="B20" s="417" t="s">
        <v>431</v>
      </c>
      <c r="C20" s="257">
        <v>5409</v>
      </c>
      <c r="D20" s="86">
        <v>5399</v>
      </c>
      <c r="E20" s="238">
        <v>5399</v>
      </c>
      <c r="F20" s="239">
        <v>0</v>
      </c>
      <c r="G20" s="86">
        <v>0</v>
      </c>
      <c r="H20" s="224">
        <v>0</v>
      </c>
      <c r="I20" s="257">
        <v>0</v>
      </c>
      <c r="J20" s="86">
        <v>0</v>
      </c>
      <c r="K20" s="224">
        <v>0</v>
      </c>
      <c r="L20" s="641">
        <f t="shared" si="0"/>
        <v>5409</v>
      </c>
      <c r="M20" s="644">
        <f t="shared" si="1"/>
        <v>5399</v>
      </c>
      <c r="N20" s="652">
        <f t="shared" si="0"/>
        <v>5399</v>
      </c>
      <c r="O20" s="816"/>
      <c r="P20" s="174"/>
      <c r="Q20" s="174"/>
      <c r="R20" s="75"/>
    </row>
    <row r="21" spans="1:18" ht="12.75">
      <c r="A21" s="418" t="s">
        <v>161</v>
      </c>
      <c r="B21" s="418"/>
      <c r="C21" s="257">
        <f>SUM(C22)</f>
        <v>0</v>
      </c>
      <c r="D21" s="86">
        <f>SUM(D22)</f>
        <v>0</v>
      </c>
      <c r="E21" s="238">
        <f>SUM(E22)</f>
        <v>0</v>
      </c>
      <c r="F21" s="239">
        <f>SUM(F22)</f>
        <v>0</v>
      </c>
      <c r="G21" s="86">
        <v>0</v>
      </c>
      <c r="H21" s="224">
        <v>0</v>
      </c>
      <c r="I21" s="257">
        <f>SUM(I22)</f>
        <v>0</v>
      </c>
      <c r="J21" s="86">
        <v>0</v>
      </c>
      <c r="K21" s="224">
        <v>0</v>
      </c>
      <c r="L21" s="641">
        <f t="shared" si="0"/>
        <v>0</v>
      </c>
      <c r="M21" s="644">
        <f t="shared" si="1"/>
        <v>0</v>
      </c>
      <c r="N21" s="652">
        <f t="shared" si="0"/>
        <v>0</v>
      </c>
      <c r="O21" s="816"/>
      <c r="P21" s="5"/>
      <c r="Q21" s="5"/>
      <c r="R21" s="75"/>
    </row>
    <row r="22" spans="1:18" ht="13.5" thickBot="1">
      <c r="A22" s="169" t="s">
        <v>336</v>
      </c>
      <c r="B22" s="169"/>
      <c r="C22" s="273">
        <v>0</v>
      </c>
      <c r="D22" s="293">
        <v>0</v>
      </c>
      <c r="E22" s="419">
        <v>0</v>
      </c>
      <c r="F22" s="242">
        <v>0</v>
      </c>
      <c r="G22" s="243">
        <v>0</v>
      </c>
      <c r="H22" s="220">
        <v>0</v>
      </c>
      <c r="I22" s="260">
        <v>0</v>
      </c>
      <c r="J22" s="243">
        <v>0</v>
      </c>
      <c r="K22" s="220">
        <v>0</v>
      </c>
      <c r="L22" s="741">
        <f t="shared" si="0"/>
        <v>0</v>
      </c>
      <c r="M22" s="742">
        <f t="shared" si="1"/>
        <v>0</v>
      </c>
      <c r="N22" s="743">
        <f t="shared" si="0"/>
        <v>0</v>
      </c>
      <c r="O22" s="816"/>
      <c r="P22" s="5"/>
      <c r="Q22" s="5"/>
      <c r="R22" s="75"/>
    </row>
    <row r="23" spans="1:18" ht="13.5" thickBot="1">
      <c r="A23" s="36" t="s">
        <v>180</v>
      </c>
      <c r="B23" s="148"/>
      <c r="C23" s="261">
        <f>SUM(C20,C21,C7)</f>
        <v>32345</v>
      </c>
      <c r="D23" s="161">
        <f>SUM(D20,D21,D7)</f>
        <v>34743</v>
      </c>
      <c r="E23" s="161">
        <f>SUM(E7,E21)</f>
        <v>33614</v>
      </c>
      <c r="F23" s="95">
        <f>SUM(F21,F7)</f>
        <v>0</v>
      </c>
      <c r="G23" s="92">
        <v>0</v>
      </c>
      <c r="H23" s="221">
        <v>0</v>
      </c>
      <c r="I23" s="95">
        <f>SUM(I21,I7)</f>
        <v>0</v>
      </c>
      <c r="J23" s="92">
        <v>0</v>
      </c>
      <c r="K23" s="221">
        <v>0</v>
      </c>
      <c r="L23" s="428">
        <f t="shared" si="0"/>
        <v>32345</v>
      </c>
      <c r="M23" s="646">
        <f>SUM(J23,G23,D23)</f>
        <v>34743</v>
      </c>
      <c r="N23" s="653">
        <f t="shared" si="0"/>
        <v>33614</v>
      </c>
      <c r="O23" s="816"/>
      <c r="P23" s="156"/>
      <c r="Q23" s="21"/>
      <c r="R23" s="75"/>
    </row>
    <row r="24" spans="1:18" ht="6" customHeight="1" thickBot="1">
      <c r="A24" s="24"/>
      <c r="B24" s="424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2"/>
      <c r="N24" s="2"/>
      <c r="O24" s="2"/>
      <c r="P24" s="5"/>
      <c r="Q24" s="5"/>
      <c r="R24" s="75"/>
    </row>
    <row r="25" spans="1:18" ht="13.5" thickBot="1">
      <c r="A25" s="148" t="s">
        <v>27</v>
      </c>
      <c r="B25" s="426"/>
      <c r="C25" s="1036" t="s">
        <v>276</v>
      </c>
      <c r="D25" s="1014"/>
      <c r="E25" s="1015"/>
      <c r="F25" s="1036" t="s">
        <v>277</v>
      </c>
      <c r="G25" s="1014"/>
      <c r="H25" s="1015"/>
      <c r="I25" s="1036" t="s">
        <v>279</v>
      </c>
      <c r="J25" s="1014"/>
      <c r="K25" s="1015"/>
      <c r="L25" s="1036" t="s">
        <v>117</v>
      </c>
      <c r="M25" s="1037"/>
      <c r="N25" s="1017"/>
      <c r="O25" s="66"/>
      <c r="P25" s="5"/>
      <c r="Q25" s="5"/>
      <c r="R25" s="75"/>
    </row>
    <row r="26" spans="1:18" ht="13.5" thickBot="1">
      <c r="A26" s="249" t="s">
        <v>20</v>
      </c>
      <c r="B26" s="148"/>
      <c r="C26" s="263">
        <f aca="true" t="shared" si="2" ref="C26:N26">SUM(C28,C27,C55+C56)</f>
        <v>30845</v>
      </c>
      <c r="D26" s="263">
        <f t="shared" si="2"/>
        <v>31628</v>
      </c>
      <c r="E26" s="263">
        <f t="shared" si="2"/>
        <v>27553</v>
      </c>
      <c r="F26" s="263">
        <f t="shared" si="2"/>
        <v>0</v>
      </c>
      <c r="G26" s="263">
        <f t="shared" si="2"/>
        <v>0</v>
      </c>
      <c r="H26" s="263">
        <f t="shared" si="2"/>
        <v>0</v>
      </c>
      <c r="I26" s="263">
        <f t="shared" si="2"/>
        <v>0</v>
      </c>
      <c r="J26" s="263">
        <f t="shared" si="2"/>
        <v>0</v>
      </c>
      <c r="K26" s="263">
        <f t="shared" si="2"/>
        <v>0</v>
      </c>
      <c r="L26" s="263">
        <f t="shared" si="2"/>
        <v>30845</v>
      </c>
      <c r="M26" s="263">
        <f t="shared" si="2"/>
        <v>31628</v>
      </c>
      <c r="N26" s="263">
        <f t="shared" si="2"/>
        <v>27553</v>
      </c>
      <c r="O26" s="817"/>
      <c r="P26" s="5"/>
      <c r="Q26" s="5"/>
      <c r="R26" s="22"/>
    </row>
    <row r="27" spans="1:18" ht="13.5" thickBot="1">
      <c r="A27" s="408" t="s">
        <v>179</v>
      </c>
      <c r="B27" s="408" t="s">
        <v>432</v>
      </c>
      <c r="C27" s="285">
        <v>11911</v>
      </c>
      <c r="D27" s="252">
        <v>12460</v>
      </c>
      <c r="E27" s="256">
        <v>12182</v>
      </c>
      <c r="F27" s="285">
        <v>0</v>
      </c>
      <c r="G27" s="252">
        <v>0</v>
      </c>
      <c r="H27" s="256">
        <v>0</v>
      </c>
      <c r="I27" s="285">
        <v>0</v>
      </c>
      <c r="J27" s="252">
        <v>0</v>
      </c>
      <c r="K27" s="256">
        <v>0</v>
      </c>
      <c r="L27" s="263">
        <f aca="true" t="shared" si="3" ref="L27:N57">SUM(I27,F27,C27)</f>
        <v>11911</v>
      </c>
      <c r="M27" s="92">
        <f aca="true" t="shared" si="4" ref="M27:M57">SUM(J27,G27,D27)</f>
        <v>12460</v>
      </c>
      <c r="N27" s="410">
        <f t="shared" si="3"/>
        <v>12182</v>
      </c>
      <c r="O27" s="817"/>
      <c r="P27" s="5"/>
      <c r="Q27" s="5"/>
      <c r="R27" s="22"/>
    </row>
    <row r="28" spans="1:18" ht="13.5" thickBot="1">
      <c r="A28" s="57" t="s">
        <v>147</v>
      </c>
      <c r="B28" s="57" t="s">
        <v>433</v>
      </c>
      <c r="C28" s="95">
        <v>3150</v>
      </c>
      <c r="D28" s="92">
        <v>3033</v>
      </c>
      <c r="E28" s="221">
        <v>2879</v>
      </c>
      <c r="F28" s="95">
        <v>0</v>
      </c>
      <c r="G28" s="92">
        <v>0</v>
      </c>
      <c r="H28" s="221">
        <v>0</v>
      </c>
      <c r="I28" s="95">
        <v>0</v>
      </c>
      <c r="J28" s="92">
        <v>0</v>
      </c>
      <c r="K28" s="221">
        <v>0</v>
      </c>
      <c r="L28" s="263">
        <f t="shared" si="3"/>
        <v>3150</v>
      </c>
      <c r="M28" s="92">
        <f t="shared" si="4"/>
        <v>3033</v>
      </c>
      <c r="N28" s="410">
        <f t="shared" si="3"/>
        <v>2879</v>
      </c>
      <c r="O28" s="817"/>
      <c r="P28" s="5"/>
      <c r="Q28" s="5"/>
      <c r="R28" s="22"/>
    </row>
    <row r="29" spans="1:18" ht="12.75">
      <c r="A29" s="166" t="s">
        <v>484</v>
      </c>
      <c r="B29" s="166"/>
      <c r="C29" s="272">
        <v>720</v>
      </c>
      <c r="D29" s="251">
        <v>0</v>
      </c>
      <c r="E29" s="218">
        <v>0</v>
      </c>
      <c r="F29" s="272">
        <v>0</v>
      </c>
      <c r="G29" s="251">
        <v>0</v>
      </c>
      <c r="H29" s="218">
        <v>0</v>
      </c>
      <c r="I29" s="272">
        <v>0</v>
      </c>
      <c r="J29" s="251">
        <v>0</v>
      </c>
      <c r="K29" s="218">
        <v>0</v>
      </c>
      <c r="L29" s="414">
        <f t="shared" si="3"/>
        <v>720</v>
      </c>
      <c r="M29" s="245">
        <f t="shared" si="4"/>
        <v>0</v>
      </c>
      <c r="N29" s="665">
        <f t="shared" si="3"/>
        <v>0</v>
      </c>
      <c r="O29" s="817"/>
      <c r="P29" s="5"/>
      <c r="Q29" s="5"/>
      <c r="R29" s="22"/>
    </row>
    <row r="30" spans="1:18" ht="12.75">
      <c r="A30" s="29" t="s">
        <v>485</v>
      </c>
      <c r="B30" s="29"/>
      <c r="C30" s="258">
        <v>300</v>
      </c>
      <c r="D30" s="85">
        <v>0</v>
      </c>
      <c r="E30" s="219">
        <v>0</v>
      </c>
      <c r="F30" s="258">
        <v>0</v>
      </c>
      <c r="G30" s="85">
        <v>0</v>
      </c>
      <c r="H30" s="219">
        <v>0</v>
      </c>
      <c r="I30" s="258">
        <v>0</v>
      </c>
      <c r="J30" s="85">
        <v>0</v>
      </c>
      <c r="K30" s="219">
        <v>0</v>
      </c>
      <c r="L30" s="409">
        <f t="shared" si="3"/>
        <v>300</v>
      </c>
      <c r="M30" s="86">
        <f t="shared" si="4"/>
        <v>0</v>
      </c>
      <c r="N30" s="647">
        <f t="shared" si="3"/>
        <v>0</v>
      </c>
      <c r="O30" s="817"/>
      <c r="P30" s="5"/>
      <c r="Q30" s="5"/>
      <c r="R30" s="22"/>
    </row>
    <row r="31" spans="1:18" ht="12.75">
      <c r="A31" s="196" t="s">
        <v>486</v>
      </c>
      <c r="B31" s="196" t="s">
        <v>487</v>
      </c>
      <c r="C31" s="257">
        <f>SUM(C29:C30)</f>
        <v>1020</v>
      </c>
      <c r="D31" s="86">
        <v>1905</v>
      </c>
      <c r="E31" s="224">
        <v>1379</v>
      </c>
      <c r="F31" s="257">
        <v>0</v>
      </c>
      <c r="G31" s="86">
        <v>0</v>
      </c>
      <c r="H31" s="224">
        <v>0</v>
      </c>
      <c r="I31" s="257">
        <v>0</v>
      </c>
      <c r="J31" s="86">
        <v>0</v>
      </c>
      <c r="K31" s="224">
        <v>0</v>
      </c>
      <c r="L31" s="409">
        <f t="shared" si="3"/>
        <v>1020</v>
      </c>
      <c r="M31" s="86">
        <f t="shared" si="4"/>
        <v>1905</v>
      </c>
      <c r="N31" s="647">
        <f t="shared" si="3"/>
        <v>1379</v>
      </c>
      <c r="O31" s="817"/>
      <c r="P31" s="5"/>
      <c r="Q31" s="5"/>
      <c r="R31" s="22"/>
    </row>
    <row r="32" spans="1:18" ht="12.75">
      <c r="A32" s="168" t="s">
        <v>488</v>
      </c>
      <c r="B32" s="168"/>
      <c r="C32" s="258">
        <v>20</v>
      </c>
      <c r="D32" s="85">
        <v>0</v>
      </c>
      <c r="E32" s="219">
        <v>0</v>
      </c>
      <c r="F32" s="258">
        <v>0</v>
      </c>
      <c r="G32" s="85">
        <v>0</v>
      </c>
      <c r="H32" s="219">
        <v>0</v>
      </c>
      <c r="I32" s="258">
        <v>0</v>
      </c>
      <c r="J32" s="85">
        <v>0</v>
      </c>
      <c r="K32" s="219">
        <v>0</v>
      </c>
      <c r="L32" s="409">
        <f t="shared" si="3"/>
        <v>20</v>
      </c>
      <c r="M32" s="86">
        <f t="shared" si="4"/>
        <v>0</v>
      </c>
      <c r="N32" s="647">
        <f t="shared" si="3"/>
        <v>0</v>
      </c>
      <c r="O32" s="817"/>
      <c r="P32" s="5"/>
      <c r="Q32" s="5"/>
      <c r="R32" s="22"/>
    </row>
    <row r="33" spans="1:18" ht="12.75">
      <c r="A33" s="168" t="s">
        <v>489</v>
      </c>
      <c r="B33" s="168"/>
      <c r="C33" s="258">
        <v>350</v>
      </c>
      <c r="D33" s="85">
        <v>0</v>
      </c>
      <c r="E33" s="219">
        <v>0</v>
      </c>
      <c r="F33" s="258">
        <v>0</v>
      </c>
      <c r="G33" s="85">
        <v>0</v>
      </c>
      <c r="H33" s="219">
        <v>0</v>
      </c>
      <c r="I33" s="258">
        <v>0</v>
      </c>
      <c r="J33" s="85">
        <v>0</v>
      </c>
      <c r="K33" s="219">
        <v>0</v>
      </c>
      <c r="L33" s="409">
        <f t="shared" si="3"/>
        <v>350</v>
      </c>
      <c r="M33" s="86">
        <f t="shared" si="4"/>
        <v>0</v>
      </c>
      <c r="N33" s="647">
        <f t="shared" si="3"/>
        <v>0</v>
      </c>
      <c r="O33" s="817"/>
      <c r="P33" s="5"/>
      <c r="Q33" s="5"/>
      <c r="R33" s="22"/>
    </row>
    <row r="34" spans="1:18" ht="12.75">
      <c r="A34" s="168" t="s">
        <v>490</v>
      </c>
      <c r="B34" s="168"/>
      <c r="C34" s="258">
        <v>810</v>
      </c>
      <c r="D34" s="85">
        <v>0</v>
      </c>
      <c r="E34" s="219">
        <v>0</v>
      </c>
      <c r="F34" s="258">
        <v>0</v>
      </c>
      <c r="G34" s="85">
        <v>0</v>
      </c>
      <c r="H34" s="219">
        <v>0</v>
      </c>
      <c r="I34" s="258">
        <v>0</v>
      </c>
      <c r="J34" s="85">
        <v>0</v>
      </c>
      <c r="K34" s="219">
        <v>0</v>
      </c>
      <c r="L34" s="409">
        <f t="shared" si="3"/>
        <v>810</v>
      </c>
      <c r="M34" s="86">
        <f t="shared" si="4"/>
        <v>0</v>
      </c>
      <c r="N34" s="647">
        <f t="shared" si="3"/>
        <v>0</v>
      </c>
      <c r="O34" s="817"/>
      <c r="P34" s="5"/>
      <c r="Q34" s="5"/>
      <c r="R34" s="22"/>
    </row>
    <row r="35" spans="1:18" ht="12.75">
      <c r="A35" s="168" t="s">
        <v>491</v>
      </c>
      <c r="B35" s="168"/>
      <c r="C35" s="258">
        <v>10</v>
      </c>
      <c r="D35" s="85">
        <v>0</v>
      </c>
      <c r="E35" s="219">
        <v>0</v>
      </c>
      <c r="F35" s="258">
        <v>0</v>
      </c>
      <c r="G35" s="85">
        <v>0</v>
      </c>
      <c r="H35" s="219">
        <v>0</v>
      </c>
      <c r="I35" s="258">
        <v>0</v>
      </c>
      <c r="J35" s="85">
        <v>0</v>
      </c>
      <c r="K35" s="219">
        <v>0</v>
      </c>
      <c r="L35" s="409">
        <f t="shared" si="3"/>
        <v>10</v>
      </c>
      <c r="M35" s="86">
        <f t="shared" si="4"/>
        <v>0</v>
      </c>
      <c r="N35" s="647">
        <f t="shared" si="3"/>
        <v>0</v>
      </c>
      <c r="O35" s="817"/>
      <c r="P35" s="5"/>
      <c r="Q35" s="5"/>
      <c r="R35" s="22"/>
    </row>
    <row r="36" spans="1:18" ht="12.75">
      <c r="A36" s="168" t="s">
        <v>494</v>
      </c>
      <c r="B36" s="168"/>
      <c r="C36" s="258">
        <v>540</v>
      </c>
      <c r="D36" s="85">
        <v>0</v>
      </c>
      <c r="E36" s="219">
        <v>0</v>
      </c>
      <c r="F36" s="258">
        <v>0</v>
      </c>
      <c r="G36" s="85">
        <v>0</v>
      </c>
      <c r="H36" s="219">
        <v>0</v>
      </c>
      <c r="I36" s="258">
        <v>0</v>
      </c>
      <c r="J36" s="85">
        <v>0</v>
      </c>
      <c r="K36" s="219">
        <v>0</v>
      </c>
      <c r="L36" s="409">
        <f t="shared" si="3"/>
        <v>540</v>
      </c>
      <c r="M36" s="86">
        <f t="shared" si="4"/>
        <v>0</v>
      </c>
      <c r="N36" s="647">
        <f t="shared" si="3"/>
        <v>0</v>
      </c>
      <c r="O36" s="817"/>
      <c r="P36" s="5"/>
      <c r="Q36" s="5"/>
      <c r="R36" s="22"/>
    </row>
    <row r="37" spans="1:18" ht="12.75">
      <c r="A37" s="168" t="s">
        <v>507</v>
      </c>
      <c r="B37" s="168"/>
      <c r="C37" s="258">
        <v>1540</v>
      </c>
      <c r="D37" s="85">
        <v>0</v>
      </c>
      <c r="E37" s="219">
        <v>0</v>
      </c>
      <c r="F37" s="258">
        <v>0</v>
      </c>
      <c r="G37" s="85">
        <v>0</v>
      </c>
      <c r="H37" s="219">
        <v>0</v>
      </c>
      <c r="I37" s="258">
        <v>0</v>
      </c>
      <c r="J37" s="85">
        <v>0</v>
      </c>
      <c r="K37" s="219">
        <v>0</v>
      </c>
      <c r="L37" s="409">
        <f t="shared" si="3"/>
        <v>1540</v>
      </c>
      <c r="M37" s="86">
        <f t="shared" si="4"/>
        <v>0</v>
      </c>
      <c r="N37" s="647">
        <f t="shared" si="3"/>
        <v>0</v>
      </c>
      <c r="O37" s="817"/>
      <c r="P37" s="5"/>
      <c r="Q37" s="5"/>
      <c r="R37" s="22"/>
    </row>
    <row r="38" spans="1:18" ht="12.75">
      <c r="A38" s="233" t="s">
        <v>492</v>
      </c>
      <c r="B38" s="233" t="s">
        <v>493</v>
      </c>
      <c r="C38" s="257">
        <f>SUM(C32:C37)</f>
        <v>3270</v>
      </c>
      <c r="D38" s="86">
        <v>1605</v>
      </c>
      <c r="E38" s="224">
        <v>1227</v>
      </c>
      <c r="F38" s="258">
        <v>0</v>
      </c>
      <c r="G38" s="86">
        <v>0</v>
      </c>
      <c r="H38" s="224">
        <v>0</v>
      </c>
      <c r="I38" s="257">
        <v>0</v>
      </c>
      <c r="J38" s="86">
        <v>0</v>
      </c>
      <c r="K38" s="224">
        <v>0</v>
      </c>
      <c r="L38" s="409">
        <f t="shared" si="3"/>
        <v>3270</v>
      </c>
      <c r="M38" s="86">
        <f t="shared" si="4"/>
        <v>1605</v>
      </c>
      <c r="N38" s="647">
        <f t="shared" si="3"/>
        <v>1227</v>
      </c>
      <c r="O38" s="817"/>
      <c r="P38" s="5"/>
      <c r="Q38" s="5"/>
      <c r="R38" s="22"/>
    </row>
    <row r="39" spans="1:18" ht="12.75">
      <c r="A39" s="168" t="s">
        <v>495</v>
      </c>
      <c r="B39" s="233" t="s">
        <v>510</v>
      </c>
      <c r="C39" s="258">
        <v>280</v>
      </c>
      <c r="D39" s="85">
        <v>261</v>
      </c>
      <c r="E39" s="219">
        <v>261</v>
      </c>
      <c r="F39" s="258">
        <v>0</v>
      </c>
      <c r="G39" s="85">
        <v>0</v>
      </c>
      <c r="H39" s="219">
        <v>0</v>
      </c>
      <c r="I39" s="258">
        <v>0</v>
      </c>
      <c r="J39" s="85">
        <v>0</v>
      </c>
      <c r="K39" s="219">
        <v>0</v>
      </c>
      <c r="L39" s="409">
        <f t="shared" si="3"/>
        <v>280</v>
      </c>
      <c r="M39" s="86">
        <f t="shared" si="4"/>
        <v>261</v>
      </c>
      <c r="N39" s="647">
        <f t="shared" si="3"/>
        <v>261</v>
      </c>
      <c r="O39" s="817"/>
      <c r="P39" s="5"/>
      <c r="Q39" s="5"/>
      <c r="R39" s="22"/>
    </row>
    <row r="40" spans="1:18" ht="12.75">
      <c r="A40" s="168" t="s">
        <v>496</v>
      </c>
      <c r="B40" s="233" t="s">
        <v>511</v>
      </c>
      <c r="C40" s="258">
        <v>780</v>
      </c>
      <c r="D40" s="85">
        <v>899</v>
      </c>
      <c r="E40" s="219">
        <v>636</v>
      </c>
      <c r="F40" s="258">
        <v>0</v>
      </c>
      <c r="G40" s="85">
        <v>0</v>
      </c>
      <c r="H40" s="219">
        <v>0</v>
      </c>
      <c r="I40" s="258">
        <v>0</v>
      </c>
      <c r="J40" s="85">
        <v>0</v>
      </c>
      <c r="K40" s="219">
        <v>0</v>
      </c>
      <c r="L40" s="409">
        <f t="shared" si="3"/>
        <v>780</v>
      </c>
      <c r="M40" s="86">
        <f t="shared" si="4"/>
        <v>899</v>
      </c>
      <c r="N40" s="647">
        <f t="shared" si="3"/>
        <v>636</v>
      </c>
      <c r="O40" s="817"/>
      <c r="P40" s="5"/>
      <c r="Q40" s="5"/>
      <c r="R40" s="22"/>
    </row>
    <row r="41" spans="1:18" ht="12.75">
      <c r="A41" s="233" t="s">
        <v>508</v>
      </c>
      <c r="B41" s="233" t="s">
        <v>509</v>
      </c>
      <c r="C41" s="257">
        <f>SUM(C39:C40)</f>
        <v>1060</v>
      </c>
      <c r="D41" s="257">
        <f>SUM(D39:D40)</f>
        <v>1160</v>
      </c>
      <c r="E41" s="257">
        <v>897</v>
      </c>
      <c r="F41" s="258">
        <v>0</v>
      </c>
      <c r="G41" s="86">
        <v>0</v>
      </c>
      <c r="H41" s="224">
        <v>0</v>
      </c>
      <c r="I41" s="257">
        <v>0</v>
      </c>
      <c r="J41" s="86">
        <v>0</v>
      </c>
      <c r="K41" s="224">
        <v>0</v>
      </c>
      <c r="L41" s="409">
        <f t="shared" si="3"/>
        <v>1060</v>
      </c>
      <c r="M41" s="86">
        <f t="shared" si="4"/>
        <v>1160</v>
      </c>
      <c r="N41" s="647">
        <f t="shared" si="3"/>
        <v>897</v>
      </c>
      <c r="O41" s="817"/>
      <c r="P41" s="5"/>
      <c r="Q41" s="5"/>
      <c r="R41" s="22"/>
    </row>
    <row r="42" spans="1:18" ht="12.75">
      <c r="A42" s="168" t="s">
        <v>497</v>
      </c>
      <c r="B42" s="168"/>
      <c r="C42" s="258">
        <v>2000</v>
      </c>
      <c r="D42" s="85">
        <v>0</v>
      </c>
      <c r="E42" s="219">
        <v>0</v>
      </c>
      <c r="F42" s="258">
        <v>0</v>
      </c>
      <c r="G42" s="85">
        <v>0</v>
      </c>
      <c r="H42" s="219">
        <v>0</v>
      </c>
      <c r="I42" s="258">
        <v>0</v>
      </c>
      <c r="J42" s="85">
        <v>0</v>
      </c>
      <c r="K42" s="219">
        <v>0</v>
      </c>
      <c r="L42" s="409">
        <f t="shared" si="3"/>
        <v>2000</v>
      </c>
      <c r="M42" s="86">
        <f t="shared" si="4"/>
        <v>0</v>
      </c>
      <c r="N42" s="647">
        <f t="shared" si="3"/>
        <v>0</v>
      </c>
      <c r="O42" s="817"/>
      <c r="P42" s="5"/>
      <c r="Q42" s="5"/>
      <c r="R42" s="22"/>
    </row>
    <row r="43" spans="1:18" ht="12.75">
      <c r="A43" s="168" t="s">
        <v>498</v>
      </c>
      <c r="B43" s="168"/>
      <c r="C43" s="258">
        <v>1000</v>
      </c>
      <c r="D43" s="85">
        <v>0</v>
      </c>
      <c r="E43" s="219">
        <v>0</v>
      </c>
      <c r="F43" s="258">
        <v>0</v>
      </c>
      <c r="G43" s="85">
        <v>0</v>
      </c>
      <c r="H43" s="219">
        <v>0</v>
      </c>
      <c r="I43" s="258">
        <v>0</v>
      </c>
      <c r="J43" s="85">
        <v>0</v>
      </c>
      <c r="K43" s="219">
        <v>0</v>
      </c>
      <c r="L43" s="409">
        <f t="shared" si="3"/>
        <v>1000</v>
      </c>
      <c r="M43" s="86">
        <f t="shared" si="4"/>
        <v>0</v>
      </c>
      <c r="N43" s="647">
        <f t="shared" si="3"/>
        <v>0</v>
      </c>
      <c r="O43" s="817"/>
      <c r="P43" s="5"/>
      <c r="Q43" s="5"/>
      <c r="R43" s="22"/>
    </row>
    <row r="44" spans="1:18" ht="12.75">
      <c r="A44" s="168" t="s">
        <v>499</v>
      </c>
      <c r="B44" s="168"/>
      <c r="C44" s="258">
        <v>412</v>
      </c>
      <c r="D44" s="85">
        <v>0</v>
      </c>
      <c r="E44" s="219">
        <v>0</v>
      </c>
      <c r="F44" s="258">
        <v>0</v>
      </c>
      <c r="G44" s="85">
        <v>0</v>
      </c>
      <c r="H44" s="219">
        <v>0</v>
      </c>
      <c r="I44" s="258">
        <v>0</v>
      </c>
      <c r="J44" s="85">
        <v>0</v>
      </c>
      <c r="K44" s="219">
        <v>0</v>
      </c>
      <c r="L44" s="409">
        <f t="shared" si="3"/>
        <v>412</v>
      </c>
      <c r="M44" s="86">
        <f t="shared" si="4"/>
        <v>0</v>
      </c>
      <c r="N44" s="647">
        <f t="shared" si="3"/>
        <v>0</v>
      </c>
      <c r="O44" s="817"/>
      <c r="P44" s="5"/>
      <c r="Q44" s="5"/>
      <c r="R44" s="22"/>
    </row>
    <row r="45" spans="1:18" ht="12.75">
      <c r="A45" s="233" t="s">
        <v>500</v>
      </c>
      <c r="B45" s="233" t="s">
        <v>501</v>
      </c>
      <c r="C45" s="257">
        <f>SUM(C42:C44)</f>
        <v>3412</v>
      </c>
      <c r="D45" s="86">
        <v>3002</v>
      </c>
      <c r="E45" s="224">
        <v>2873</v>
      </c>
      <c r="F45" s="258">
        <v>0</v>
      </c>
      <c r="G45" s="86">
        <v>0</v>
      </c>
      <c r="H45" s="224">
        <v>0</v>
      </c>
      <c r="I45" s="257">
        <v>0</v>
      </c>
      <c r="J45" s="86">
        <v>0</v>
      </c>
      <c r="K45" s="224">
        <v>0</v>
      </c>
      <c r="L45" s="409">
        <f t="shared" si="3"/>
        <v>3412</v>
      </c>
      <c r="M45" s="86">
        <f t="shared" si="4"/>
        <v>3002</v>
      </c>
      <c r="N45" s="647">
        <f t="shared" si="3"/>
        <v>2873</v>
      </c>
      <c r="O45" s="817"/>
      <c r="P45" s="5"/>
      <c r="Q45" s="5"/>
      <c r="R45" s="22"/>
    </row>
    <row r="46" spans="1:18" ht="12.75">
      <c r="A46" s="233" t="s">
        <v>502</v>
      </c>
      <c r="B46" s="233" t="s">
        <v>512</v>
      </c>
      <c r="C46" s="257">
        <v>600</v>
      </c>
      <c r="D46" s="86">
        <v>400</v>
      </c>
      <c r="E46" s="224">
        <v>382</v>
      </c>
      <c r="F46" s="258">
        <v>0</v>
      </c>
      <c r="G46" s="86">
        <v>0</v>
      </c>
      <c r="H46" s="224">
        <v>0</v>
      </c>
      <c r="I46" s="257">
        <v>0</v>
      </c>
      <c r="J46" s="86">
        <v>0</v>
      </c>
      <c r="K46" s="224">
        <v>0</v>
      </c>
      <c r="L46" s="409">
        <f t="shared" si="3"/>
        <v>600</v>
      </c>
      <c r="M46" s="86">
        <f t="shared" si="4"/>
        <v>400</v>
      </c>
      <c r="N46" s="647">
        <f t="shared" si="3"/>
        <v>382</v>
      </c>
      <c r="O46" s="817"/>
      <c r="P46" s="5"/>
      <c r="Q46" s="5"/>
      <c r="R46" s="22"/>
    </row>
    <row r="47" spans="1:18" ht="12.75">
      <c r="A47" s="233" t="s">
        <v>503</v>
      </c>
      <c r="B47" s="233" t="s">
        <v>522</v>
      </c>
      <c r="C47" s="257">
        <v>0</v>
      </c>
      <c r="D47" s="86">
        <v>467</v>
      </c>
      <c r="E47" s="224">
        <v>467</v>
      </c>
      <c r="F47" s="258">
        <v>0</v>
      </c>
      <c r="G47" s="86">
        <v>0</v>
      </c>
      <c r="H47" s="224">
        <v>0</v>
      </c>
      <c r="I47" s="257">
        <v>0</v>
      </c>
      <c r="J47" s="86">
        <v>0</v>
      </c>
      <c r="K47" s="224">
        <v>0</v>
      </c>
      <c r="L47" s="409">
        <f t="shared" si="3"/>
        <v>0</v>
      </c>
      <c r="M47" s="86">
        <f t="shared" si="4"/>
        <v>467</v>
      </c>
      <c r="N47" s="647">
        <f t="shared" si="3"/>
        <v>467</v>
      </c>
      <c r="O47" s="817"/>
      <c r="P47" s="5"/>
      <c r="Q47" s="5"/>
      <c r="R47" s="22"/>
    </row>
    <row r="48" spans="1:18" ht="12.75">
      <c r="A48" s="233" t="s">
        <v>504</v>
      </c>
      <c r="B48" s="233" t="s">
        <v>523</v>
      </c>
      <c r="C48" s="257">
        <v>0</v>
      </c>
      <c r="D48" s="86">
        <v>467</v>
      </c>
      <c r="E48" s="224">
        <v>267</v>
      </c>
      <c r="F48" s="258">
        <v>0</v>
      </c>
      <c r="G48" s="86">
        <v>0</v>
      </c>
      <c r="H48" s="224">
        <v>0</v>
      </c>
      <c r="I48" s="257">
        <v>0</v>
      </c>
      <c r="J48" s="86">
        <v>0</v>
      </c>
      <c r="K48" s="224">
        <v>0</v>
      </c>
      <c r="L48" s="409">
        <f t="shared" si="3"/>
        <v>0</v>
      </c>
      <c r="M48" s="86">
        <f t="shared" si="4"/>
        <v>467</v>
      </c>
      <c r="N48" s="647">
        <f t="shared" si="3"/>
        <v>267</v>
      </c>
      <c r="O48" s="817"/>
      <c r="P48" s="5"/>
      <c r="Q48" s="5"/>
      <c r="R48" s="22"/>
    </row>
    <row r="49" spans="1:18" ht="12.75">
      <c r="A49" s="233" t="s">
        <v>513</v>
      </c>
      <c r="B49" s="233" t="s">
        <v>514</v>
      </c>
      <c r="C49" s="257">
        <v>240</v>
      </c>
      <c r="D49" s="86">
        <v>403</v>
      </c>
      <c r="E49" s="224">
        <v>403</v>
      </c>
      <c r="F49" s="258">
        <v>0</v>
      </c>
      <c r="G49" s="86">
        <v>0</v>
      </c>
      <c r="H49" s="224">
        <v>0</v>
      </c>
      <c r="I49" s="257">
        <v>0</v>
      </c>
      <c r="J49" s="86">
        <v>0</v>
      </c>
      <c r="K49" s="224">
        <v>0</v>
      </c>
      <c r="L49" s="409">
        <f t="shared" si="3"/>
        <v>240</v>
      </c>
      <c r="M49" s="86">
        <f t="shared" si="4"/>
        <v>403</v>
      </c>
      <c r="N49" s="647">
        <f t="shared" si="3"/>
        <v>403</v>
      </c>
      <c r="O49" s="817"/>
      <c r="P49" s="5"/>
      <c r="Q49" s="5"/>
      <c r="R49" s="22"/>
    </row>
    <row r="50" spans="1:18" ht="12.75">
      <c r="A50" s="233" t="s">
        <v>505</v>
      </c>
      <c r="B50" s="233" t="s">
        <v>517</v>
      </c>
      <c r="C50" s="257">
        <v>60</v>
      </c>
      <c r="D50" s="86">
        <v>396</v>
      </c>
      <c r="E50" s="224">
        <v>346</v>
      </c>
      <c r="F50" s="258">
        <v>0</v>
      </c>
      <c r="G50" s="86">
        <v>0</v>
      </c>
      <c r="H50" s="224">
        <v>0</v>
      </c>
      <c r="I50" s="257">
        <v>0</v>
      </c>
      <c r="J50" s="86">
        <v>0</v>
      </c>
      <c r="K50" s="224">
        <v>0</v>
      </c>
      <c r="L50" s="409">
        <f t="shared" si="3"/>
        <v>60</v>
      </c>
      <c r="M50" s="86">
        <f t="shared" si="4"/>
        <v>396</v>
      </c>
      <c r="N50" s="647">
        <f t="shared" si="3"/>
        <v>346</v>
      </c>
      <c r="O50" s="817"/>
      <c r="P50" s="5"/>
      <c r="Q50" s="5"/>
      <c r="R50" s="22"/>
    </row>
    <row r="51" spans="1:18" ht="12.75">
      <c r="A51" s="233" t="s">
        <v>515</v>
      </c>
      <c r="B51" s="233" t="s">
        <v>516</v>
      </c>
      <c r="C51" s="343">
        <v>3229</v>
      </c>
      <c r="D51" s="248">
        <v>3410</v>
      </c>
      <c r="E51" s="744">
        <v>2231</v>
      </c>
      <c r="F51" s="258">
        <v>0</v>
      </c>
      <c r="G51" s="248">
        <v>0</v>
      </c>
      <c r="H51" s="744">
        <v>0</v>
      </c>
      <c r="I51" s="343">
        <v>0</v>
      </c>
      <c r="J51" s="248">
        <v>0</v>
      </c>
      <c r="K51" s="744">
        <v>0</v>
      </c>
      <c r="L51" s="409">
        <f t="shared" si="3"/>
        <v>3229</v>
      </c>
      <c r="M51" s="86">
        <f t="shared" si="4"/>
        <v>3410</v>
      </c>
      <c r="N51" s="647">
        <f t="shared" si="3"/>
        <v>2231</v>
      </c>
      <c r="O51" s="817"/>
      <c r="P51" s="5"/>
      <c r="Q51" s="5"/>
      <c r="R51" s="22"/>
    </row>
    <row r="52" spans="1:18" ht="12.75">
      <c r="A52" s="233" t="s">
        <v>518</v>
      </c>
      <c r="B52" s="233" t="s">
        <v>519</v>
      </c>
      <c r="C52" s="343">
        <v>2693</v>
      </c>
      <c r="D52" s="248">
        <v>2437</v>
      </c>
      <c r="E52" s="744">
        <v>1832</v>
      </c>
      <c r="F52" s="258">
        <v>0</v>
      </c>
      <c r="G52" s="248">
        <v>0</v>
      </c>
      <c r="H52" s="744">
        <v>0</v>
      </c>
      <c r="I52" s="343">
        <v>0</v>
      </c>
      <c r="J52" s="248">
        <v>0</v>
      </c>
      <c r="K52" s="744">
        <v>0</v>
      </c>
      <c r="L52" s="409">
        <f t="shared" si="3"/>
        <v>2693</v>
      </c>
      <c r="M52" s="86">
        <f t="shared" si="4"/>
        <v>2437</v>
      </c>
      <c r="N52" s="647">
        <f t="shared" si="3"/>
        <v>1832</v>
      </c>
      <c r="O52" s="817"/>
      <c r="P52" s="5"/>
      <c r="Q52" s="5"/>
      <c r="R52" s="22"/>
    </row>
    <row r="53" spans="1:18" ht="12.75">
      <c r="A53" s="233" t="s">
        <v>584</v>
      </c>
      <c r="B53" s="233" t="s">
        <v>542</v>
      </c>
      <c r="C53" s="343">
        <v>0</v>
      </c>
      <c r="D53" s="248">
        <v>213</v>
      </c>
      <c r="E53" s="744">
        <v>0</v>
      </c>
      <c r="F53" s="258">
        <v>0</v>
      </c>
      <c r="G53" s="248">
        <v>0</v>
      </c>
      <c r="H53" s="744">
        <v>0</v>
      </c>
      <c r="I53" s="343">
        <v>0</v>
      </c>
      <c r="J53" s="248">
        <v>0</v>
      </c>
      <c r="K53" s="744"/>
      <c r="L53" s="409">
        <f t="shared" si="3"/>
        <v>0</v>
      </c>
      <c r="M53" s="86">
        <f t="shared" si="4"/>
        <v>213</v>
      </c>
      <c r="N53" s="647"/>
      <c r="O53" s="817"/>
      <c r="P53" s="5"/>
      <c r="Q53" s="5"/>
      <c r="R53" s="22"/>
    </row>
    <row r="54" spans="1:18" ht="13.5" thickBot="1">
      <c r="A54" s="233" t="s">
        <v>520</v>
      </c>
      <c r="B54" s="233" t="s">
        <v>521</v>
      </c>
      <c r="C54" s="343">
        <v>200</v>
      </c>
      <c r="D54" s="248">
        <v>163</v>
      </c>
      <c r="E54" s="744">
        <v>81</v>
      </c>
      <c r="F54" s="258">
        <v>0</v>
      </c>
      <c r="G54" s="248">
        <v>0</v>
      </c>
      <c r="H54" s="744">
        <v>0</v>
      </c>
      <c r="I54" s="343">
        <v>0</v>
      </c>
      <c r="J54" s="248">
        <v>0</v>
      </c>
      <c r="K54" s="744">
        <v>0</v>
      </c>
      <c r="L54" s="409">
        <f t="shared" si="3"/>
        <v>200</v>
      </c>
      <c r="M54" s="86">
        <f t="shared" si="4"/>
        <v>163</v>
      </c>
      <c r="N54" s="647">
        <f t="shared" si="3"/>
        <v>81</v>
      </c>
      <c r="O54" s="817"/>
      <c r="P54" s="5"/>
      <c r="Q54" s="5"/>
      <c r="R54" s="22"/>
    </row>
    <row r="55" spans="1:18" ht="13.5" thickBot="1">
      <c r="A55" s="57" t="s">
        <v>219</v>
      </c>
      <c r="B55" s="57"/>
      <c r="C55" s="95">
        <f>SUM(C31,C38,C41,C45,C46,C47,C48,C49,C50,C51,C52,C54)</f>
        <v>15784</v>
      </c>
      <c r="D55" s="95">
        <f>SUM(D31,D38,D41,D45,D46,D47,D48,D49,D50,D51,D52,D53,D54)</f>
        <v>16028</v>
      </c>
      <c r="E55" s="95">
        <f>SUM(E31,E38,E41,E45,E46,E47,E48,E49,E50,E51,E52,E54)</f>
        <v>12385</v>
      </c>
      <c r="F55" s="95">
        <f aca="true" t="shared" si="5" ref="F55:K55">SUM(F31,F38,F41,F45,F46,F49,F50,F51,F52,F54)</f>
        <v>0</v>
      </c>
      <c r="G55" s="95">
        <f t="shared" si="5"/>
        <v>0</v>
      </c>
      <c r="H55" s="95">
        <f t="shared" si="5"/>
        <v>0</v>
      </c>
      <c r="I55" s="95">
        <f t="shared" si="5"/>
        <v>0</v>
      </c>
      <c r="J55" s="95">
        <f t="shared" si="5"/>
        <v>0</v>
      </c>
      <c r="K55" s="95">
        <f t="shared" si="5"/>
        <v>0</v>
      </c>
      <c r="L55" s="415">
        <f t="shared" si="3"/>
        <v>15784</v>
      </c>
      <c r="M55" s="161">
        <f t="shared" si="4"/>
        <v>16028</v>
      </c>
      <c r="N55" s="664">
        <f t="shared" si="3"/>
        <v>12385</v>
      </c>
      <c r="O55" s="817"/>
      <c r="P55" s="5"/>
      <c r="Q55" s="5"/>
      <c r="R55" s="22"/>
    </row>
    <row r="56" spans="1:18" ht="13.5" thickBot="1">
      <c r="A56" s="57" t="s">
        <v>524</v>
      </c>
      <c r="B56" s="57" t="s">
        <v>458</v>
      </c>
      <c r="C56" s="95">
        <v>0</v>
      </c>
      <c r="D56" s="244">
        <v>107</v>
      </c>
      <c r="E56" s="190">
        <v>107</v>
      </c>
      <c r="F56" s="95">
        <v>0</v>
      </c>
      <c r="G56" s="244">
        <v>0</v>
      </c>
      <c r="H56" s="190">
        <v>0</v>
      </c>
      <c r="I56" s="95">
        <v>0</v>
      </c>
      <c r="J56" s="244">
        <v>0</v>
      </c>
      <c r="K56" s="190">
        <v>0</v>
      </c>
      <c r="L56" s="263">
        <f>SUM(I56,F56,C56)</f>
        <v>0</v>
      </c>
      <c r="M56" s="92">
        <f>SUM(J56,G56,D56)</f>
        <v>107</v>
      </c>
      <c r="N56" s="745">
        <f>SUM(K56,H56,E56)</f>
        <v>107</v>
      </c>
      <c r="O56" s="817"/>
      <c r="P56" s="5"/>
      <c r="Q56" s="174"/>
      <c r="R56" s="22"/>
    </row>
    <row r="57" spans="1:18" ht="13.5" thickBot="1">
      <c r="A57" s="232" t="s">
        <v>334</v>
      </c>
      <c r="B57" s="232"/>
      <c r="C57" s="261">
        <f>SUM(C27+C28+C55+C56)</f>
        <v>30845</v>
      </c>
      <c r="D57" s="261">
        <f>SUM(D27+D28+D55+D56)</f>
        <v>31628</v>
      </c>
      <c r="E57" s="261">
        <f>SUM(E27+E28+E55+E56)</f>
        <v>27553</v>
      </c>
      <c r="F57" s="261">
        <f>SUM(F55,F28,F27)</f>
        <v>0</v>
      </c>
      <c r="G57" s="161">
        <v>0</v>
      </c>
      <c r="H57" s="264">
        <v>0</v>
      </c>
      <c r="I57" s="261">
        <f>SUM(I55,I28,I27)</f>
        <v>0</v>
      </c>
      <c r="J57" s="161">
        <v>0</v>
      </c>
      <c r="K57" s="264">
        <v>0</v>
      </c>
      <c r="L57" s="415">
        <f t="shared" si="3"/>
        <v>30845</v>
      </c>
      <c r="M57" s="161">
        <f t="shared" si="4"/>
        <v>31628</v>
      </c>
      <c r="N57" s="664">
        <f t="shared" si="3"/>
        <v>27553</v>
      </c>
      <c r="O57" s="817"/>
      <c r="P57" s="5"/>
      <c r="Q57" s="5"/>
      <c r="R57" s="22"/>
    </row>
    <row r="58" spans="1:18" ht="9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75"/>
    </row>
    <row r="59" spans="1:18" ht="13.5" thickBot="1">
      <c r="A59" s="57" t="s">
        <v>22</v>
      </c>
      <c r="B59" s="34"/>
      <c r="C59" s="1038" t="s">
        <v>276</v>
      </c>
      <c r="D59" s="1039"/>
      <c r="E59" s="1040"/>
      <c r="F59" s="1041" t="s">
        <v>277</v>
      </c>
      <c r="G59" s="1022"/>
      <c r="H59" s="1023"/>
      <c r="I59" s="1041" t="s">
        <v>279</v>
      </c>
      <c r="J59" s="1022"/>
      <c r="K59" s="1023"/>
      <c r="L59" s="1041" t="s">
        <v>117</v>
      </c>
      <c r="M59" s="1042"/>
      <c r="N59" s="1043"/>
      <c r="O59" s="66"/>
      <c r="P59" s="5"/>
      <c r="Q59" s="5"/>
      <c r="R59" s="75"/>
    </row>
    <row r="60" spans="1:18" ht="14.25" customHeight="1">
      <c r="A60" s="166" t="s">
        <v>340</v>
      </c>
      <c r="B60" s="234" t="s">
        <v>434</v>
      </c>
      <c r="C60" s="45">
        <v>1500</v>
      </c>
      <c r="D60" s="231">
        <v>2453</v>
      </c>
      <c r="E60" s="200">
        <v>2453</v>
      </c>
      <c r="F60" s="258"/>
      <c r="G60" s="85"/>
      <c r="H60" s="219"/>
      <c r="I60" s="258"/>
      <c r="J60" s="85"/>
      <c r="K60" s="219"/>
      <c r="L60" s="257">
        <f aca="true" t="shared" si="6" ref="L60:N62">SUM(I60,F60,C60)</f>
        <v>1500</v>
      </c>
      <c r="M60" s="86">
        <f t="shared" si="6"/>
        <v>2453</v>
      </c>
      <c r="N60" s="238">
        <f t="shared" si="6"/>
        <v>2453</v>
      </c>
      <c r="O60" s="156"/>
      <c r="P60" s="5"/>
      <c r="Q60" s="5"/>
      <c r="R60" s="75"/>
    </row>
    <row r="61" spans="1:18" ht="14.25" customHeight="1" thickBot="1">
      <c r="A61" s="234" t="s">
        <v>525</v>
      </c>
      <c r="B61" s="234" t="s">
        <v>526</v>
      </c>
      <c r="C61" s="45">
        <v>0</v>
      </c>
      <c r="D61" s="231">
        <v>662</v>
      </c>
      <c r="E61" s="200">
        <v>662</v>
      </c>
      <c r="F61" s="258"/>
      <c r="G61" s="85"/>
      <c r="H61" s="219"/>
      <c r="I61" s="258"/>
      <c r="J61" s="85"/>
      <c r="K61" s="219"/>
      <c r="L61" s="257">
        <f t="shared" si="6"/>
        <v>0</v>
      </c>
      <c r="M61" s="86">
        <f t="shared" si="6"/>
        <v>662</v>
      </c>
      <c r="N61" s="238">
        <f t="shared" si="6"/>
        <v>662</v>
      </c>
      <c r="O61" s="156"/>
      <c r="P61" s="5"/>
      <c r="Q61" s="5"/>
      <c r="R61" s="75"/>
    </row>
    <row r="62" spans="1:18" ht="13.5" thickBot="1">
      <c r="A62" s="57" t="s">
        <v>22</v>
      </c>
      <c r="B62" s="57"/>
      <c r="C62" s="716">
        <f>SUM(C60:C60)</f>
        <v>1500</v>
      </c>
      <c r="D62" s="717">
        <f>SUM(D60:D61)</f>
        <v>3115</v>
      </c>
      <c r="E62" s="717">
        <f>SUM(E60:E61)</f>
        <v>3115</v>
      </c>
      <c r="F62" s="260">
        <v>0</v>
      </c>
      <c r="G62" s="243">
        <v>0</v>
      </c>
      <c r="H62" s="220">
        <v>0</v>
      </c>
      <c r="I62" s="260">
        <v>0</v>
      </c>
      <c r="J62" s="243">
        <v>0</v>
      </c>
      <c r="K62" s="220">
        <v>0</v>
      </c>
      <c r="L62" s="343">
        <f t="shared" si="6"/>
        <v>1500</v>
      </c>
      <c r="M62" s="248">
        <f t="shared" si="6"/>
        <v>3115</v>
      </c>
      <c r="N62" s="101">
        <f t="shared" si="6"/>
        <v>3115</v>
      </c>
      <c r="O62" s="156"/>
      <c r="P62" s="75"/>
      <c r="Q62" s="75"/>
      <c r="R62" s="75"/>
    </row>
    <row r="63" spans="1:18" ht="13.5" thickBot="1">
      <c r="A63" s="57" t="s">
        <v>49</v>
      </c>
      <c r="B63" s="232"/>
      <c r="C63" s="95">
        <f>SUM(C62,C57)</f>
        <v>32345</v>
      </c>
      <c r="D63" s="95">
        <f aca="true" t="shared" si="7" ref="D63:N63">SUM(D62,D57)</f>
        <v>34743</v>
      </c>
      <c r="E63" s="95">
        <f t="shared" si="7"/>
        <v>30668</v>
      </c>
      <c r="F63" s="95">
        <f t="shared" si="7"/>
        <v>0</v>
      </c>
      <c r="G63" s="95">
        <f t="shared" si="7"/>
        <v>0</v>
      </c>
      <c r="H63" s="95">
        <f t="shared" si="7"/>
        <v>0</v>
      </c>
      <c r="I63" s="95">
        <f t="shared" si="7"/>
        <v>0</v>
      </c>
      <c r="J63" s="95">
        <f t="shared" si="7"/>
        <v>0</v>
      </c>
      <c r="K63" s="95">
        <f t="shared" si="7"/>
        <v>0</v>
      </c>
      <c r="L63" s="95">
        <f t="shared" si="7"/>
        <v>32345</v>
      </c>
      <c r="M63" s="95">
        <f t="shared" si="7"/>
        <v>34743</v>
      </c>
      <c r="N63" s="95">
        <f t="shared" si="7"/>
        <v>30668</v>
      </c>
      <c r="O63" s="156"/>
      <c r="P63" s="298"/>
      <c r="Q63" s="1110"/>
      <c r="R63" s="75"/>
    </row>
    <row r="64" spans="1:18" ht="5.25" customHeight="1" thickBot="1">
      <c r="A64" s="2"/>
      <c r="B64" s="2"/>
      <c r="C64" s="2"/>
      <c r="D64" s="2"/>
      <c r="E64" s="2"/>
      <c r="F64" s="139"/>
      <c r="G64" s="139"/>
      <c r="H64" s="139"/>
      <c r="I64" s="139"/>
      <c r="J64" s="139"/>
      <c r="K64" s="139"/>
      <c r="L64" s="176"/>
      <c r="P64" s="5"/>
      <c r="Q64" s="75"/>
      <c r="R64" s="75"/>
    </row>
    <row r="65" spans="1:18" ht="13.5" thickBot="1">
      <c r="A65" s="147" t="s">
        <v>152</v>
      </c>
      <c r="B65" s="147"/>
      <c r="C65" s="666">
        <v>0</v>
      </c>
      <c r="D65" s="667">
        <v>0</v>
      </c>
      <c r="E65" s="668">
        <v>0</v>
      </c>
      <c r="F65" s="334">
        <v>0</v>
      </c>
      <c r="G65" s="435">
        <v>0</v>
      </c>
      <c r="H65" s="640">
        <v>0</v>
      </c>
      <c r="I65" s="433">
        <v>0</v>
      </c>
      <c r="J65" s="434">
        <v>0</v>
      </c>
      <c r="K65" s="438">
        <v>0</v>
      </c>
      <c r="L65" s="334">
        <v>0</v>
      </c>
      <c r="M65" s="669">
        <v>0</v>
      </c>
      <c r="N65" s="406">
        <v>0</v>
      </c>
      <c r="O65" s="22"/>
      <c r="P65" s="5"/>
      <c r="Q65" s="75"/>
      <c r="R65" s="75"/>
    </row>
    <row r="66" spans="1:18" ht="12" customHeight="1" thickBot="1">
      <c r="A66" s="170" t="s">
        <v>15</v>
      </c>
      <c r="B66" s="170"/>
      <c r="C66" s="670">
        <v>0</v>
      </c>
      <c r="D66" s="671">
        <v>0</v>
      </c>
      <c r="E66" s="672">
        <v>0</v>
      </c>
      <c r="F66" s="271">
        <v>0</v>
      </c>
      <c r="G66" s="250">
        <v>0</v>
      </c>
      <c r="H66" s="400">
        <v>0</v>
      </c>
      <c r="I66" s="673">
        <v>0</v>
      </c>
      <c r="J66" s="294">
        <v>0</v>
      </c>
      <c r="K66" s="275">
        <v>0</v>
      </c>
      <c r="L66" s="95">
        <v>0</v>
      </c>
      <c r="M66" s="674">
        <v>0</v>
      </c>
      <c r="N66" s="395">
        <v>0</v>
      </c>
      <c r="O66" s="22"/>
      <c r="P66" s="5"/>
      <c r="Q66" s="75"/>
      <c r="R66" s="75"/>
    </row>
    <row r="67" spans="1:18" ht="10.5" customHeight="1">
      <c r="A67" s="29" t="s">
        <v>337</v>
      </c>
      <c r="B67" s="29"/>
      <c r="C67" s="656">
        <v>0</v>
      </c>
      <c r="D67" s="655">
        <v>0</v>
      </c>
      <c r="E67" s="659">
        <v>0</v>
      </c>
      <c r="F67" s="258">
        <v>0</v>
      </c>
      <c r="G67" s="85">
        <v>0</v>
      </c>
      <c r="H67" s="219">
        <v>0</v>
      </c>
      <c r="I67" s="431">
        <v>0</v>
      </c>
      <c r="J67" s="296">
        <v>0</v>
      </c>
      <c r="K67" s="277">
        <v>0</v>
      </c>
      <c r="L67" s="257">
        <v>0</v>
      </c>
      <c r="M67" s="37">
        <v>0</v>
      </c>
      <c r="N67" s="16">
        <v>0</v>
      </c>
      <c r="O67" s="22"/>
      <c r="P67" s="74"/>
      <c r="Q67" s="74"/>
      <c r="R67" s="74"/>
    </row>
    <row r="68" spans="1:18" ht="11.25" customHeight="1" thickBot="1">
      <c r="A68" s="171" t="s">
        <v>338</v>
      </c>
      <c r="B68" s="171"/>
      <c r="C68" s="657">
        <v>0</v>
      </c>
      <c r="D68" s="658">
        <v>0</v>
      </c>
      <c r="E68" s="660">
        <v>0</v>
      </c>
      <c r="F68" s="273">
        <v>0</v>
      </c>
      <c r="G68" s="293">
        <v>0</v>
      </c>
      <c r="H68" s="401">
        <v>0</v>
      </c>
      <c r="I68" s="432">
        <v>0</v>
      </c>
      <c r="J68" s="297">
        <v>0</v>
      </c>
      <c r="K68" s="278">
        <v>0</v>
      </c>
      <c r="L68" s="323">
        <v>0</v>
      </c>
      <c r="M68" s="48">
        <v>0</v>
      </c>
      <c r="N68" s="17">
        <v>0</v>
      </c>
      <c r="O68" s="22"/>
      <c r="P68" s="74"/>
      <c r="Q68" s="74"/>
      <c r="R68" s="74"/>
    </row>
    <row r="69" spans="16:18" ht="12.75">
      <c r="P69" s="74"/>
      <c r="Q69" s="74"/>
      <c r="R69" s="74"/>
    </row>
    <row r="70" spans="16:18" ht="12.75">
      <c r="P70" s="74"/>
      <c r="Q70" s="74"/>
      <c r="R70" s="74"/>
    </row>
    <row r="71" spans="16:18" ht="12.75">
      <c r="P71" s="74"/>
      <c r="Q71" s="74"/>
      <c r="R71" s="74"/>
    </row>
    <row r="72" spans="16:18" ht="12.75">
      <c r="P72" s="74"/>
      <c r="Q72" s="74"/>
      <c r="R72" s="74"/>
    </row>
    <row r="73" spans="16:18" ht="12.75">
      <c r="P73" s="74"/>
      <c r="Q73" s="74"/>
      <c r="R73" s="74"/>
    </row>
    <row r="74" spans="1:18" ht="12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ht="12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1:18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1:18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1:18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1:18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1:18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1:18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1:18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1:18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1:18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18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1:18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1:18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1:18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1:18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1:18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1:18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1:18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1:18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1:18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1:18" ht="12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1:18" ht="12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1:18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</sheetData>
  <sheetProtection/>
  <mergeCells count="13">
    <mergeCell ref="C59:E59"/>
    <mergeCell ref="F59:H59"/>
    <mergeCell ref="I59:K59"/>
    <mergeCell ref="L59:N59"/>
    <mergeCell ref="C25:E25"/>
    <mergeCell ref="F25:H25"/>
    <mergeCell ref="A1:L1"/>
    <mergeCell ref="C5:E5"/>
    <mergeCell ref="F5:H5"/>
    <mergeCell ref="I5:K5"/>
    <mergeCell ref="L5:N5"/>
    <mergeCell ref="I25:K25"/>
    <mergeCell ref="L25:N25"/>
  </mergeCells>
  <printOptions/>
  <pageMargins left="0.35433070866141736" right="0.35433070866141736" top="0.5905511811023623" bottom="0.5905511811023623" header="0.5118110236220472" footer="0.5118110236220472"/>
  <pageSetup orientation="portrait" paperSize="9" scale="90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R107"/>
  <sheetViews>
    <sheetView zoomScalePageLayoutView="0" workbookViewId="0" topLeftCell="A52">
      <selection activeCell="S86" sqref="S86"/>
    </sheetView>
  </sheetViews>
  <sheetFormatPr defaultColWidth="9.140625" defaultRowHeight="12.75"/>
  <cols>
    <col min="1" max="1" width="25.421875" style="0" customWidth="1"/>
    <col min="2" max="2" width="6.00390625" style="0" customWidth="1"/>
    <col min="3" max="3" width="7.7109375" style="0" customWidth="1"/>
    <col min="4" max="5" width="7.421875" style="0" customWidth="1"/>
    <col min="6" max="6" width="4.8515625" style="0" customWidth="1"/>
    <col min="7" max="7" width="3.28125" style="0" customWidth="1"/>
    <col min="8" max="8" width="3.5742187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7.421875" style="0" customWidth="1"/>
    <col min="13" max="13" width="8.00390625" style="0" customWidth="1"/>
    <col min="14" max="14" width="7.57421875" style="0" customWidth="1"/>
    <col min="15" max="15" width="10.28125" style="0" customWidth="1"/>
  </cols>
  <sheetData>
    <row r="1" ht="6" customHeight="1"/>
    <row r="2" spans="1:14" ht="12.75">
      <c r="A2" s="1044" t="s">
        <v>369</v>
      </c>
      <c r="B2" s="1044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6"/>
      <c r="N2" s="172"/>
    </row>
    <row r="3" spans="1:14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4"/>
    </row>
    <row r="4" spans="1:14" ht="12.75">
      <c r="A4" s="8" t="s">
        <v>275</v>
      </c>
      <c r="B4" s="8"/>
      <c r="C4" s="8"/>
      <c r="D4" s="8"/>
      <c r="E4" s="8"/>
      <c r="F4" s="8"/>
      <c r="G4" s="8"/>
      <c r="H4" s="8"/>
      <c r="I4" s="8"/>
      <c r="J4" s="8"/>
      <c r="K4" s="8"/>
      <c r="L4" s="2"/>
      <c r="M4" s="2"/>
      <c r="N4" s="74"/>
    </row>
    <row r="5" spans="3:14" ht="4.5" customHeight="1" thickBo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4"/>
    </row>
    <row r="6" spans="1:18" ht="12.75" customHeight="1" thickBot="1">
      <c r="A6" s="57" t="s">
        <v>26</v>
      </c>
      <c r="B6" s="1029" t="s">
        <v>414</v>
      </c>
      <c r="C6" s="1021" t="s">
        <v>276</v>
      </c>
      <c r="D6" s="1022"/>
      <c r="E6" s="1023"/>
      <c r="F6" s="1021" t="s">
        <v>277</v>
      </c>
      <c r="G6" s="1022"/>
      <c r="H6" s="1023"/>
      <c r="I6" s="1021" t="s">
        <v>279</v>
      </c>
      <c r="J6" s="1022"/>
      <c r="K6" s="1023"/>
      <c r="L6" s="1021" t="s">
        <v>117</v>
      </c>
      <c r="M6" s="1022"/>
      <c r="N6" s="1043"/>
      <c r="P6" s="22"/>
      <c r="Q6" s="22"/>
      <c r="R6" s="22"/>
    </row>
    <row r="7" spans="1:18" ht="12.75" customHeight="1" thickBot="1">
      <c r="A7" s="232"/>
      <c r="B7" s="1030"/>
      <c r="C7" s="402" t="s">
        <v>384</v>
      </c>
      <c r="D7" s="645" t="s">
        <v>385</v>
      </c>
      <c r="E7" s="639" t="s">
        <v>461</v>
      </c>
      <c r="F7" s="402" t="s">
        <v>384</v>
      </c>
      <c r="G7" s="645" t="s">
        <v>385</v>
      </c>
      <c r="H7" s="639" t="s">
        <v>461</v>
      </c>
      <c r="I7" s="402" t="s">
        <v>384</v>
      </c>
      <c r="J7" s="645" t="s">
        <v>385</v>
      </c>
      <c r="K7" s="639" t="s">
        <v>461</v>
      </c>
      <c r="L7" s="402" t="s">
        <v>384</v>
      </c>
      <c r="M7" s="645" t="s">
        <v>385</v>
      </c>
      <c r="N7" s="818" t="s">
        <v>461</v>
      </c>
      <c r="P7" s="22"/>
      <c r="Q7" s="22"/>
      <c r="R7" s="22"/>
    </row>
    <row r="8" spans="1:18" ht="13.5" thickBot="1">
      <c r="A8" s="232" t="s">
        <v>157</v>
      </c>
      <c r="B8" s="1031"/>
      <c r="C8" s="428">
        <f>SUM(C9,C11,C14)</f>
        <v>138699</v>
      </c>
      <c r="D8" s="682">
        <f>SUM(D9,D11,D14)</f>
        <v>153301</v>
      </c>
      <c r="E8" s="683">
        <f>SUM(E9,E11,E14)</f>
        <v>149741</v>
      </c>
      <c r="F8" s="18">
        <f>SUM(F9,F11,F14)</f>
        <v>0</v>
      </c>
      <c r="G8" s="56">
        <v>0</v>
      </c>
      <c r="H8" s="280">
        <v>0</v>
      </c>
      <c r="I8" s="18">
        <f>SUM(I9,I11,I14)</f>
        <v>0</v>
      </c>
      <c r="J8" s="56">
        <v>0</v>
      </c>
      <c r="K8" s="280">
        <v>0</v>
      </c>
      <c r="L8" s="95">
        <f>SUM(I8,F8,C8)</f>
        <v>138699</v>
      </c>
      <c r="M8" s="92">
        <f>SUM(J8,G8,D8)</f>
        <v>153301</v>
      </c>
      <c r="N8" s="84">
        <f>SUM(K8,H8,E8)</f>
        <v>149741</v>
      </c>
      <c r="P8" s="22"/>
      <c r="Q8" s="22"/>
      <c r="R8" s="22"/>
    </row>
    <row r="9" spans="1:18" ht="12.75">
      <c r="A9" s="425" t="s">
        <v>158</v>
      </c>
      <c r="B9" s="756"/>
      <c r="C9" s="759">
        <f>SUM(C10:C10)</f>
        <v>98036</v>
      </c>
      <c r="D9" s="760">
        <f>SUM(D10:D10)</f>
        <v>101111</v>
      </c>
      <c r="E9" s="761">
        <f>SUM(E10:E10)</f>
        <v>98027</v>
      </c>
      <c r="F9" s="763">
        <f>SUM(F10)</f>
        <v>0</v>
      </c>
      <c r="G9" s="764">
        <v>0</v>
      </c>
      <c r="H9" s="765">
        <v>0</v>
      </c>
      <c r="I9" s="763">
        <f>SUM(I10)</f>
        <v>0</v>
      </c>
      <c r="J9" s="764">
        <v>0</v>
      </c>
      <c r="K9" s="819">
        <v>0</v>
      </c>
      <c r="L9" s="759">
        <f aca="true" t="shared" si="0" ref="L9:N22">SUM(I9,F9,C9)</f>
        <v>98036</v>
      </c>
      <c r="M9" s="760">
        <f aca="true" t="shared" si="1" ref="M9:M22">SUM(J9,G9,D9)</f>
        <v>101111</v>
      </c>
      <c r="N9" s="761">
        <f t="shared" si="0"/>
        <v>98027</v>
      </c>
      <c r="P9" s="22"/>
      <c r="Q9" s="22"/>
      <c r="R9" s="22"/>
    </row>
    <row r="10" spans="1:18" ht="12.75">
      <c r="A10" s="26" t="s">
        <v>287</v>
      </c>
      <c r="B10" s="675" t="s">
        <v>428</v>
      </c>
      <c r="C10" s="258">
        <v>98036</v>
      </c>
      <c r="D10" s="85">
        <v>101111</v>
      </c>
      <c r="E10" s="339">
        <v>98027</v>
      </c>
      <c r="F10" s="45">
        <v>0</v>
      </c>
      <c r="G10" s="231">
        <v>0</v>
      </c>
      <c r="H10" s="342">
        <v>0</v>
      </c>
      <c r="I10" s="45">
        <v>0</v>
      </c>
      <c r="J10" s="231">
        <v>0</v>
      </c>
      <c r="K10" s="200">
        <v>0</v>
      </c>
      <c r="L10" s="257">
        <f t="shared" si="0"/>
        <v>98036</v>
      </c>
      <c r="M10" s="86">
        <f t="shared" si="1"/>
        <v>101111</v>
      </c>
      <c r="N10" s="238">
        <f t="shared" si="0"/>
        <v>98027</v>
      </c>
      <c r="P10" s="22"/>
      <c r="Q10" s="22"/>
      <c r="R10" s="22"/>
    </row>
    <row r="11" spans="1:18" ht="12.75">
      <c r="A11" s="144" t="s">
        <v>394</v>
      </c>
      <c r="B11" s="751"/>
      <c r="C11" s="257">
        <f>SUM(C12:C13)</f>
        <v>1746</v>
      </c>
      <c r="D11" s="86">
        <f>SUM(D12:D13)</f>
        <v>1796</v>
      </c>
      <c r="E11" s="238">
        <f>SUM(E12:E13)</f>
        <v>1061</v>
      </c>
      <c r="F11" s="654">
        <f>SUM(F12:F13)</f>
        <v>0</v>
      </c>
      <c r="G11" s="226">
        <v>0</v>
      </c>
      <c r="H11" s="100">
        <v>0</v>
      </c>
      <c r="I11" s="654">
        <f>SUM(I12:I13)</f>
        <v>0</v>
      </c>
      <c r="J11" s="226">
        <v>0</v>
      </c>
      <c r="K11" s="213">
        <v>0</v>
      </c>
      <c r="L11" s="257">
        <f t="shared" si="0"/>
        <v>1746</v>
      </c>
      <c r="M11" s="86">
        <f t="shared" si="1"/>
        <v>1796</v>
      </c>
      <c r="N11" s="238">
        <f t="shared" si="0"/>
        <v>1061</v>
      </c>
      <c r="P11" s="22"/>
      <c r="Q11" s="22"/>
      <c r="R11" s="22"/>
    </row>
    <row r="12" spans="1:18" ht="12.75">
      <c r="A12" s="26" t="s">
        <v>395</v>
      </c>
      <c r="B12" s="675" t="s">
        <v>429</v>
      </c>
      <c r="C12" s="258">
        <v>0</v>
      </c>
      <c r="D12" s="85">
        <v>0</v>
      </c>
      <c r="E12" s="339">
        <v>0</v>
      </c>
      <c r="F12" s="45">
        <v>0</v>
      </c>
      <c r="G12" s="231">
        <v>0</v>
      </c>
      <c r="H12" s="342">
        <v>0</v>
      </c>
      <c r="I12" s="45">
        <v>0</v>
      </c>
      <c r="J12" s="231">
        <v>0</v>
      </c>
      <c r="K12" s="200">
        <v>0</v>
      </c>
      <c r="L12" s="257">
        <f t="shared" si="0"/>
        <v>0</v>
      </c>
      <c r="M12" s="86">
        <f t="shared" si="1"/>
        <v>0</v>
      </c>
      <c r="N12" s="238">
        <f t="shared" si="0"/>
        <v>0</v>
      </c>
      <c r="P12" s="22"/>
      <c r="Q12" s="22"/>
      <c r="R12" s="22"/>
    </row>
    <row r="13" spans="1:18" ht="12.75">
      <c r="A13" s="26" t="s">
        <v>396</v>
      </c>
      <c r="B13" s="675" t="s">
        <v>429</v>
      </c>
      <c r="C13" s="258">
        <v>1746</v>
      </c>
      <c r="D13" s="85">
        <v>1796</v>
      </c>
      <c r="E13" s="339">
        <v>1061</v>
      </c>
      <c r="F13" s="45">
        <v>0</v>
      </c>
      <c r="G13" s="231">
        <v>0</v>
      </c>
      <c r="H13" s="342">
        <v>0</v>
      </c>
      <c r="I13" s="45">
        <v>0</v>
      </c>
      <c r="J13" s="231">
        <v>0</v>
      </c>
      <c r="K13" s="200">
        <v>0</v>
      </c>
      <c r="L13" s="257">
        <f t="shared" si="0"/>
        <v>1746</v>
      </c>
      <c r="M13" s="86">
        <f t="shared" si="1"/>
        <v>1796</v>
      </c>
      <c r="N13" s="238">
        <f t="shared" si="0"/>
        <v>1061</v>
      </c>
      <c r="P13" s="22"/>
      <c r="Q13" s="22"/>
      <c r="R13" s="22"/>
    </row>
    <row r="14" spans="1:18" ht="12.75">
      <c r="A14" s="144" t="s">
        <v>397</v>
      </c>
      <c r="B14" s="751"/>
      <c r="C14" s="257">
        <f>SUM(C15:C18)</f>
        <v>38917</v>
      </c>
      <c r="D14" s="257">
        <f>SUM(D15:D18)</f>
        <v>50394</v>
      </c>
      <c r="E14" s="762">
        <f>SUM(E15:E18)</f>
        <v>50653</v>
      </c>
      <c r="F14" s="654">
        <f>SUM(F15:F17)</f>
        <v>0</v>
      </c>
      <c r="G14" s="226">
        <v>0</v>
      </c>
      <c r="H14" s="100">
        <v>0</v>
      </c>
      <c r="I14" s="654">
        <f>SUM(I15:I17)</f>
        <v>0</v>
      </c>
      <c r="J14" s="226">
        <v>0</v>
      </c>
      <c r="K14" s="213">
        <v>0</v>
      </c>
      <c r="L14" s="257">
        <f t="shared" si="0"/>
        <v>38917</v>
      </c>
      <c r="M14" s="86">
        <f t="shared" si="1"/>
        <v>50394</v>
      </c>
      <c r="N14" s="238">
        <f t="shared" si="0"/>
        <v>50653</v>
      </c>
      <c r="P14" s="22"/>
      <c r="Q14" s="22"/>
      <c r="R14" s="22"/>
    </row>
    <row r="15" spans="1:18" ht="12.75">
      <c r="A15" s="26" t="s">
        <v>398</v>
      </c>
      <c r="B15" s="675" t="s">
        <v>430</v>
      </c>
      <c r="C15" s="258">
        <v>38917</v>
      </c>
      <c r="D15" s="85">
        <v>35500</v>
      </c>
      <c r="E15" s="339">
        <v>35670</v>
      </c>
      <c r="F15" s="45">
        <v>0</v>
      </c>
      <c r="G15" s="231">
        <v>0</v>
      </c>
      <c r="H15" s="342">
        <v>0</v>
      </c>
      <c r="I15" s="45">
        <v>0</v>
      </c>
      <c r="J15" s="231">
        <v>0</v>
      </c>
      <c r="K15" s="200">
        <v>0</v>
      </c>
      <c r="L15" s="257">
        <f t="shared" si="0"/>
        <v>38917</v>
      </c>
      <c r="M15" s="86">
        <f t="shared" si="1"/>
        <v>35500</v>
      </c>
      <c r="N15" s="238">
        <f t="shared" si="0"/>
        <v>35670</v>
      </c>
      <c r="P15" s="22"/>
      <c r="Q15" s="22"/>
      <c r="R15" s="22"/>
    </row>
    <row r="16" spans="1:18" ht="12.75">
      <c r="A16" s="26" t="s">
        <v>478</v>
      </c>
      <c r="B16" s="675" t="s">
        <v>456</v>
      </c>
      <c r="C16" s="258">
        <v>0</v>
      </c>
      <c r="D16" s="85">
        <v>60</v>
      </c>
      <c r="E16" s="339">
        <v>116</v>
      </c>
      <c r="F16" s="45">
        <v>0</v>
      </c>
      <c r="G16" s="231">
        <v>0</v>
      </c>
      <c r="H16" s="342">
        <v>0</v>
      </c>
      <c r="I16" s="45">
        <v>0</v>
      </c>
      <c r="J16" s="231">
        <v>0</v>
      </c>
      <c r="K16" s="200"/>
      <c r="L16" s="257">
        <f t="shared" si="0"/>
        <v>0</v>
      </c>
      <c r="M16" s="86">
        <f t="shared" si="1"/>
        <v>60</v>
      </c>
      <c r="N16" s="238">
        <f t="shared" si="0"/>
        <v>116</v>
      </c>
      <c r="P16" s="22"/>
      <c r="Q16" s="22"/>
      <c r="R16" s="22"/>
    </row>
    <row r="17" spans="1:18" ht="12.75">
      <c r="A17" s="241" t="s">
        <v>559</v>
      </c>
      <c r="B17" s="758" t="s">
        <v>592</v>
      </c>
      <c r="C17" s="258">
        <v>0</v>
      </c>
      <c r="D17" s="85">
        <v>4127</v>
      </c>
      <c r="E17" s="339">
        <v>4127</v>
      </c>
      <c r="F17" s="45">
        <v>0</v>
      </c>
      <c r="G17" s="231">
        <v>0</v>
      </c>
      <c r="H17" s="342">
        <v>0</v>
      </c>
      <c r="I17" s="45">
        <v>0</v>
      </c>
      <c r="J17" s="231">
        <v>0</v>
      </c>
      <c r="K17" s="200">
        <v>0</v>
      </c>
      <c r="L17" s="257">
        <f t="shared" si="0"/>
        <v>0</v>
      </c>
      <c r="M17" s="86">
        <f t="shared" si="1"/>
        <v>4127</v>
      </c>
      <c r="N17" s="238">
        <f t="shared" si="0"/>
        <v>4127</v>
      </c>
      <c r="P17" s="22"/>
      <c r="Q17" s="22"/>
      <c r="R17" s="22"/>
    </row>
    <row r="18" spans="1:18" ht="12.75">
      <c r="A18" s="241" t="s">
        <v>560</v>
      </c>
      <c r="B18" s="758" t="s">
        <v>474</v>
      </c>
      <c r="C18" s="258">
        <v>0</v>
      </c>
      <c r="D18" s="85">
        <v>10707</v>
      </c>
      <c r="E18" s="339">
        <v>10740</v>
      </c>
      <c r="F18" s="45">
        <v>0</v>
      </c>
      <c r="G18" s="231">
        <v>0</v>
      </c>
      <c r="H18" s="342">
        <v>0</v>
      </c>
      <c r="I18" s="45">
        <v>0</v>
      </c>
      <c r="J18" s="231">
        <v>0</v>
      </c>
      <c r="K18" s="200">
        <v>0</v>
      </c>
      <c r="L18" s="257">
        <f t="shared" si="0"/>
        <v>0</v>
      </c>
      <c r="M18" s="86">
        <f t="shared" si="1"/>
        <v>10707</v>
      </c>
      <c r="N18" s="238">
        <f t="shared" si="0"/>
        <v>10740</v>
      </c>
      <c r="P18" s="22"/>
      <c r="Q18" s="22"/>
      <c r="R18" s="22"/>
    </row>
    <row r="19" spans="1:18" ht="13.5" thickBot="1">
      <c r="A19" s="302" t="s">
        <v>195</v>
      </c>
      <c r="B19" s="757" t="s">
        <v>431</v>
      </c>
      <c r="C19" s="261">
        <v>499</v>
      </c>
      <c r="D19" s="161">
        <v>877</v>
      </c>
      <c r="E19" s="162">
        <v>877</v>
      </c>
      <c r="F19" s="754">
        <v>0</v>
      </c>
      <c r="G19" s="755">
        <v>0</v>
      </c>
      <c r="H19" s="766">
        <v>0</v>
      </c>
      <c r="I19" s="754">
        <v>0</v>
      </c>
      <c r="J19" s="755">
        <v>0</v>
      </c>
      <c r="K19" s="820">
        <v>0</v>
      </c>
      <c r="L19" s="261">
        <f t="shared" si="0"/>
        <v>499</v>
      </c>
      <c r="M19" s="161">
        <f t="shared" si="1"/>
        <v>877</v>
      </c>
      <c r="N19" s="162">
        <v>877</v>
      </c>
      <c r="P19" s="22"/>
      <c r="Q19" s="22"/>
      <c r="R19" s="22"/>
    </row>
    <row r="20" spans="1:18" ht="13.5" thickBot="1">
      <c r="A20" s="249" t="s">
        <v>161</v>
      </c>
      <c r="B20" s="148"/>
      <c r="C20" s="285">
        <f>SUM(C21)</f>
        <v>0</v>
      </c>
      <c r="D20" s="252">
        <v>0</v>
      </c>
      <c r="E20" s="256"/>
      <c r="F20" s="685">
        <f>SUM(F21)</f>
        <v>0</v>
      </c>
      <c r="G20" s="286">
        <v>0</v>
      </c>
      <c r="H20" s="287">
        <v>0</v>
      </c>
      <c r="I20" s="685">
        <f>SUM(I21)</f>
        <v>0</v>
      </c>
      <c r="J20" s="286">
        <v>0</v>
      </c>
      <c r="K20" s="287">
        <v>0</v>
      </c>
      <c r="L20" s="285">
        <f t="shared" si="0"/>
        <v>0</v>
      </c>
      <c r="M20" s="252">
        <f t="shared" si="1"/>
        <v>0</v>
      </c>
      <c r="N20" s="405">
        <f t="shared" si="0"/>
        <v>0</v>
      </c>
      <c r="P20" s="22"/>
      <c r="Q20" s="22"/>
      <c r="R20" s="22"/>
    </row>
    <row r="21" spans="1:18" ht="13.5" thickBot="1">
      <c r="A21" s="24" t="s">
        <v>400</v>
      </c>
      <c r="B21" s="24"/>
      <c r="C21" s="271">
        <v>0</v>
      </c>
      <c r="D21" s="250">
        <v>0</v>
      </c>
      <c r="E21" s="400"/>
      <c r="F21" s="684">
        <v>0</v>
      </c>
      <c r="G21" s="235">
        <v>0</v>
      </c>
      <c r="H21" s="198">
        <v>0</v>
      </c>
      <c r="I21" s="684">
        <v>0</v>
      </c>
      <c r="J21" s="235">
        <v>0</v>
      </c>
      <c r="K21" s="198">
        <v>0</v>
      </c>
      <c r="L21" s="95">
        <f t="shared" si="0"/>
        <v>0</v>
      </c>
      <c r="M21" s="92">
        <f t="shared" si="1"/>
        <v>0</v>
      </c>
      <c r="N21" s="84">
        <f t="shared" si="0"/>
        <v>0</v>
      </c>
      <c r="P21" s="22"/>
      <c r="Q21" s="22"/>
      <c r="R21" s="22"/>
    </row>
    <row r="22" spans="1:18" ht="13.5" thickBot="1">
      <c r="A22" s="148" t="s">
        <v>180</v>
      </c>
      <c r="B22" s="148"/>
      <c r="C22" s="261">
        <f>SUM(C21,C19,C14,C11,C9)</f>
        <v>139198</v>
      </c>
      <c r="D22" s="161">
        <f>SUM(D21,D19,D14,D11,D9)</f>
        <v>154178</v>
      </c>
      <c r="E22" s="261">
        <f>SUM(E21,E19,E14,E11,E9)</f>
        <v>150618</v>
      </c>
      <c r="F22" s="686">
        <f>SUM(F20,F8)</f>
        <v>0</v>
      </c>
      <c r="G22" s="262">
        <v>0</v>
      </c>
      <c r="H22" s="687">
        <v>0</v>
      </c>
      <c r="I22" s="686">
        <f>SUM(I20,I8)</f>
        <v>0</v>
      </c>
      <c r="J22" s="262">
        <v>0</v>
      </c>
      <c r="K22" s="687">
        <v>0</v>
      </c>
      <c r="L22" s="261">
        <f t="shared" si="0"/>
        <v>139198</v>
      </c>
      <c r="M22" s="161">
        <f t="shared" si="1"/>
        <v>154178</v>
      </c>
      <c r="N22" s="162">
        <f t="shared" si="0"/>
        <v>150618</v>
      </c>
      <c r="P22" s="156"/>
      <c r="Q22" s="156"/>
      <c r="R22" s="22"/>
    </row>
    <row r="23" spans="1:18" ht="7.5" customHeight="1" thickBot="1">
      <c r="A23" s="24"/>
      <c r="B23" s="424"/>
      <c r="C23" s="179"/>
      <c r="D23" s="179"/>
      <c r="E23" s="179"/>
      <c r="F23" s="5"/>
      <c r="G23" s="5"/>
      <c r="H23" s="5"/>
      <c r="I23" s="5"/>
      <c r="J23" s="5"/>
      <c r="K23" s="5"/>
      <c r="L23" s="234"/>
      <c r="M23" s="5"/>
      <c r="N23" s="821"/>
      <c r="P23" s="22"/>
      <c r="Q23" s="22"/>
      <c r="R23" s="22"/>
    </row>
    <row r="24" spans="1:18" ht="13.5" thickBot="1">
      <c r="A24" s="148" t="s">
        <v>27</v>
      </c>
      <c r="B24" s="148"/>
      <c r="C24" s="1041" t="s">
        <v>276</v>
      </c>
      <c r="D24" s="1022"/>
      <c r="E24" s="1035"/>
      <c r="F24" s="1055" t="s">
        <v>277</v>
      </c>
      <c r="G24" s="1046"/>
      <c r="H24" s="1047"/>
      <c r="I24" s="1021" t="s">
        <v>279</v>
      </c>
      <c r="J24" s="1046"/>
      <c r="K24" s="1047"/>
      <c r="L24" s="1021" t="s">
        <v>117</v>
      </c>
      <c r="M24" s="1046"/>
      <c r="N24" s="1048"/>
      <c r="P24" s="22"/>
      <c r="Q24" s="22"/>
      <c r="R24" s="22"/>
    </row>
    <row r="25" spans="1:18" ht="13.5" thickBot="1">
      <c r="A25" s="148" t="s">
        <v>20</v>
      </c>
      <c r="B25" s="148"/>
      <c r="C25" s="648">
        <f>SUM(C62,C27,C26)</f>
        <v>138498</v>
      </c>
      <c r="D25" s="696">
        <f>SUM(D62,D27,D26)+D63</f>
        <v>151818</v>
      </c>
      <c r="E25" s="696">
        <f>SUM(E62,E27,E26)+E63</f>
        <v>147704</v>
      </c>
      <c r="F25" s="710">
        <v>0</v>
      </c>
      <c r="G25" s="698">
        <v>0</v>
      </c>
      <c r="H25" s="699">
        <v>0</v>
      </c>
      <c r="I25" s="697">
        <v>0</v>
      </c>
      <c r="J25" s="698">
        <v>0</v>
      </c>
      <c r="K25" s="699">
        <v>0</v>
      </c>
      <c r="L25" s="700">
        <f>SUM(C25,F25)</f>
        <v>138498</v>
      </c>
      <c r="M25" s="692">
        <f>SUM(J25,G25,D25)</f>
        <v>151818</v>
      </c>
      <c r="N25" s="701">
        <f>SUM(E25,H25)</f>
        <v>147704</v>
      </c>
      <c r="O25" s="177"/>
      <c r="P25" s="22"/>
      <c r="Q25" s="22"/>
      <c r="R25" s="22"/>
    </row>
    <row r="26" spans="1:18" ht="12.75">
      <c r="A26" s="425" t="s">
        <v>179</v>
      </c>
      <c r="B26" s="750" t="s">
        <v>432</v>
      </c>
      <c r="C26" s="259">
        <v>62111</v>
      </c>
      <c r="D26" s="245">
        <v>63514</v>
      </c>
      <c r="E26" s="246">
        <v>62788</v>
      </c>
      <c r="F26" s="688">
        <v>0</v>
      </c>
      <c r="G26" s="237">
        <v>0</v>
      </c>
      <c r="H26" s="212">
        <v>0</v>
      </c>
      <c r="I26" s="681">
        <v>0</v>
      </c>
      <c r="J26" s="237">
        <v>0</v>
      </c>
      <c r="K26" s="212">
        <v>0</v>
      </c>
      <c r="L26" s="693">
        <f>SUM(I26,F26,C26)</f>
        <v>62111</v>
      </c>
      <c r="M26" s="694">
        <f>SUM(J26,G26,D26)</f>
        <v>63514</v>
      </c>
      <c r="N26" s="695">
        <f>SUM(K26,H26,E26)</f>
        <v>62788</v>
      </c>
      <c r="O26" s="177"/>
      <c r="P26" s="22"/>
      <c r="Q26" s="155"/>
      <c r="R26" s="22"/>
    </row>
    <row r="27" spans="1:18" ht="12.75">
      <c r="A27" s="144" t="s">
        <v>147</v>
      </c>
      <c r="B27" s="751" t="s">
        <v>433</v>
      </c>
      <c r="C27" s="257">
        <v>16301</v>
      </c>
      <c r="D27" s="86">
        <v>16680</v>
      </c>
      <c r="E27" s="238">
        <v>16549</v>
      </c>
      <c r="F27" s="679">
        <v>0</v>
      </c>
      <c r="G27" s="226">
        <v>0</v>
      </c>
      <c r="H27" s="213">
        <v>0</v>
      </c>
      <c r="I27" s="654">
        <v>0</v>
      </c>
      <c r="J27" s="226">
        <v>0</v>
      </c>
      <c r="K27" s="213">
        <v>0</v>
      </c>
      <c r="L27" s="691">
        <f aca="true" t="shared" si="2" ref="L27:N64">SUM(I27,F27,C27)</f>
        <v>16301</v>
      </c>
      <c r="M27" s="689">
        <f aca="true" t="shared" si="3" ref="M27:M64">SUM(J27,G27,D27)</f>
        <v>16680</v>
      </c>
      <c r="N27" s="422">
        <f t="shared" si="2"/>
        <v>16549</v>
      </c>
      <c r="O27" s="177"/>
      <c r="P27" s="22"/>
      <c r="Q27" s="155"/>
      <c r="R27" s="22"/>
    </row>
    <row r="28" spans="1:18" ht="12.75">
      <c r="A28" s="26" t="s">
        <v>544</v>
      </c>
      <c r="B28" s="675"/>
      <c r="C28" s="258">
        <v>33</v>
      </c>
      <c r="D28" s="85"/>
      <c r="E28" s="339"/>
      <c r="F28" s="678">
        <v>0</v>
      </c>
      <c r="G28" s="231">
        <v>0</v>
      </c>
      <c r="H28" s="200">
        <v>0</v>
      </c>
      <c r="I28" s="53">
        <v>0</v>
      </c>
      <c r="J28" s="37">
        <v>0</v>
      </c>
      <c r="K28" s="202">
        <v>0</v>
      </c>
      <c r="L28" s="691">
        <f t="shared" si="2"/>
        <v>33</v>
      </c>
      <c r="M28" s="689">
        <f t="shared" si="3"/>
        <v>0</v>
      </c>
      <c r="N28" s="422">
        <f t="shared" si="2"/>
        <v>0</v>
      </c>
      <c r="O28" s="177"/>
      <c r="P28" s="22"/>
      <c r="Q28" s="155"/>
      <c r="R28" s="22"/>
    </row>
    <row r="29" spans="1:18" ht="12.75">
      <c r="A29" s="26" t="s">
        <v>484</v>
      </c>
      <c r="B29" s="675"/>
      <c r="C29" s="258">
        <v>50</v>
      </c>
      <c r="D29" s="85"/>
      <c r="E29" s="339"/>
      <c r="F29" s="678">
        <v>0</v>
      </c>
      <c r="G29" s="231">
        <v>0</v>
      </c>
      <c r="H29" s="200">
        <v>0</v>
      </c>
      <c r="I29" s="53">
        <v>0</v>
      </c>
      <c r="J29" s="37">
        <v>0</v>
      </c>
      <c r="K29" s="202">
        <v>0</v>
      </c>
      <c r="L29" s="691">
        <f t="shared" si="2"/>
        <v>50</v>
      </c>
      <c r="M29" s="689">
        <f t="shared" si="3"/>
        <v>0</v>
      </c>
      <c r="N29" s="422">
        <f t="shared" si="2"/>
        <v>0</v>
      </c>
      <c r="O29" s="177"/>
      <c r="P29" s="22"/>
      <c r="Q29" s="155"/>
      <c r="R29" s="22"/>
    </row>
    <row r="30" spans="1:18" ht="12.75">
      <c r="A30" s="26" t="s">
        <v>485</v>
      </c>
      <c r="B30" s="675"/>
      <c r="C30" s="258">
        <v>25</v>
      </c>
      <c r="D30" s="85"/>
      <c r="E30" s="339"/>
      <c r="F30" s="678">
        <v>0</v>
      </c>
      <c r="G30" s="231">
        <v>0</v>
      </c>
      <c r="H30" s="200">
        <v>0</v>
      </c>
      <c r="I30" s="53">
        <v>0</v>
      </c>
      <c r="J30" s="37">
        <v>0</v>
      </c>
      <c r="K30" s="202">
        <v>0</v>
      </c>
      <c r="L30" s="691">
        <f t="shared" si="2"/>
        <v>25</v>
      </c>
      <c r="M30" s="689">
        <f t="shared" si="3"/>
        <v>0</v>
      </c>
      <c r="N30" s="422">
        <f t="shared" si="2"/>
        <v>0</v>
      </c>
      <c r="O30" s="177"/>
      <c r="P30" s="22"/>
      <c r="Q30" s="155"/>
      <c r="R30" s="22"/>
    </row>
    <row r="31" spans="1:18" ht="12.75">
      <c r="A31" s="26" t="s">
        <v>545</v>
      </c>
      <c r="B31" s="675"/>
      <c r="C31" s="258">
        <v>400</v>
      </c>
      <c r="D31" s="85"/>
      <c r="E31" s="339"/>
      <c r="F31" s="678">
        <v>0</v>
      </c>
      <c r="G31" s="231">
        <v>0</v>
      </c>
      <c r="H31" s="200">
        <v>0</v>
      </c>
      <c r="I31" s="53">
        <v>0</v>
      </c>
      <c r="J31" s="37">
        <v>0</v>
      </c>
      <c r="K31" s="202">
        <v>0</v>
      </c>
      <c r="L31" s="691">
        <f t="shared" si="2"/>
        <v>400</v>
      </c>
      <c r="M31" s="689">
        <f t="shared" si="3"/>
        <v>0</v>
      </c>
      <c r="N31" s="422">
        <f t="shared" si="2"/>
        <v>0</v>
      </c>
      <c r="O31" s="177"/>
      <c r="P31" s="22"/>
      <c r="Q31" s="155"/>
      <c r="R31" s="22"/>
    </row>
    <row r="32" spans="1:18" ht="12.75">
      <c r="A32" s="144" t="s">
        <v>486</v>
      </c>
      <c r="B32" s="751" t="s">
        <v>487</v>
      </c>
      <c r="C32" s="257">
        <f>SUM(C28:C31)</f>
        <v>508</v>
      </c>
      <c r="D32" s="86">
        <v>508</v>
      </c>
      <c r="E32" s="238">
        <v>399</v>
      </c>
      <c r="F32" s="679">
        <v>0</v>
      </c>
      <c r="G32" s="226">
        <v>0</v>
      </c>
      <c r="H32" s="213">
        <v>0</v>
      </c>
      <c r="I32" s="654">
        <v>0</v>
      </c>
      <c r="J32" s="226">
        <v>0</v>
      </c>
      <c r="K32" s="213">
        <v>0</v>
      </c>
      <c r="L32" s="691">
        <f t="shared" si="2"/>
        <v>508</v>
      </c>
      <c r="M32" s="689">
        <f t="shared" si="3"/>
        <v>508</v>
      </c>
      <c r="N32" s="422">
        <f t="shared" si="2"/>
        <v>399</v>
      </c>
      <c r="O32" s="177"/>
      <c r="P32" s="22"/>
      <c r="Q32" s="155"/>
      <c r="R32" s="22"/>
    </row>
    <row r="33" spans="1:18" ht="12.75">
      <c r="A33" s="157" t="s">
        <v>546</v>
      </c>
      <c r="B33" s="397"/>
      <c r="C33" s="258">
        <v>29207</v>
      </c>
      <c r="D33" s="85"/>
      <c r="E33" s="339"/>
      <c r="F33" s="678">
        <v>0</v>
      </c>
      <c r="G33" s="231">
        <v>0</v>
      </c>
      <c r="H33" s="200">
        <v>0</v>
      </c>
      <c r="I33" s="53">
        <v>0</v>
      </c>
      <c r="J33" s="37">
        <v>0</v>
      </c>
      <c r="K33" s="202">
        <v>0</v>
      </c>
      <c r="L33" s="691">
        <f t="shared" si="2"/>
        <v>29207</v>
      </c>
      <c r="M33" s="689">
        <f t="shared" si="3"/>
        <v>0</v>
      </c>
      <c r="N33" s="422">
        <f t="shared" si="2"/>
        <v>0</v>
      </c>
      <c r="O33" s="117"/>
      <c r="P33" s="22"/>
      <c r="Q33" s="155"/>
      <c r="R33" s="22"/>
    </row>
    <row r="34" spans="1:18" ht="12.75">
      <c r="A34" s="157" t="s">
        <v>494</v>
      </c>
      <c r="B34" s="397"/>
      <c r="C34" s="258">
        <v>200</v>
      </c>
      <c r="D34" s="85"/>
      <c r="E34" s="339"/>
      <c r="F34" s="678">
        <v>0</v>
      </c>
      <c r="G34" s="231">
        <v>0</v>
      </c>
      <c r="H34" s="200">
        <v>0</v>
      </c>
      <c r="I34" s="53">
        <v>0</v>
      </c>
      <c r="J34" s="37">
        <v>0</v>
      </c>
      <c r="K34" s="202">
        <v>0</v>
      </c>
      <c r="L34" s="691">
        <f t="shared" si="2"/>
        <v>200</v>
      </c>
      <c r="M34" s="689">
        <f t="shared" si="3"/>
        <v>0</v>
      </c>
      <c r="N34" s="422">
        <f t="shared" si="2"/>
        <v>0</v>
      </c>
      <c r="O34" s="177"/>
      <c r="P34" s="22"/>
      <c r="Q34" s="155"/>
      <c r="R34" s="22"/>
    </row>
    <row r="35" spans="1:18" ht="12.75">
      <c r="A35" s="157" t="s">
        <v>547</v>
      </c>
      <c r="B35" s="397"/>
      <c r="C35" s="258">
        <v>20</v>
      </c>
      <c r="D35" s="85"/>
      <c r="E35" s="339"/>
      <c r="F35" s="678">
        <v>0</v>
      </c>
      <c r="G35" s="231">
        <v>0</v>
      </c>
      <c r="H35" s="200">
        <v>0</v>
      </c>
      <c r="I35" s="53">
        <v>0</v>
      </c>
      <c r="J35" s="37">
        <v>0</v>
      </c>
      <c r="K35" s="202">
        <v>0</v>
      </c>
      <c r="L35" s="691">
        <f t="shared" si="2"/>
        <v>20</v>
      </c>
      <c r="M35" s="689">
        <f t="shared" si="3"/>
        <v>0</v>
      </c>
      <c r="N35" s="422">
        <f t="shared" si="2"/>
        <v>0</v>
      </c>
      <c r="O35" s="177"/>
      <c r="P35" s="22"/>
      <c r="Q35" s="155"/>
      <c r="R35" s="22"/>
    </row>
    <row r="36" spans="1:18" ht="12.75">
      <c r="A36" s="157" t="s">
        <v>548</v>
      </c>
      <c r="B36" s="397"/>
      <c r="C36" s="258">
        <v>20</v>
      </c>
      <c r="D36" s="85"/>
      <c r="E36" s="339"/>
      <c r="F36" s="678">
        <v>0</v>
      </c>
      <c r="G36" s="231">
        <v>0</v>
      </c>
      <c r="H36" s="200">
        <v>0</v>
      </c>
      <c r="I36" s="53">
        <v>0</v>
      </c>
      <c r="J36" s="37">
        <v>0</v>
      </c>
      <c r="K36" s="202">
        <v>0</v>
      </c>
      <c r="L36" s="691">
        <f t="shared" si="2"/>
        <v>20</v>
      </c>
      <c r="M36" s="689">
        <f t="shared" si="3"/>
        <v>0</v>
      </c>
      <c r="N36" s="422">
        <f t="shared" si="2"/>
        <v>0</v>
      </c>
      <c r="O36" s="177"/>
      <c r="P36" s="22"/>
      <c r="Q36" s="155"/>
      <c r="R36" s="22"/>
    </row>
    <row r="37" spans="1:18" ht="12.75">
      <c r="A37" s="157" t="s">
        <v>490</v>
      </c>
      <c r="B37" s="397"/>
      <c r="C37" s="258">
        <v>1200</v>
      </c>
      <c r="D37" s="85"/>
      <c r="E37" s="339"/>
      <c r="F37" s="678">
        <v>0</v>
      </c>
      <c r="G37" s="231">
        <v>0</v>
      </c>
      <c r="H37" s="200">
        <v>0</v>
      </c>
      <c r="I37" s="53">
        <v>0</v>
      </c>
      <c r="J37" s="37">
        <v>0</v>
      </c>
      <c r="K37" s="202">
        <v>0</v>
      </c>
      <c r="L37" s="691">
        <f t="shared" si="2"/>
        <v>1200</v>
      </c>
      <c r="M37" s="689">
        <f t="shared" si="3"/>
        <v>0</v>
      </c>
      <c r="N37" s="422">
        <f t="shared" si="2"/>
        <v>0</v>
      </c>
      <c r="O37" s="177"/>
      <c r="P37" s="22"/>
      <c r="Q37" s="155"/>
      <c r="R37" s="22"/>
    </row>
    <row r="38" spans="1:18" ht="12.75">
      <c r="A38" s="157" t="s">
        <v>491</v>
      </c>
      <c r="B38" s="397"/>
      <c r="C38" s="258">
        <v>415</v>
      </c>
      <c r="D38" s="85"/>
      <c r="E38" s="339"/>
      <c r="F38" s="678">
        <v>0</v>
      </c>
      <c r="G38" s="231">
        <v>0</v>
      </c>
      <c r="H38" s="200">
        <v>0</v>
      </c>
      <c r="I38" s="53">
        <v>0</v>
      </c>
      <c r="J38" s="37">
        <v>0</v>
      </c>
      <c r="K38" s="202">
        <v>0</v>
      </c>
      <c r="L38" s="691">
        <f t="shared" si="2"/>
        <v>415</v>
      </c>
      <c r="M38" s="689">
        <f t="shared" si="3"/>
        <v>0</v>
      </c>
      <c r="N38" s="422">
        <f t="shared" si="2"/>
        <v>0</v>
      </c>
      <c r="O38" s="177"/>
      <c r="P38" s="22"/>
      <c r="Q38" s="155"/>
      <c r="R38" s="22"/>
    </row>
    <row r="39" spans="1:18" ht="12.75">
      <c r="A39" s="157" t="s">
        <v>549</v>
      </c>
      <c r="B39" s="397"/>
      <c r="C39" s="258">
        <v>850</v>
      </c>
      <c r="D39" s="85"/>
      <c r="E39" s="339"/>
      <c r="F39" s="678">
        <v>0</v>
      </c>
      <c r="G39" s="231">
        <v>0</v>
      </c>
      <c r="H39" s="200">
        <v>0</v>
      </c>
      <c r="I39" s="53">
        <v>0</v>
      </c>
      <c r="J39" s="37">
        <v>0</v>
      </c>
      <c r="K39" s="202">
        <v>0</v>
      </c>
      <c r="L39" s="691">
        <f t="shared" si="2"/>
        <v>850</v>
      </c>
      <c r="M39" s="689">
        <f t="shared" si="3"/>
        <v>0</v>
      </c>
      <c r="N39" s="422">
        <f t="shared" si="2"/>
        <v>0</v>
      </c>
      <c r="O39" s="177"/>
      <c r="P39" s="22"/>
      <c r="Q39" s="155"/>
      <c r="R39" s="22"/>
    </row>
    <row r="40" spans="1:18" ht="12.75">
      <c r="A40" s="752" t="s">
        <v>550</v>
      </c>
      <c r="B40" s="225" t="s">
        <v>493</v>
      </c>
      <c r="C40" s="257">
        <f>SUM(C33:C39)</f>
        <v>31912</v>
      </c>
      <c r="D40" s="86">
        <v>44590</v>
      </c>
      <c r="E40" s="238">
        <v>42902</v>
      </c>
      <c r="F40" s="679">
        <v>0</v>
      </c>
      <c r="G40" s="226">
        <v>0</v>
      </c>
      <c r="H40" s="213">
        <v>0</v>
      </c>
      <c r="I40" s="654">
        <v>0</v>
      </c>
      <c r="J40" s="226">
        <v>0</v>
      </c>
      <c r="K40" s="213">
        <v>0</v>
      </c>
      <c r="L40" s="691">
        <f t="shared" si="2"/>
        <v>31912</v>
      </c>
      <c r="M40" s="689">
        <f t="shared" si="3"/>
        <v>44590</v>
      </c>
      <c r="N40" s="422">
        <f t="shared" si="2"/>
        <v>42902</v>
      </c>
      <c r="O40" s="177"/>
      <c r="P40" s="22"/>
      <c r="Q40" s="155"/>
      <c r="R40" s="22"/>
    </row>
    <row r="41" spans="1:18" ht="12.75">
      <c r="A41" s="752" t="s">
        <v>535</v>
      </c>
      <c r="B41" s="225" t="s">
        <v>510</v>
      </c>
      <c r="C41" s="257">
        <v>25</v>
      </c>
      <c r="D41" s="86">
        <v>350</v>
      </c>
      <c r="E41" s="238">
        <v>328</v>
      </c>
      <c r="F41" s="679">
        <v>0</v>
      </c>
      <c r="G41" s="226">
        <v>0</v>
      </c>
      <c r="H41" s="213">
        <v>0</v>
      </c>
      <c r="I41" s="654">
        <v>0</v>
      </c>
      <c r="J41" s="226">
        <v>0</v>
      </c>
      <c r="K41" s="213">
        <v>0</v>
      </c>
      <c r="L41" s="691">
        <f t="shared" si="2"/>
        <v>25</v>
      </c>
      <c r="M41" s="689">
        <f t="shared" si="3"/>
        <v>350</v>
      </c>
      <c r="N41" s="422">
        <f t="shared" si="2"/>
        <v>328</v>
      </c>
      <c r="O41" s="117"/>
      <c r="P41" s="22"/>
      <c r="Q41" s="155"/>
      <c r="R41" s="22"/>
    </row>
    <row r="42" spans="1:18" ht="12.75">
      <c r="A42" s="157" t="s">
        <v>496</v>
      </c>
      <c r="B42" s="397"/>
      <c r="C42" s="258">
        <v>400</v>
      </c>
      <c r="D42" s="85"/>
      <c r="E42" s="339"/>
      <c r="F42" s="678">
        <v>0</v>
      </c>
      <c r="G42" s="231">
        <v>0</v>
      </c>
      <c r="H42" s="200">
        <v>0</v>
      </c>
      <c r="I42" s="53">
        <v>0</v>
      </c>
      <c r="J42" s="37">
        <v>0</v>
      </c>
      <c r="K42" s="202">
        <v>0</v>
      </c>
      <c r="L42" s="691">
        <f t="shared" si="2"/>
        <v>400</v>
      </c>
      <c r="M42" s="689">
        <f t="shared" si="3"/>
        <v>0</v>
      </c>
      <c r="N42" s="422">
        <f t="shared" si="2"/>
        <v>0</v>
      </c>
      <c r="O42" s="177"/>
      <c r="P42" s="22"/>
      <c r="Q42" s="1109"/>
      <c r="R42" s="22"/>
    </row>
    <row r="43" spans="1:18" ht="12.75">
      <c r="A43" s="157" t="s">
        <v>533</v>
      </c>
      <c r="B43" s="397"/>
      <c r="C43" s="258">
        <v>150</v>
      </c>
      <c r="D43" s="85"/>
      <c r="E43" s="339"/>
      <c r="F43" s="678">
        <v>0</v>
      </c>
      <c r="G43" s="231">
        <v>0</v>
      </c>
      <c r="H43" s="200">
        <v>0</v>
      </c>
      <c r="I43" s="53">
        <v>0</v>
      </c>
      <c r="J43" s="37">
        <v>0</v>
      </c>
      <c r="K43" s="202">
        <v>0</v>
      </c>
      <c r="L43" s="691">
        <f t="shared" si="2"/>
        <v>150</v>
      </c>
      <c r="M43" s="689">
        <f t="shared" si="3"/>
        <v>0</v>
      </c>
      <c r="N43" s="422">
        <f t="shared" si="2"/>
        <v>0</v>
      </c>
      <c r="O43" s="177"/>
      <c r="P43" s="22"/>
      <c r="Q43" s="155"/>
      <c r="R43" s="22"/>
    </row>
    <row r="44" spans="1:18" ht="12.75">
      <c r="A44" s="752" t="s">
        <v>508</v>
      </c>
      <c r="B44" s="225" t="s">
        <v>511</v>
      </c>
      <c r="C44" s="257">
        <v>550</v>
      </c>
      <c r="D44" s="86">
        <v>675</v>
      </c>
      <c r="E44" s="238">
        <v>670</v>
      </c>
      <c r="F44" s="679">
        <v>0</v>
      </c>
      <c r="G44" s="226">
        <v>0</v>
      </c>
      <c r="H44" s="213">
        <v>0</v>
      </c>
      <c r="I44" s="654">
        <v>0</v>
      </c>
      <c r="J44" s="226">
        <v>0</v>
      </c>
      <c r="K44" s="213">
        <v>0</v>
      </c>
      <c r="L44" s="691">
        <f t="shared" si="2"/>
        <v>550</v>
      </c>
      <c r="M44" s="689">
        <f t="shared" si="3"/>
        <v>675</v>
      </c>
      <c r="N44" s="422">
        <f t="shared" si="2"/>
        <v>670</v>
      </c>
      <c r="O44" s="177"/>
      <c r="P44" s="22"/>
      <c r="Q44" s="155"/>
      <c r="R44" s="22"/>
    </row>
    <row r="45" spans="1:18" ht="12.75">
      <c r="A45" s="157" t="s">
        <v>497</v>
      </c>
      <c r="B45" s="397"/>
      <c r="C45" s="258">
        <v>4100</v>
      </c>
      <c r="D45" s="85"/>
      <c r="E45" s="339"/>
      <c r="F45" s="678">
        <v>0</v>
      </c>
      <c r="G45" s="231">
        <v>0</v>
      </c>
      <c r="H45" s="200">
        <v>0</v>
      </c>
      <c r="I45" s="53">
        <v>0</v>
      </c>
      <c r="J45" s="37">
        <v>0</v>
      </c>
      <c r="K45" s="202">
        <v>0</v>
      </c>
      <c r="L45" s="691">
        <f t="shared" si="2"/>
        <v>4100</v>
      </c>
      <c r="M45" s="689">
        <f t="shared" si="3"/>
        <v>0</v>
      </c>
      <c r="N45" s="422">
        <f t="shared" si="2"/>
        <v>0</v>
      </c>
      <c r="O45" s="177"/>
      <c r="P45" s="22"/>
      <c r="Q45" s="155"/>
      <c r="R45" s="22"/>
    </row>
    <row r="46" spans="1:18" ht="12.75">
      <c r="A46" s="157" t="s">
        <v>498</v>
      </c>
      <c r="B46" s="397"/>
      <c r="C46" s="258">
        <v>1800</v>
      </c>
      <c r="D46" s="85"/>
      <c r="E46" s="339"/>
      <c r="F46" s="678">
        <v>0</v>
      </c>
      <c r="G46" s="231">
        <v>0</v>
      </c>
      <c r="H46" s="200">
        <v>0</v>
      </c>
      <c r="I46" s="53">
        <v>0</v>
      </c>
      <c r="J46" s="37">
        <v>0</v>
      </c>
      <c r="K46" s="202">
        <v>0</v>
      </c>
      <c r="L46" s="691">
        <f t="shared" si="2"/>
        <v>1800</v>
      </c>
      <c r="M46" s="689">
        <f t="shared" si="3"/>
        <v>0</v>
      </c>
      <c r="N46" s="422">
        <f t="shared" si="2"/>
        <v>0</v>
      </c>
      <c r="O46" s="177"/>
      <c r="P46" s="22"/>
      <c r="Q46" s="155"/>
      <c r="R46" s="22"/>
    </row>
    <row r="47" spans="1:18" ht="12.75">
      <c r="A47" s="157" t="s">
        <v>499</v>
      </c>
      <c r="B47" s="397"/>
      <c r="C47" s="258">
        <v>2200</v>
      </c>
      <c r="D47" s="85"/>
      <c r="E47" s="339"/>
      <c r="F47" s="678">
        <v>0</v>
      </c>
      <c r="G47" s="231">
        <v>0</v>
      </c>
      <c r="H47" s="200">
        <v>0</v>
      </c>
      <c r="I47" s="53">
        <v>0</v>
      </c>
      <c r="J47" s="37">
        <v>0</v>
      </c>
      <c r="K47" s="202">
        <v>0</v>
      </c>
      <c r="L47" s="691">
        <f t="shared" si="2"/>
        <v>2200</v>
      </c>
      <c r="M47" s="689">
        <f t="shared" si="3"/>
        <v>0</v>
      </c>
      <c r="N47" s="422">
        <f t="shared" si="2"/>
        <v>0</v>
      </c>
      <c r="O47" s="117"/>
      <c r="P47" s="22"/>
      <c r="Q47" s="155"/>
      <c r="R47" s="22"/>
    </row>
    <row r="48" spans="1:18" ht="12.75">
      <c r="A48" s="752" t="s">
        <v>551</v>
      </c>
      <c r="B48" s="225" t="s">
        <v>501</v>
      </c>
      <c r="C48" s="257">
        <v>8100</v>
      </c>
      <c r="D48" s="86">
        <v>6400</v>
      </c>
      <c r="E48" s="238">
        <v>5748</v>
      </c>
      <c r="F48" s="679">
        <v>0</v>
      </c>
      <c r="G48" s="226">
        <v>0</v>
      </c>
      <c r="H48" s="213">
        <v>0</v>
      </c>
      <c r="I48" s="654">
        <v>0</v>
      </c>
      <c r="J48" s="226">
        <v>0</v>
      </c>
      <c r="K48" s="213">
        <v>0</v>
      </c>
      <c r="L48" s="691">
        <f t="shared" si="2"/>
        <v>8100</v>
      </c>
      <c r="M48" s="689">
        <f t="shared" si="3"/>
        <v>6400</v>
      </c>
      <c r="N48" s="422">
        <f t="shared" si="2"/>
        <v>5748</v>
      </c>
      <c r="O48" s="117"/>
      <c r="P48" s="22"/>
      <c r="Q48" s="22"/>
      <c r="R48" s="22"/>
    </row>
    <row r="49" spans="1:18" ht="12.75">
      <c r="A49" s="752" t="s">
        <v>589</v>
      </c>
      <c r="B49" s="225" t="s">
        <v>588</v>
      </c>
      <c r="C49" s="257">
        <v>0</v>
      </c>
      <c r="D49" s="86">
        <v>93</v>
      </c>
      <c r="E49" s="238">
        <v>93</v>
      </c>
      <c r="F49" s="679">
        <v>0</v>
      </c>
      <c r="G49" s="226">
        <v>0</v>
      </c>
      <c r="H49" s="213">
        <v>0</v>
      </c>
      <c r="I49" s="654">
        <v>0</v>
      </c>
      <c r="J49" s="226">
        <v>0</v>
      </c>
      <c r="K49" s="213"/>
      <c r="L49" s="691">
        <f t="shared" si="2"/>
        <v>0</v>
      </c>
      <c r="M49" s="689">
        <f t="shared" si="3"/>
        <v>93</v>
      </c>
      <c r="N49" s="422">
        <f t="shared" si="2"/>
        <v>93</v>
      </c>
      <c r="O49" s="117"/>
      <c r="P49" s="22"/>
      <c r="Q49" s="22"/>
      <c r="R49" s="22"/>
    </row>
    <row r="50" spans="1:18" ht="12.75">
      <c r="A50" s="752" t="s">
        <v>502</v>
      </c>
      <c r="B50" s="225" t="s">
        <v>512</v>
      </c>
      <c r="C50" s="257">
        <v>1100</v>
      </c>
      <c r="D50" s="86">
        <v>610</v>
      </c>
      <c r="E50" s="238">
        <v>610</v>
      </c>
      <c r="F50" s="679">
        <v>0</v>
      </c>
      <c r="G50" s="226">
        <v>0</v>
      </c>
      <c r="H50" s="213">
        <v>0</v>
      </c>
      <c r="I50" s="654">
        <v>0</v>
      </c>
      <c r="J50" s="226">
        <v>0</v>
      </c>
      <c r="K50" s="213">
        <v>0</v>
      </c>
      <c r="L50" s="691">
        <f t="shared" si="2"/>
        <v>1100</v>
      </c>
      <c r="M50" s="689">
        <f t="shared" si="3"/>
        <v>610</v>
      </c>
      <c r="N50" s="422">
        <f t="shared" si="2"/>
        <v>610</v>
      </c>
      <c r="O50" s="117"/>
      <c r="P50" s="22"/>
      <c r="Q50" s="155"/>
      <c r="R50" s="22"/>
    </row>
    <row r="51" spans="1:18" ht="12.75">
      <c r="A51" s="157" t="s">
        <v>552</v>
      </c>
      <c r="B51" s="397"/>
      <c r="C51" s="258">
        <v>846</v>
      </c>
      <c r="D51" s="85"/>
      <c r="E51" s="339"/>
      <c r="F51" s="678">
        <v>0</v>
      </c>
      <c r="G51" s="231">
        <v>0</v>
      </c>
      <c r="H51" s="200">
        <v>0</v>
      </c>
      <c r="I51" s="53">
        <v>0</v>
      </c>
      <c r="J51" s="37">
        <v>0</v>
      </c>
      <c r="K51" s="202">
        <v>0</v>
      </c>
      <c r="L51" s="691">
        <f t="shared" si="2"/>
        <v>846</v>
      </c>
      <c r="M51" s="689">
        <f t="shared" si="3"/>
        <v>0</v>
      </c>
      <c r="N51" s="422">
        <f t="shared" si="2"/>
        <v>0</v>
      </c>
      <c r="O51" s="117"/>
      <c r="P51" s="22"/>
      <c r="Q51" s="1109"/>
      <c r="R51" s="22"/>
    </row>
    <row r="52" spans="1:18" ht="12.75">
      <c r="A52" s="157" t="s">
        <v>553</v>
      </c>
      <c r="B52" s="397"/>
      <c r="C52" s="258">
        <v>200</v>
      </c>
      <c r="D52" s="85"/>
      <c r="E52" s="339"/>
      <c r="F52" s="678">
        <v>0</v>
      </c>
      <c r="G52" s="231">
        <v>0</v>
      </c>
      <c r="H52" s="200">
        <v>0</v>
      </c>
      <c r="I52" s="53">
        <v>0</v>
      </c>
      <c r="J52" s="37">
        <v>0</v>
      </c>
      <c r="K52" s="202">
        <v>0</v>
      </c>
      <c r="L52" s="691">
        <f t="shared" si="2"/>
        <v>200</v>
      </c>
      <c r="M52" s="689">
        <f t="shared" si="3"/>
        <v>0</v>
      </c>
      <c r="N52" s="422">
        <f t="shared" si="2"/>
        <v>0</v>
      </c>
      <c r="O52" s="117"/>
      <c r="P52" s="22"/>
      <c r="Q52" s="155"/>
      <c r="R52" s="22"/>
    </row>
    <row r="53" spans="1:18" ht="12.75">
      <c r="A53" s="752" t="s">
        <v>539</v>
      </c>
      <c r="B53" s="225" t="s">
        <v>514</v>
      </c>
      <c r="C53" s="257">
        <v>1046</v>
      </c>
      <c r="D53" s="86">
        <v>690</v>
      </c>
      <c r="E53" s="238">
        <v>680</v>
      </c>
      <c r="F53" s="679">
        <v>0</v>
      </c>
      <c r="G53" s="226">
        <v>0</v>
      </c>
      <c r="H53" s="213">
        <v>0</v>
      </c>
      <c r="I53" s="654">
        <v>0</v>
      </c>
      <c r="J53" s="226">
        <v>0</v>
      </c>
      <c r="K53" s="213">
        <v>0</v>
      </c>
      <c r="L53" s="691">
        <f t="shared" si="2"/>
        <v>1046</v>
      </c>
      <c r="M53" s="689">
        <f t="shared" si="3"/>
        <v>690</v>
      </c>
      <c r="N53" s="422">
        <f t="shared" si="2"/>
        <v>680</v>
      </c>
      <c r="O53" s="117"/>
      <c r="P53" s="22"/>
      <c r="Q53" s="155"/>
      <c r="R53" s="22"/>
    </row>
    <row r="54" spans="1:18" ht="12.75">
      <c r="A54" s="157" t="s">
        <v>507</v>
      </c>
      <c r="B54" s="397"/>
      <c r="C54" s="258">
        <v>2300</v>
      </c>
      <c r="D54" s="85"/>
      <c r="E54" s="339"/>
      <c r="F54" s="678">
        <v>0</v>
      </c>
      <c r="G54" s="231">
        <v>0</v>
      </c>
      <c r="H54" s="200">
        <v>0</v>
      </c>
      <c r="I54" s="53">
        <v>0</v>
      </c>
      <c r="J54" s="37">
        <v>0</v>
      </c>
      <c r="K54" s="202">
        <v>0</v>
      </c>
      <c r="L54" s="691">
        <f t="shared" si="2"/>
        <v>2300</v>
      </c>
      <c r="M54" s="689">
        <f t="shared" si="3"/>
        <v>0</v>
      </c>
      <c r="N54" s="422">
        <f t="shared" si="2"/>
        <v>0</v>
      </c>
      <c r="O54" s="117"/>
      <c r="P54" s="22"/>
      <c r="Q54" s="155"/>
      <c r="R54" s="22"/>
    </row>
    <row r="55" spans="1:18" ht="12.75">
      <c r="A55" s="26" t="s">
        <v>554</v>
      </c>
      <c r="B55" s="675"/>
      <c r="C55" s="258">
        <v>200</v>
      </c>
      <c r="D55" s="85"/>
      <c r="E55" s="339"/>
      <c r="F55" s="678">
        <v>0</v>
      </c>
      <c r="G55" s="231">
        <v>0</v>
      </c>
      <c r="H55" s="200">
        <v>0</v>
      </c>
      <c r="I55" s="53">
        <v>0</v>
      </c>
      <c r="J55" s="37"/>
      <c r="K55" s="202">
        <v>0</v>
      </c>
      <c r="L55" s="691">
        <f t="shared" si="2"/>
        <v>200</v>
      </c>
      <c r="M55" s="689">
        <f t="shared" si="3"/>
        <v>0</v>
      </c>
      <c r="N55" s="422">
        <f t="shared" si="2"/>
        <v>0</v>
      </c>
      <c r="O55" s="117"/>
      <c r="P55" s="22"/>
      <c r="Q55" s="155"/>
      <c r="R55" s="22"/>
    </row>
    <row r="56" spans="1:18" ht="12.75">
      <c r="A56" s="144" t="s">
        <v>555</v>
      </c>
      <c r="B56" s="751" t="s">
        <v>514</v>
      </c>
      <c r="C56" s="257">
        <f>SUM(C54:C55)</f>
        <v>2500</v>
      </c>
      <c r="D56" s="86">
        <v>2782</v>
      </c>
      <c r="E56" s="238">
        <v>2709</v>
      </c>
      <c r="F56" s="679">
        <v>0</v>
      </c>
      <c r="G56" s="226">
        <v>0</v>
      </c>
      <c r="H56" s="213">
        <v>0</v>
      </c>
      <c r="I56" s="654">
        <v>0</v>
      </c>
      <c r="J56" s="226">
        <v>0</v>
      </c>
      <c r="K56" s="213">
        <v>0</v>
      </c>
      <c r="L56" s="691">
        <f t="shared" si="2"/>
        <v>2500</v>
      </c>
      <c r="M56" s="689">
        <f t="shared" si="3"/>
        <v>2782</v>
      </c>
      <c r="N56" s="422">
        <f t="shared" si="2"/>
        <v>2709</v>
      </c>
      <c r="O56" s="117"/>
      <c r="P56" s="22"/>
      <c r="Q56" s="155"/>
      <c r="R56" s="22"/>
    </row>
    <row r="57" spans="1:18" ht="12.75">
      <c r="A57" s="26" t="s">
        <v>556</v>
      </c>
      <c r="B57" s="675" t="s">
        <v>517</v>
      </c>
      <c r="C57" s="258">
        <v>40</v>
      </c>
      <c r="D57" s="85">
        <v>40</v>
      </c>
      <c r="E57" s="339">
        <v>36</v>
      </c>
      <c r="F57" s="678">
        <v>0</v>
      </c>
      <c r="G57" s="231">
        <v>0</v>
      </c>
      <c r="H57" s="200">
        <v>0</v>
      </c>
      <c r="I57" s="53">
        <v>0</v>
      </c>
      <c r="J57" s="37">
        <v>0</v>
      </c>
      <c r="K57" s="202">
        <v>0</v>
      </c>
      <c r="L57" s="691">
        <f t="shared" si="2"/>
        <v>40</v>
      </c>
      <c r="M57" s="689">
        <f t="shared" si="3"/>
        <v>40</v>
      </c>
      <c r="N57" s="422">
        <f t="shared" si="2"/>
        <v>36</v>
      </c>
      <c r="O57" s="117"/>
      <c r="P57" s="22"/>
      <c r="Q57" s="155"/>
      <c r="R57" s="22"/>
    </row>
    <row r="58" spans="1:18" ht="12.75">
      <c r="A58" s="26" t="s">
        <v>506</v>
      </c>
      <c r="B58" s="675" t="s">
        <v>516</v>
      </c>
      <c r="C58" s="258">
        <v>20</v>
      </c>
      <c r="D58" s="85">
        <v>20</v>
      </c>
      <c r="E58" s="339">
        <v>0</v>
      </c>
      <c r="F58" s="753">
        <v>0</v>
      </c>
      <c r="G58" s="231">
        <v>0</v>
      </c>
      <c r="H58" s="200">
        <v>0</v>
      </c>
      <c r="I58" s="53">
        <v>0</v>
      </c>
      <c r="J58" s="37">
        <v>0</v>
      </c>
      <c r="K58" s="202">
        <v>0</v>
      </c>
      <c r="L58" s="691">
        <f t="shared" si="2"/>
        <v>20</v>
      </c>
      <c r="M58" s="689">
        <f t="shared" si="3"/>
        <v>20</v>
      </c>
      <c r="N58" s="422">
        <f t="shared" si="2"/>
        <v>0</v>
      </c>
      <c r="O58" s="117"/>
      <c r="P58" s="22"/>
      <c r="Q58" s="155"/>
      <c r="R58" s="22"/>
    </row>
    <row r="59" spans="1:18" ht="12.75">
      <c r="A59" s="45" t="s">
        <v>557</v>
      </c>
      <c r="B59" s="675" t="s">
        <v>519</v>
      </c>
      <c r="C59" s="258">
        <v>0</v>
      </c>
      <c r="D59" s="85">
        <v>13891</v>
      </c>
      <c r="E59" s="339">
        <v>13330</v>
      </c>
      <c r="F59" s="678">
        <v>0</v>
      </c>
      <c r="G59" s="231">
        <v>0</v>
      </c>
      <c r="H59" s="200">
        <v>0</v>
      </c>
      <c r="I59" s="53">
        <v>0</v>
      </c>
      <c r="J59" s="37">
        <v>0</v>
      </c>
      <c r="K59" s="202">
        <v>0</v>
      </c>
      <c r="L59" s="691">
        <f t="shared" si="2"/>
        <v>0</v>
      </c>
      <c r="M59" s="689">
        <f t="shared" si="3"/>
        <v>13891</v>
      </c>
      <c r="N59" s="422">
        <f t="shared" si="2"/>
        <v>13330</v>
      </c>
      <c r="O59" s="117"/>
      <c r="P59" s="22"/>
      <c r="Q59" s="155"/>
      <c r="R59" s="22"/>
    </row>
    <row r="60" spans="1:18" ht="12.75">
      <c r="A60" s="26" t="s">
        <v>541</v>
      </c>
      <c r="B60" s="675" t="s">
        <v>542</v>
      </c>
      <c r="C60" s="258">
        <v>13014</v>
      </c>
      <c r="D60" s="85">
        <v>0</v>
      </c>
      <c r="E60" s="339">
        <v>0</v>
      </c>
      <c r="F60" s="678">
        <v>0</v>
      </c>
      <c r="G60" s="231">
        <v>0</v>
      </c>
      <c r="H60" s="200">
        <v>0</v>
      </c>
      <c r="I60" s="53">
        <v>0</v>
      </c>
      <c r="J60" s="37">
        <v>0</v>
      </c>
      <c r="K60" s="202">
        <v>0</v>
      </c>
      <c r="L60" s="691">
        <f t="shared" si="2"/>
        <v>13014</v>
      </c>
      <c r="M60" s="689">
        <f t="shared" si="3"/>
        <v>0</v>
      </c>
      <c r="N60" s="422">
        <f t="shared" si="2"/>
        <v>0</v>
      </c>
      <c r="O60" s="117"/>
      <c r="P60" s="22"/>
      <c r="Q60" s="155"/>
      <c r="R60" s="22"/>
    </row>
    <row r="61" spans="1:18" ht="12.75">
      <c r="A61" s="26" t="s">
        <v>543</v>
      </c>
      <c r="B61" s="675" t="s">
        <v>521</v>
      </c>
      <c r="C61" s="258">
        <v>1271</v>
      </c>
      <c r="D61" s="85">
        <v>200</v>
      </c>
      <c r="E61" s="339">
        <v>87</v>
      </c>
      <c r="F61" s="678">
        <v>0</v>
      </c>
      <c r="G61" s="231">
        <v>0</v>
      </c>
      <c r="H61" s="200">
        <v>0</v>
      </c>
      <c r="I61" s="53">
        <v>0</v>
      </c>
      <c r="J61" s="37">
        <v>0</v>
      </c>
      <c r="K61" s="202">
        <v>0</v>
      </c>
      <c r="L61" s="691">
        <f t="shared" si="2"/>
        <v>1271</v>
      </c>
      <c r="M61" s="689">
        <f t="shared" si="3"/>
        <v>200</v>
      </c>
      <c r="N61" s="422">
        <f t="shared" si="2"/>
        <v>87</v>
      </c>
      <c r="O61" s="117"/>
      <c r="P61" s="22"/>
      <c r="Q61" s="155"/>
      <c r="R61" s="22"/>
    </row>
    <row r="62" spans="1:18" ht="13.5" thickBot="1">
      <c r="A62" s="305" t="s">
        <v>219</v>
      </c>
      <c r="B62" s="676"/>
      <c r="C62" s="261">
        <f>SUM(C32,C40,C41,C44,C48,C50,C53,C56,C57:C61)</f>
        <v>60086</v>
      </c>
      <c r="D62" s="261">
        <f>SUM(D32,D40,D41,D44,D48,D49,D50,D53,D56,D57,D58,D59,D60,D61)</f>
        <v>70849</v>
      </c>
      <c r="E62" s="261">
        <f>SUM(E32,E40,E41,E44,E48,E49,E50,E53,E56)+E57+E59+E61</f>
        <v>67592</v>
      </c>
      <c r="F62" s="680">
        <f>SUM(F28:F56)</f>
        <v>0</v>
      </c>
      <c r="G62" s="262">
        <v>0</v>
      </c>
      <c r="H62" s="687">
        <v>0</v>
      </c>
      <c r="I62" s="686">
        <f>SUM(I28:I56)</f>
        <v>0</v>
      </c>
      <c r="J62" s="262">
        <v>0</v>
      </c>
      <c r="K62" s="687">
        <v>0</v>
      </c>
      <c r="L62" s="702">
        <f t="shared" si="2"/>
        <v>60086</v>
      </c>
      <c r="M62" s="703">
        <f t="shared" si="3"/>
        <v>70849</v>
      </c>
      <c r="N62" s="704">
        <f t="shared" si="2"/>
        <v>67592</v>
      </c>
      <c r="O62" s="117"/>
      <c r="P62" s="22"/>
      <c r="Q62" s="155"/>
      <c r="R62" s="22"/>
    </row>
    <row r="63" spans="1:18" ht="13.5" thickBot="1">
      <c r="A63" s="305" t="s">
        <v>590</v>
      </c>
      <c r="B63" s="676" t="s">
        <v>591</v>
      </c>
      <c r="C63" s="261">
        <v>0</v>
      </c>
      <c r="D63" s="420">
        <v>775</v>
      </c>
      <c r="E63" s="837">
        <v>775</v>
      </c>
      <c r="F63" s="680">
        <v>0</v>
      </c>
      <c r="G63" s="262">
        <v>0</v>
      </c>
      <c r="H63" s="687">
        <v>0</v>
      </c>
      <c r="I63" s="686">
        <v>0</v>
      </c>
      <c r="J63" s="262">
        <v>0</v>
      </c>
      <c r="K63" s="687"/>
      <c r="L63" s="702">
        <f>SUM(I63,F63,C63)</f>
        <v>0</v>
      </c>
      <c r="M63" s="703">
        <f>SUM(J63,G63,D63)</f>
        <v>775</v>
      </c>
      <c r="N63" s="704">
        <v>775</v>
      </c>
      <c r="O63" s="117"/>
      <c r="P63" s="22"/>
      <c r="Q63" s="155"/>
      <c r="R63" s="22"/>
    </row>
    <row r="64" spans="1:18" ht="13.5" thickBot="1">
      <c r="A64" s="305" t="s">
        <v>334</v>
      </c>
      <c r="B64" s="676"/>
      <c r="C64" s="261">
        <f>SUM(C62,C27,C26)</f>
        <v>138498</v>
      </c>
      <c r="D64" s="161">
        <f>SUM(D62,D27,D26)+D63</f>
        <v>151818</v>
      </c>
      <c r="E64" s="161">
        <f>SUM(E62,E27,E26)+E63</f>
        <v>147704</v>
      </c>
      <c r="F64" s="420">
        <f>SUM(F62,F27,F26)</f>
        <v>0</v>
      </c>
      <c r="G64" s="161">
        <v>0</v>
      </c>
      <c r="H64" s="264">
        <v>0</v>
      </c>
      <c r="I64" s="261">
        <f>SUM(I62,I27,I26)</f>
        <v>0</v>
      </c>
      <c r="J64" s="161">
        <v>0</v>
      </c>
      <c r="K64" s="264">
        <v>0</v>
      </c>
      <c r="L64" s="702">
        <f t="shared" si="2"/>
        <v>138498</v>
      </c>
      <c r="M64" s="703">
        <f t="shared" si="3"/>
        <v>151818</v>
      </c>
      <c r="N64" s="704">
        <f t="shared" si="2"/>
        <v>147704</v>
      </c>
      <c r="O64" s="117"/>
      <c r="P64" s="22"/>
      <c r="Q64" s="155"/>
      <c r="R64" s="22"/>
    </row>
    <row r="65" spans="1:18" ht="6.75" customHeight="1" thickBot="1">
      <c r="A65" s="234"/>
      <c r="B65" s="5"/>
      <c r="C65" s="5"/>
      <c r="D65" s="5"/>
      <c r="E65" s="5"/>
      <c r="F65" s="5"/>
      <c r="G65" s="5"/>
      <c r="H65" s="5"/>
      <c r="I65" s="22"/>
      <c r="J65" s="22"/>
      <c r="K65" s="22"/>
      <c r="L65" s="182"/>
      <c r="M65" s="155"/>
      <c r="N65" s="812"/>
      <c r="O65" s="117"/>
      <c r="P65" s="22"/>
      <c r="Q65" s="155"/>
      <c r="R65" s="22"/>
    </row>
    <row r="66" spans="1:18" ht="13.5" customHeight="1" thickBot="1">
      <c r="A66" s="57" t="s">
        <v>22</v>
      </c>
      <c r="B66" s="57"/>
      <c r="C66" s="1049" t="s">
        <v>276</v>
      </c>
      <c r="D66" s="1050"/>
      <c r="E66" s="1051"/>
      <c r="F66" s="1052" t="s">
        <v>277</v>
      </c>
      <c r="G66" s="1053"/>
      <c r="H66" s="1054"/>
      <c r="I66" s="1052" t="s">
        <v>279</v>
      </c>
      <c r="J66" s="1053"/>
      <c r="K66" s="1053"/>
      <c r="L66" s="1052" t="s">
        <v>117</v>
      </c>
      <c r="M66" s="1053"/>
      <c r="N66" s="1054"/>
      <c r="O66" s="117"/>
      <c r="P66" s="22"/>
      <c r="Q66" s="155"/>
      <c r="R66" s="22"/>
    </row>
    <row r="67" spans="1:18" ht="12.75">
      <c r="A67" s="166" t="s">
        <v>339</v>
      </c>
      <c r="B67" s="166" t="s">
        <v>434</v>
      </c>
      <c r="C67" s="44">
        <v>700</v>
      </c>
      <c r="D67" s="288">
        <v>1931</v>
      </c>
      <c r="E67" s="199">
        <v>1931</v>
      </c>
      <c r="F67" s="272">
        <v>0</v>
      </c>
      <c r="G67" s="251">
        <v>0</v>
      </c>
      <c r="H67" s="218">
        <v>0</v>
      </c>
      <c r="I67" s="272">
        <v>0</v>
      </c>
      <c r="J67" s="251">
        <v>0</v>
      </c>
      <c r="K67" s="218">
        <v>0</v>
      </c>
      <c r="L67" s="259">
        <f>SUM(I67,F67,C67)</f>
        <v>700</v>
      </c>
      <c r="M67" s="245">
        <f>SUM(J67,G67,D67)</f>
        <v>1931</v>
      </c>
      <c r="N67" s="246">
        <v>0</v>
      </c>
      <c r="O67" s="117"/>
      <c r="P67" s="22"/>
      <c r="Q67" s="155"/>
      <c r="R67" s="22"/>
    </row>
    <row r="68" spans="1:18" ht="13.5" thickBot="1">
      <c r="A68" s="168" t="s">
        <v>558</v>
      </c>
      <c r="B68" s="168" t="s">
        <v>526</v>
      </c>
      <c r="C68" s="614">
        <v>0</v>
      </c>
      <c r="D68" s="88">
        <v>429</v>
      </c>
      <c r="E68" s="201">
        <v>429</v>
      </c>
      <c r="F68" s="260"/>
      <c r="G68" s="243"/>
      <c r="H68" s="220"/>
      <c r="I68" s="260"/>
      <c r="J68" s="243"/>
      <c r="K68" s="220"/>
      <c r="L68" s="343">
        <f aca="true" t="shared" si="4" ref="L68:M70">SUM(I68,F68,C68)</f>
        <v>0</v>
      </c>
      <c r="M68" s="248">
        <f t="shared" si="4"/>
        <v>429</v>
      </c>
      <c r="N68" s="64"/>
      <c r="O68" s="117"/>
      <c r="P68" s="22"/>
      <c r="Q68" s="155"/>
      <c r="R68" s="155"/>
    </row>
    <row r="69" spans="1:18" ht="13.5" thickBot="1">
      <c r="A69" s="147" t="s">
        <v>22</v>
      </c>
      <c r="B69" s="147"/>
      <c r="C69" s="18">
        <f>SUM(C67:C68)</f>
        <v>700</v>
      </c>
      <c r="D69" s="56">
        <f>SUM(D67:D68)</f>
        <v>2360</v>
      </c>
      <c r="E69" s="280">
        <f>SUM(E67:E68)</f>
        <v>2360</v>
      </c>
      <c r="F69" s="18">
        <f>SUM(F67:F68)</f>
        <v>0</v>
      </c>
      <c r="G69" s="56">
        <v>0</v>
      </c>
      <c r="H69" s="280">
        <v>0</v>
      </c>
      <c r="I69" s="18">
        <f>SUM(I67:I68)</f>
        <v>0</v>
      </c>
      <c r="J69" s="56">
        <v>0</v>
      </c>
      <c r="K69" s="280">
        <v>0</v>
      </c>
      <c r="L69" s="95">
        <f t="shared" si="4"/>
        <v>700</v>
      </c>
      <c r="M69" s="92">
        <f t="shared" si="4"/>
        <v>2360</v>
      </c>
      <c r="N69" s="84">
        <v>2360</v>
      </c>
      <c r="O69" s="117"/>
      <c r="P69" s="22"/>
      <c r="Q69" s="155"/>
      <c r="R69" s="22"/>
    </row>
    <row r="70" spans="1:18" ht="13.5" thickBot="1">
      <c r="A70" s="57" t="s">
        <v>49</v>
      </c>
      <c r="B70" s="57"/>
      <c r="C70" s="261">
        <f>SUM(C69,C64)</f>
        <v>139198</v>
      </c>
      <c r="D70" s="161">
        <f>SUM(D69,D64)</f>
        <v>154178</v>
      </c>
      <c r="E70" s="264">
        <f>SUM(E69,E64)</f>
        <v>150064</v>
      </c>
      <c r="F70" s="261">
        <f>SUM(F69,F64)</f>
        <v>0</v>
      </c>
      <c r="G70" s="161">
        <v>0</v>
      </c>
      <c r="H70" s="264">
        <v>0</v>
      </c>
      <c r="I70" s="261">
        <f>SUM(I69,I64)</f>
        <v>0</v>
      </c>
      <c r="J70" s="161">
        <v>0</v>
      </c>
      <c r="K70" s="264">
        <v>0</v>
      </c>
      <c r="L70" s="261">
        <f t="shared" si="4"/>
        <v>139198</v>
      </c>
      <c r="M70" s="161">
        <f t="shared" si="4"/>
        <v>154178</v>
      </c>
      <c r="N70" s="162">
        <f>SUM(K70,H70,E70)</f>
        <v>150064</v>
      </c>
      <c r="O70" s="117"/>
      <c r="P70" s="156"/>
      <c r="Q70" s="156"/>
      <c r="R70" s="22"/>
    </row>
    <row r="71" spans="1:18" ht="4.5" customHeight="1" thickBot="1">
      <c r="A71" s="234"/>
      <c r="B71" s="5"/>
      <c r="C71" s="5"/>
      <c r="D71" s="5"/>
      <c r="E71" s="5"/>
      <c r="F71" s="179"/>
      <c r="G71" s="179"/>
      <c r="H71" s="179"/>
      <c r="I71" s="179"/>
      <c r="J71" s="179"/>
      <c r="K71" s="179"/>
      <c r="L71" s="230"/>
      <c r="M71" s="155"/>
      <c r="N71" s="812"/>
      <c r="O71" s="117"/>
      <c r="P71" s="22"/>
      <c r="Q71" s="155"/>
      <c r="R71" s="22"/>
    </row>
    <row r="72" spans="1:18" ht="12.75" customHeight="1" thickBot="1">
      <c r="A72" s="147" t="s">
        <v>152</v>
      </c>
      <c r="B72" s="147"/>
      <c r="C72" s="666"/>
      <c r="D72" s="667"/>
      <c r="E72" s="668"/>
      <c r="F72" s="334"/>
      <c r="G72" s="435"/>
      <c r="H72" s="640"/>
      <c r="I72" s="433"/>
      <c r="J72" s="434"/>
      <c r="K72" s="438"/>
      <c r="L72" s="334"/>
      <c r="M72" s="706"/>
      <c r="N72" s="406"/>
      <c r="O72" s="117"/>
      <c r="P72" s="22"/>
      <c r="Q72" s="155"/>
      <c r="R72" s="22"/>
    </row>
    <row r="73" spans="1:18" ht="13.5" thickBot="1">
      <c r="A73" s="170" t="s">
        <v>15</v>
      </c>
      <c r="B73" s="170"/>
      <c r="C73" s="670"/>
      <c r="D73" s="671"/>
      <c r="E73" s="672"/>
      <c r="F73" s="271"/>
      <c r="G73" s="250"/>
      <c r="H73" s="400"/>
      <c r="I73" s="673"/>
      <c r="J73" s="294"/>
      <c r="K73" s="275"/>
      <c r="L73" s="95"/>
      <c r="M73" s="707"/>
      <c r="N73" s="395"/>
      <c r="O73" s="117"/>
      <c r="P73" s="22"/>
      <c r="Q73" s="155"/>
      <c r="R73" s="22"/>
    </row>
    <row r="74" spans="1:18" ht="12.75">
      <c r="A74" s="29" t="s">
        <v>154</v>
      </c>
      <c r="B74" s="29"/>
      <c r="C74" s="656"/>
      <c r="D74" s="655"/>
      <c r="E74" s="659"/>
      <c r="F74" s="258"/>
      <c r="G74" s="85"/>
      <c r="H74" s="219"/>
      <c r="I74" s="431"/>
      <c r="J74" s="296"/>
      <c r="K74" s="277"/>
      <c r="L74" s="257"/>
      <c r="M74" s="229"/>
      <c r="N74" s="16"/>
      <c r="O74" s="117"/>
      <c r="P74" s="22"/>
      <c r="Q74" s="155"/>
      <c r="R74" s="22"/>
    </row>
    <row r="75" spans="1:18" ht="13.5" thickBot="1">
      <c r="A75" s="171" t="s">
        <v>155</v>
      </c>
      <c r="B75" s="171"/>
      <c r="C75" s="657"/>
      <c r="D75" s="658"/>
      <c r="E75" s="660"/>
      <c r="F75" s="273"/>
      <c r="G75" s="293"/>
      <c r="H75" s="401"/>
      <c r="I75" s="432"/>
      <c r="J75" s="297"/>
      <c r="K75" s="278"/>
      <c r="L75" s="323"/>
      <c r="M75" s="705"/>
      <c r="N75" s="17"/>
      <c r="O75" s="117"/>
      <c r="P75" s="22"/>
      <c r="Q75" s="155"/>
      <c r="R75" s="22"/>
    </row>
    <row r="76" spans="1:17" ht="12.75">
      <c r="A76" s="2"/>
      <c r="B76" s="2"/>
      <c r="C76" s="2"/>
      <c r="D76" s="2"/>
      <c r="E76" s="2"/>
      <c r="F76" s="117"/>
      <c r="G76" s="117"/>
      <c r="H76" s="117"/>
      <c r="I76" s="117"/>
      <c r="J76" s="117"/>
      <c r="K76" s="117"/>
      <c r="L76" s="117"/>
      <c r="M76" s="117"/>
      <c r="O76" s="117"/>
      <c r="Q76" s="117"/>
    </row>
    <row r="77" spans="13:17" ht="12.75">
      <c r="M77" s="117"/>
      <c r="O77" s="117"/>
      <c r="Q77" s="117"/>
    </row>
    <row r="78" spans="12:14" ht="12.75">
      <c r="L78" s="74"/>
      <c r="M78" s="74"/>
      <c r="N78" s="74"/>
    </row>
    <row r="79" spans="13:17" ht="12.75">
      <c r="M79" s="176"/>
      <c r="O79" s="117"/>
      <c r="Q79" s="117"/>
    </row>
    <row r="80" spans="12:14" ht="12.75">
      <c r="L80" s="74"/>
      <c r="M80" s="74"/>
      <c r="N80" s="74"/>
    </row>
    <row r="81" spans="1:14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ht="12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ht="12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2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12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2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1:14" ht="12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ht="12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14" ht="12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</sheetData>
  <sheetProtection/>
  <mergeCells count="14">
    <mergeCell ref="I24:K24"/>
    <mergeCell ref="L24:N24"/>
    <mergeCell ref="C66:E66"/>
    <mergeCell ref="F66:H66"/>
    <mergeCell ref="I66:K66"/>
    <mergeCell ref="L66:N66"/>
    <mergeCell ref="C24:E24"/>
    <mergeCell ref="F24:H24"/>
    <mergeCell ref="B6:B8"/>
    <mergeCell ref="A2:L2"/>
    <mergeCell ref="C6:E6"/>
    <mergeCell ref="F6:H6"/>
    <mergeCell ref="I6:K6"/>
    <mergeCell ref="L6:N6"/>
  </mergeCells>
  <printOptions/>
  <pageMargins left="0.35433070866141736" right="0.15748031496062992" top="0.1968503937007874" bottom="0.1968503937007874" header="0.5118110236220472" footer="0.5118110236220472"/>
  <pageSetup orientation="portrait" paperSize="9" scale="90" r:id="rId3"/>
  <colBreaks count="1" manualBreakCount="1">
    <brk id="14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148"/>
  <sheetViews>
    <sheetView zoomScalePageLayoutView="0" workbookViewId="0" topLeftCell="A85">
      <selection activeCell="T23" sqref="T23"/>
    </sheetView>
  </sheetViews>
  <sheetFormatPr defaultColWidth="9.140625" defaultRowHeight="12.75"/>
  <cols>
    <col min="1" max="1" width="24.8515625" style="0" customWidth="1"/>
    <col min="2" max="2" width="5.8515625" style="0" customWidth="1"/>
    <col min="3" max="3" width="7.57421875" style="0" customWidth="1"/>
    <col min="4" max="4" width="8.8515625" style="0" customWidth="1"/>
    <col min="5" max="5" width="9.57421875" style="0" customWidth="1"/>
    <col min="6" max="6" width="4.140625" style="0" customWidth="1"/>
    <col min="7" max="7" width="3.57421875" style="0" customWidth="1"/>
    <col min="8" max="8" width="3.8515625" style="0" customWidth="1"/>
    <col min="9" max="10" width="6.421875" style="0" customWidth="1"/>
    <col min="11" max="11" width="6.28125" style="0" customWidth="1"/>
    <col min="12" max="12" width="7.7109375" style="0" customWidth="1"/>
    <col min="13" max="14" width="9.140625" style="0" bestFit="1" customWidth="1"/>
    <col min="15" max="15" width="5.8515625" style="0" customWidth="1"/>
    <col min="16" max="16" width="8.57421875" style="0" customWidth="1"/>
    <col min="17" max="17" width="7.57421875" style="0" customWidth="1"/>
    <col min="18" max="18" width="7.8515625" style="0" customWidth="1"/>
    <col min="19" max="19" width="8.140625" style="0" customWidth="1"/>
    <col min="21" max="21" width="9.8515625" style="0" customWidth="1"/>
  </cols>
  <sheetData>
    <row r="2" spans="1:14" ht="12.75">
      <c r="A2" s="1044" t="s">
        <v>370</v>
      </c>
      <c r="B2" s="1044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6"/>
      <c r="N2" s="17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4"/>
    </row>
    <row r="4" spans="1:14" ht="12.75">
      <c r="A4" s="8" t="s">
        <v>289</v>
      </c>
      <c r="B4" s="8"/>
      <c r="C4" s="8"/>
      <c r="D4" s="8"/>
      <c r="E4" s="8"/>
      <c r="F4" s="8"/>
      <c r="G4" s="8"/>
      <c r="H4" s="8"/>
      <c r="I4" s="8"/>
      <c r="J4" s="8"/>
      <c r="K4" s="8"/>
      <c r="L4" s="2"/>
      <c r="M4" s="2"/>
      <c r="N4" s="74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4"/>
    </row>
    <row r="6" spans="3:14" ht="13.5" thickBo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4"/>
    </row>
    <row r="7" spans="1:14" ht="12.75" customHeight="1" thickBot="1">
      <c r="A7" s="34" t="s">
        <v>26</v>
      </c>
      <c r="B7" s="608" t="s">
        <v>414</v>
      </c>
      <c r="C7" s="1021" t="s">
        <v>276</v>
      </c>
      <c r="D7" s="1046"/>
      <c r="E7" s="1048"/>
      <c r="F7" s="1021" t="s">
        <v>277</v>
      </c>
      <c r="G7" s="1046"/>
      <c r="H7" s="1048"/>
      <c r="I7" s="1021" t="s">
        <v>279</v>
      </c>
      <c r="J7" s="1046"/>
      <c r="K7" s="1048"/>
      <c r="L7" s="1021" t="s">
        <v>117</v>
      </c>
      <c r="M7" s="1046"/>
      <c r="N7" s="1048"/>
    </row>
    <row r="8" spans="1:26" ht="12.75" customHeight="1" thickBot="1">
      <c r="A8" s="305"/>
      <c r="B8" s="712"/>
      <c r="C8" s="403" t="s">
        <v>384</v>
      </c>
      <c r="D8" s="411" t="s">
        <v>385</v>
      </c>
      <c r="E8" s="713" t="s">
        <v>461</v>
      </c>
      <c r="F8" s="403" t="s">
        <v>384</v>
      </c>
      <c r="G8" s="411" t="s">
        <v>385</v>
      </c>
      <c r="H8" s="713" t="s">
        <v>461</v>
      </c>
      <c r="I8" s="403" t="s">
        <v>384</v>
      </c>
      <c r="J8" s="411" t="s">
        <v>385</v>
      </c>
      <c r="K8" s="713" t="s">
        <v>461</v>
      </c>
      <c r="L8" s="403" t="s">
        <v>384</v>
      </c>
      <c r="M8" s="411" t="s">
        <v>385</v>
      </c>
      <c r="N8" s="713" t="s">
        <v>461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5" thickBot="1">
      <c r="A9" s="305" t="s">
        <v>157</v>
      </c>
      <c r="B9" s="714"/>
      <c r="C9" s="428">
        <f>SUM(C10,C13,C19,C25)</f>
        <v>566683</v>
      </c>
      <c r="D9" s="682">
        <f>SUM(D10,D13,D19,D25)</f>
        <v>830517</v>
      </c>
      <c r="E9" s="715">
        <f>SUM(E10,E13,E19,E23,E25,E36)</f>
        <v>811811</v>
      </c>
      <c r="F9" s="18">
        <f>SUM(F10,F13,F19)</f>
        <v>0</v>
      </c>
      <c r="G9" s="56">
        <v>0</v>
      </c>
      <c r="H9" s="20">
        <v>0</v>
      </c>
      <c r="I9" s="95">
        <f>SUM(I10,I13,I19)</f>
        <v>36264</v>
      </c>
      <c r="J9" s="92">
        <f>SUM(J10,J13,J19)</f>
        <v>36264</v>
      </c>
      <c r="K9" s="84">
        <f>SUM(K10,K13,K19)</f>
        <v>36264</v>
      </c>
      <c r="L9" s="95">
        <f>SUM(I9,F9,C9)</f>
        <v>602947</v>
      </c>
      <c r="M9" s="92">
        <f>SUM(M10,M13,M19,M23,M24,M25)</f>
        <v>951288</v>
      </c>
      <c r="N9" s="84">
        <f>SUM(K9,H9,E9)</f>
        <v>848075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3.5" thickBot="1">
      <c r="A10" s="143" t="s">
        <v>158</v>
      </c>
      <c r="B10" s="609"/>
      <c r="C10" s="259">
        <f>SUM(C11:C12)</f>
        <v>425344</v>
      </c>
      <c r="D10" s="245">
        <f>SUM(D11:D12)</f>
        <v>419612</v>
      </c>
      <c r="E10" s="246">
        <f>SUM(E11:E12)</f>
        <v>419612</v>
      </c>
      <c r="F10" s="681">
        <f>SUM(F11)</f>
        <v>0</v>
      </c>
      <c r="G10" s="237">
        <v>0</v>
      </c>
      <c r="H10" s="711">
        <v>0</v>
      </c>
      <c r="I10" s="259">
        <f>SUM(I11)</f>
        <v>0</v>
      </c>
      <c r="J10" s="245">
        <v>0</v>
      </c>
      <c r="K10" s="246">
        <v>0</v>
      </c>
      <c r="L10" s="259">
        <f aca="true" t="shared" si="0" ref="L10:N33">SUM(I10,F10,C10)</f>
        <v>425344</v>
      </c>
      <c r="M10" s="245">
        <f aca="true" t="shared" si="1" ref="M10:M87">SUM(J10,G10,D10)</f>
        <v>419612</v>
      </c>
      <c r="N10" s="246">
        <f t="shared" si="0"/>
        <v>419612</v>
      </c>
      <c r="P10" s="22"/>
      <c r="Q10" s="22"/>
      <c r="R10" s="22"/>
      <c r="S10" s="22"/>
      <c r="T10" s="22"/>
      <c r="U10" s="155"/>
      <c r="V10" s="22"/>
      <c r="W10" s="22"/>
      <c r="X10" s="22"/>
      <c r="Y10" s="22"/>
      <c r="Z10" s="22"/>
    </row>
    <row r="11" spans="1:26" ht="12.75">
      <c r="A11" s="26" t="s">
        <v>260</v>
      </c>
      <c r="B11" s="166" t="s">
        <v>436</v>
      </c>
      <c r="C11" s="258">
        <v>401141</v>
      </c>
      <c r="D11" s="85">
        <v>413775</v>
      </c>
      <c r="E11" s="339">
        <v>413775</v>
      </c>
      <c r="F11" s="45">
        <v>0</v>
      </c>
      <c r="G11" s="231">
        <v>0</v>
      </c>
      <c r="H11" s="342">
        <v>0</v>
      </c>
      <c r="I11" s="258">
        <v>0</v>
      </c>
      <c r="J11" s="85">
        <v>0</v>
      </c>
      <c r="K11" s="339">
        <v>0</v>
      </c>
      <c r="L11" s="257">
        <f t="shared" si="0"/>
        <v>401141</v>
      </c>
      <c r="M11" s="86">
        <f t="shared" si="1"/>
        <v>413775</v>
      </c>
      <c r="N11" s="238">
        <f t="shared" si="0"/>
        <v>413775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26" t="s">
        <v>594</v>
      </c>
      <c r="B12" s="29" t="s">
        <v>436</v>
      </c>
      <c r="C12" s="258">
        <v>24203</v>
      </c>
      <c r="D12" s="85">
        <v>5837</v>
      </c>
      <c r="E12" s="339">
        <v>5837</v>
      </c>
      <c r="F12" s="45">
        <v>0</v>
      </c>
      <c r="G12" s="231">
        <v>0</v>
      </c>
      <c r="H12" s="342">
        <v>0</v>
      </c>
      <c r="I12" s="258">
        <v>0</v>
      </c>
      <c r="J12" s="85">
        <v>0</v>
      </c>
      <c r="K12" s="339">
        <v>0</v>
      </c>
      <c r="L12" s="257">
        <f t="shared" si="0"/>
        <v>24203</v>
      </c>
      <c r="M12" s="86">
        <f t="shared" si="1"/>
        <v>5837</v>
      </c>
      <c r="N12" s="238">
        <f t="shared" si="0"/>
        <v>5837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144" t="s">
        <v>402</v>
      </c>
      <c r="B13" s="196"/>
      <c r="C13" s="257">
        <f>SUM(C14:C17)</f>
        <v>35881</v>
      </c>
      <c r="D13" s="86">
        <f>SUM(D14:D17)</f>
        <v>237247</v>
      </c>
      <c r="E13" s="238">
        <f>SUM(E14:E18)</f>
        <v>232022</v>
      </c>
      <c r="F13" s="654">
        <f>SUM(F14:F17)</f>
        <v>0</v>
      </c>
      <c r="G13" s="226">
        <v>0</v>
      </c>
      <c r="H13" s="100">
        <v>0</v>
      </c>
      <c r="I13" s="257">
        <f>SUM(I14:I17)</f>
        <v>0</v>
      </c>
      <c r="J13" s="86">
        <v>0</v>
      </c>
      <c r="K13" s="238">
        <v>0</v>
      </c>
      <c r="L13" s="257">
        <f t="shared" si="0"/>
        <v>35881</v>
      </c>
      <c r="M13" s="86">
        <f t="shared" si="1"/>
        <v>237247</v>
      </c>
      <c r="N13" s="238">
        <f t="shared" si="0"/>
        <v>232022</v>
      </c>
      <c r="O13" s="117"/>
      <c r="P13" s="22"/>
      <c r="Q13" s="155"/>
      <c r="R13" s="155"/>
      <c r="S13" s="22"/>
      <c r="T13" s="22"/>
      <c r="U13" s="155"/>
      <c r="V13" s="22"/>
      <c r="W13" s="22"/>
      <c r="X13" s="22"/>
      <c r="Y13" s="22"/>
      <c r="Z13" s="22"/>
    </row>
    <row r="14" spans="1:26" ht="12.75">
      <c r="A14" s="26" t="s">
        <v>299</v>
      </c>
      <c r="B14" s="29" t="s">
        <v>429</v>
      </c>
      <c r="C14" s="258">
        <v>18832</v>
      </c>
      <c r="D14" s="85">
        <v>220198</v>
      </c>
      <c r="E14" s="339">
        <v>9916</v>
      </c>
      <c r="F14" s="45">
        <v>0</v>
      </c>
      <c r="G14" s="231">
        <v>0</v>
      </c>
      <c r="H14" s="342">
        <v>0</v>
      </c>
      <c r="I14" s="258">
        <v>0</v>
      </c>
      <c r="J14" s="85">
        <v>0</v>
      </c>
      <c r="K14" s="339">
        <v>0</v>
      </c>
      <c r="L14" s="257">
        <f t="shared" si="0"/>
        <v>18832</v>
      </c>
      <c r="M14" s="86">
        <f t="shared" si="1"/>
        <v>220198</v>
      </c>
      <c r="N14" s="238">
        <f t="shared" si="0"/>
        <v>9916</v>
      </c>
      <c r="O14" s="176"/>
      <c r="P14" s="156"/>
      <c r="Q14" s="21"/>
      <c r="R14" s="22"/>
      <c r="S14" s="22"/>
      <c r="T14" s="22"/>
      <c r="U14" s="155"/>
      <c r="V14" s="22"/>
      <c r="W14" s="22"/>
      <c r="X14" s="22"/>
      <c r="Y14" s="22"/>
      <c r="Z14" s="22"/>
    </row>
    <row r="15" spans="1:26" ht="12.75">
      <c r="A15" s="26" t="s">
        <v>346</v>
      </c>
      <c r="B15" s="29" t="s">
        <v>429</v>
      </c>
      <c r="C15" s="258">
        <v>9874</v>
      </c>
      <c r="D15" s="85">
        <v>9874</v>
      </c>
      <c r="E15" s="339">
        <v>8367</v>
      </c>
      <c r="F15" s="45">
        <v>0</v>
      </c>
      <c r="G15" s="231">
        <v>0</v>
      </c>
      <c r="H15" s="342">
        <v>0</v>
      </c>
      <c r="I15" s="258">
        <v>0</v>
      </c>
      <c r="J15" s="85">
        <v>0</v>
      </c>
      <c r="K15" s="339">
        <v>0</v>
      </c>
      <c r="L15" s="257">
        <f t="shared" si="0"/>
        <v>9874</v>
      </c>
      <c r="M15" s="86">
        <f t="shared" si="1"/>
        <v>9874</v>
      </c>
      <c r="N15" s="238">
        <f t="shared" si="0"/>
        <v>8367</v>
      </c>
      <c r="P15" s="22"/>
      <c r="Q15" s="155"/>
      <c r="R15" s="155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26" t="s">
        <v>301</v>
      </c>
      <c r="B16" s="29" t="s">
        <v>429</v>
      </c>
      <c r="C16" s="258">
        <v>3470</v>
      </c>
      <c r="D16" s="85">
        <v>3470</v>
      </c>
      <c r="E16" s="339">
        <v>8981</v>
      </c>
      <c r="F16" s="45">
        <v>0</v>
      </c>
      <c r="G16" s="231">
        <v>0</v>
      </c>
      <c r="H16" s="342">
        <v>0</v>
      </c>
      <c r="I16" s="258">
        <v>0</v>
      </c>
      <c r="J16" s="85">
        <v>0</v>
      </c>
      <c r="K16" s="339">
        <v>0</v>
      </c>
      <c r="L16" s="257">
        <f t="shared" si="0"/>
        <v>3470</v>
      </c>
      <c r="M16" s="86">
        <f t="shared" si="1"/>
        <v>3470</v>
      </c>
      <c r="N16" s="238">
        <f t="shared" si="0"/>
        <v>8981</v>
      </c>
      <c r="P16" s="22"/>
      <c r="Q16" s="155"/>
      <c r="R16" s="155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26" t="s">
        <v>262</v>
      </c>
      <c r="B17" s="29" t="s">
        <v>429</v>
      </c>
      <c r="C17" s="258">
        <v>3705</v>
      </c>
      <c r="D17" s="85">
        <v>3705</v>
      </c>
      <c r="E17" s="339">
        <v>6295</v>
      </c>
      <c r="F17" s="45">
        <v>0</v>
      </c>
      <c r="G17" s="231">
        <v>0</v>
      </c>
      <c r="H17" s="342">
        <v>0</v>
      </c>
      <c r="I17" s="258">
        <v>0</v>
      </c>
      <c r="J17" s="85">
        <v>0</v>
      </c>
      <c r="K17" s="339">
        <v>0</v>
      </c>
      <c r="L17" s="257">
        <f t="shared" si="0"/>
        <v>3705</v>
      </c>
      <c r="M17" s="86">
        <f t="shared" si="1"/>
        <v>3705</v>
      </c>
      <c r="N17" s="238">
        <f t="shared" si="0"/>
        <v>6295</v>
      </c>
      <c r="P17" s="22"/>
      <c r="Q17" s="155"/>
      <c r="R17" s="155"/>
      <c r="S17" s="22"/>
      <c r="T17" s="22"/>
      <c r="U17" s="155"/>
      <c r="V17" s="22"/>
      <c r="W17" s="22"/>
      <c r="X17" s="22"/>
      <c r="Y17" s="22"/>
      <c r="Z17" s="22"/>
    </row>
    <row r="18" spans="1:26" ht="12.75">
      <c r="A18" s="26" t="s">
        <v>816</v>
      </c>
      <c r="B18" s="29" t="s">
        <v>429</v>
      </c>
      <c r="C18" s="258">
        <v>0</v>
      </c>
      <c r="D18" s="240">
        <v>0</v>
      </c>
      <c r="E18" s="971">
        <v>198463</v>
      </c>
      <c r="F18" s="45">
        <v>0</v>
      </c>
      <c r="G18" s="231">
        <v>0</v>
      </c>
      <c r="H18" s="342">
        <v>0</v>
      </c>
      <c r="I18" s="258">
        <v>0</v>
      </c>
      <c r="J18" s="85">
        <v>0</v>
      </c>
      <c r="K18" s="339">
        <v>0</v>
      </c>
      <c r="L18" s="257">
        <f t="shared" si="0"/>
        <v>0</v>
      </c>
      <c r="M18" s="86">
        <f t="shared" si="1"/>
        <v>0</v>
      </c>
      <c r="N18" s="238">
        <f t="shared" si="0"/>
        <v>198463</v>
      </c>
      <c r="P18" s="22"/>
      <c r="Q18" s="155"/>
      <c r="R18" s="155"/>
      <c r="S18" s="22"/>
      <c r="T18" s="22"/>
      <c r="U18" s="155"/>
      <c r="V18" s="22"/>
      <c r="W18" s="22"/>
      <c r="X18" s="22"/>
      <c r="Y18" s="22"/>
      <c r="Z18" s="22"/>
    </row>
    <row r="19" spans="1:26" ht="12.75">
      <c r="A19" s="144" t="s">
        <v>397</v>
      </c>
      <c r="B19" s="196"/>
      <c r="C19" s="257">
        <f>SUM(C20,C23,C24)</f>
        <v>76754</v>
      </c>
      <c r="D19" s="257">
        <f>SUM(D20,D23,D24)+D21</f>
        <v>144954</v>
      </c>
      <c r="E19" s="257">
        <f>SUM(E20,E23,E24)+E21</f>
        <v>112544</v>
      </c>
      <c r="F19" s="654">
        <f>SUM(F20:F22)</f>
        <v>0</v>
      </c>
      <c r="G19" s="226">
        <v>0</v>
      </c>
      <c r="H19" s="100">
        <v>0</v>
      </c>
      <c r="I19" s="257">
        <f>SUM(I20:I22)</f>
        <v>36264</v>
      </c>
      <c r="J19" s="86">
        <f>SUM(J20:J22)</f>
        <v>36264</v>
      </c>
      <c r="K19" s="238">
        <f>SUM(K20:K22)</f>
        <v>36264</v>
      </c>
      <c r="L19" s="257">
        <f t="shared" si="0"/>
        <v>113018</v>
      </c>
      <c r="M19" s="86">
        <f t="shared" si="1"/>
        <v>181218</v>
      </c>
      <c r="N19" s="238">
        <f t="shared" si="0"/>
        <v>148808</v>
      </c>
      <c r="P19" s="22"/>
      <c r="Q19" s="155"/>
      <c r="R19" s="155"/>
      <c r="S19" s="22"/>
      <c r="T19" s="22"/>
      <c r="U19" s="155"/>
      <c r="V19" s="22"/>
      <c r="W19" s="22"/>
      <c r="X19" s="22"/>
      <c r="Y19" s="22"/>
      <c r="Z19" s="22"/>
    </row>
    <row r="20" spans="1:26" ht="12.75">
      <c r="A20" s="26" t="s">
        <v>297</v>
      </c>
      <c r="B20" s="29" t="s">
        <v>437</v>
      </c>
      <c r="C20" s="258">
        <v>50436</v>
      </c>
      <c r="D20" s="85">
        <v>59326</v>
      </c>
      <c r="E20" s="339">
        <v>94048</v>
      </c>
      <c r="F20" s="45">
        <v>0</v>
      </c>
      <c r="G20" s="231">
        <v>0</v>
      </c>
      <c r="H20" s="342">
        <v>0</v>
      </c>
      <c r="I20" s="258">
        <v>36264</v>
      </c>
      <c r="J20" s="85">
        <v>36264</v>
      </c>
      <c r="K20" s="339">
        <v>36264</v>
      </c>
      <c r="L20" s="257">
        <f t="shared" si="0"/>
        <v>86700</v>
      </c>
      <c r="M20" s="86">
        <f t="shared" si="1"/>
        <v>95590</v>
      </c>
      <c r="N20" s="238">
        <f t="shared" si="0"/>
        <v>130312</v>
      </c>
      <c r="P20" s="22"/>
      <c r="Q20" s="155"/>
      <c r="R20" s="155"/>
      <c r="S20" s="22"/>
      <c r="T20" s="22"/>
      <c r="U20" s="155"/>
      <c r="V20" s="22"/>
      <c r="W20" s="22"/>
      <c r="X20" s="22"/>
      <c r="Y20" s="22"/>
      <c r="Z20" s="22"/>
    </row>
    <row r="21" spans="1:26" ht="12.75">
      <c r="A21" s="26" t="s">
        <v>257</v>
      </c>
      <c r="B21" s="29"/>
      <c r="C21" s="258">
        <v>3433</v>
      </c>
      <c r="D21" s="85">
        <v>1121</v>
      </c>
      <c r="E21" s="339">
        <v>11427</v>
      </c>
      <c r="F21" s="45">
        <v>0</v>
      </c>
      <c r="G21" s="231">
        <v>0</v>
      </c>
      <c r="H21" s="342">
        <v>0</v>
      </c>
      <c r="I21" s="258">
        <v>0</v>
      </c>
      <c r="J21" s="85">
        <v>0</v>
      </c>
      <c r="K21" s="339">
        <v>0</v>
      </c>
      <c r="L21" s="257">
        <f t="shared" si="0"/>
        <v>3433</v>
      </c>
      <c r="M21" s="86">
        <f t="shared" si="1"/>
        <v>1121</v>
      </c>
      <c r="N21" s="238">
        <f t="shared" si="0"/>
        <v>11427</v>
      </c>
      <c r="P21" s="22"/>
      <c r="Q21" s="155"/>
      <c r="R21" s="155"/>
      <c r="S21" s="22"/>
      <c r="T21" s="22"/>
      <c r="U21" s="155"/>
      <c r="V21" s="22"/>
      <c r="W21" s="22"/>
      <c r="X21" s="22"/>
      <c r="Y21" s="22"/>
      <c r="Z21" s="22"/>
    </row>
    <row r="22" spans="1:26" ht="12.75">
      <c r="A22" s="241" t="s">
        <v>598</v>
      </c>
      <c r="B22" s="417"/>
      <c r="C22" s="258">
        <v>13085</v>
      </c>
      <c r="D22" s="85">
        <v>0</v>
      </c>
      <c r="E22" s="339">
        <v>0</v>
      </c>
      <c r="F22" s="45">
        <v>0</v>
      </c>
      <c r="G22" s="231">
        <v>0</v>
      </c>
      <c r="H22" s="342">
        <v>0</v>
      </c>
      <c r="I22" s="258">
        <v>0</v>
      </c>
      <c r="J22" s="85">
        <v>0</v>
      </c>
      <c r="K22" s="339">
        <v>0</v>
      </c>
      <c r="L22" s="257">
        <f t="shared" si="0"/>
        <v>13085</v>
      </c>
      <c r="M22" s="86">
        <f t="shared" si="1"/>
        <v>0</v>
      </c>
      <c r="N22" s="238">
        <f t="shared" si="0"/>
        <v>0</v>
      </c>
      <c r="P22" s="22"/>
      <c r="Q22" s="155"/>
      <c r="R22" s="155"/>
      <c r="S22" s="22"/>
      <c r="T22" s="22"/>
      <c r="U22" s="155"/>
      <c r="V22" s="22"/>
      <c r="W22" s="22"/>
      <c r="X22" s="22"/>
      <c r="Y22" s="22"/>
      <c r="Z22" s="22"/>
    </row>
    <row r="23" spans="1:26" ht="12.75">
      <c r="A23" s="241" t="s">
        <v>577</v>
      </c>
      <c r="B23" s="417" t="s">
        <v>438</v>
      </c>
      <c r="C23" s="257">
        <f>SUM(C21:C22)</f>
        <v>16518</v>
      </c>
      <c r="D23" s="257">
        <v>84442</v>
      </c>
      <c r="E23" s="257">
        <v>7069</v>
      </c>
      <c r="F23" s="654">
        <v>0</v>
      </c>
      <c r="G23" s="226">
        <v>0</v>
      </c>
      <c r="H23" s="100">
        <v>0</v>
      </c>
      <c r="I23" s="257">
        <v>0</v>
      </c>
      <c r="J23" s="86">
        <v>0</v>
      </c>
      <c r="K23" s="238">
        <v>0</v>
      </c>
      <c r="L23" s="257">
        <f t="shared" si="0"/>
        <v>16518</v>
      </c>
      <c r="M23" s="86">
        <f t="shared" si="1"/>
        <v>84442</v>
      </c>
      <c r="N23" s="238">
        <f t="shared" si="0"/>
        <v>7069</v>
      </c>
      <c r="P23" s="22"/>
      <c r="Q23" s="155"/>
      <c r="R23" s="155"/>
      <c r="S23" s="22"/>
      <c r="T23" s="22"/>
      <c r="U23" s="155"/>
      <c r="V23" s="22"/>
      <c r="W23" s="22"/>
      <c r="X23" s="22"/>
      <c r="Y23" s="22"/>
      <c r="Z23" s="22"/>
    </row>
    <row r="24" spans="1:26" ht="12.75">
      <c r="A24" s="241" t="s">
        <v>347</v>
      </c>
      <c r="B24" s="417" t="s">
        <v>439</v>
      </c>
      <c r="C24" s="258">
        <v>9800</v>
      </c>
      <c r="D24" s="85">
        <v>65</v>
      </c>
      <c r="E24" s="339">
        <v>0</v>
      </c>
      <c r="F24" s="45">
        <v>0</v>
      </c>
      <c r="G24" s="231">
        <v>0</v>
      </c>
      <c r="H24" s="342">
        <v>0</v>
      </c>
      <c r="I24" s="258">
        <v>0</v>
      </c>
      <c r="J24" s="85">
        <v>0</v>
      </c>
      <c r="K24" s="339">
        <v>0</v>
      </c>
      <c r="L24" s="257">
        <f t="shared" si="0"/>
        <v>9800</v>
      </c>
      <c r="M24" s="86">
        <f t="shared" si="1"/>
        <v>65</v>
      </c>
      <c r="N24" s="238">
        <f t="shared" si="0"/>
        <v>0</v>
      </c>
      <c r="P24" s="22"/>
      <c r="Q24" s="155"/>
      <c r="R24" s="155"/>
      <c r="S24" s="22"/>
      <c r="T24" s="22"/>
      <c r="U24" s="155"/>
      <c r="V24" s="22"/>
      <c r="W24" s="22"/>
      <c r="X24" s="22"/>
      <c r="Y24" s="22"/>
      <c r="Z24" s="22"/>
    </row>
    <row r="25" spans="1:26" ht="13.5" thickBot="1">
      <c r="A25" s="302" t="s">
        <v>288</v>
      </c>
      <c r="B25" s="7"/>
      <c r="C25" s="343">
        <v>28704</v>
      </c>
      <c r="D25" s="248">
        <v>28704</v>
      </c>
      <c r="E25" s="101">
        <v>27588</v>
      </c>
      <c r="F25" s="716">
        <v>0</v>
      </c>
      <c r="G25" s="717">
        <v>0</v>
      </c>
      <c r="H25" s="308">
        <v>0</v>
      </c>
      <c r="I25" s="343">
        <v>0</v>
      </c>
      <c r="J25" s="248">
        <v>0</v>
      </c>
      <c r="K25" s="101">
        <v>0</v>
      </c>
      <c r="L25" s="343">
        <f t="shared" si="0"/>
        <v>28704</v>
      </c>
      <c r="M25" s="248">
        <f t="shared" si="1"/>
        <v>28704</v>
      </c>
      <c r="N25" s="101">
        <f t="shared" si="0"/>
        <v>27588</v>
      </c>
      <c r="P25" s="22"/>
      <c r="Q25" s="155"/>
      <c r="R25" s="155"/>
      <c r="S25" s="22"/>
      <c r="T25" s="22"/>
      <c r="U25" s="155"/>
      <c r="V25" s="22"/>
      <c r="W25" s="22"/>
      <c r="X25" s="22"/>
      <c r="Y25" s="22"/>
      <c r="Z25" s="22"/>
    </row>
    <row r="26" spans="1:26" ht="13.5" thickBot="1">
      <c r="A26" s="36" t="s">
        <v>161</v>
      </c>
      <c r="B26" s="148"/>
      <c r="C26" s="95">
        <f>SUM(C29,C30:C35)</f>
        <v>316172</v>
      </c>
      <c r="D26" s="95">
        <f>SUM(D29,D30,D31,D32,D33,D34,D35,D36)</f>
        <v>381766</v>
      </c>
      <c r="E26" s="95">
        <f>SUM(E29,E30,E31,E32,E33,E34,E35,E36)</f>
        <v>393699</v>
      </c>
      <c r="F26" s="18">
        <f>SUM(F32)</f>
        <v>0</v>
      </c>
      <c r="G26" s="56">
        <v>0</v>
      </c>
      <c r="H26" s="20">
        <v>0</v>
      </c>
      <c r="I26" s="95">
        <v>0</v>
      </c>
      <c r="J26" s="92">
        <v>0</v>
      </c>
      <c r="K26" s="20">
        <v>0</v>
      </c>
      <c r="L26" s="95">
        <f t="shared" si="0"/>
        <v>316172</v>
      </c>
      <c r="M26" s="92">
        <f>SUM(M29,M30,M31,M32,M33,M34,M35,M36)</f>
        <v>381766</v>
      </c>
      <c r="N26" s="84">
        <f t="shared" si="0"/>
        <v>393699</v>
      </c>
      <c r="P26" s="22"/>
      <c r="Q26" s="155"/>
      <c r="R26" s="155"/>
      <c r="S26" s="22"/>
      <c r="T26" s="22"/>
      <c r="U26" s="155"/>
      <c r="V26" s="22"/>
      <c r="W26" s="22"/>
      <c r="X26" s="22"/>
      <c r="Y26" s="22"/>
      <c r="Z26" s="22"/>
    </row>
    <row r="27" spans="1:26" ht="12.75">
      <c r="A27" s="284" t="s">
        <v>290</v>
      </c>
      <c r="B27" s="708"/>
      <c r="C27" s="272">
        <v>491</v>
      </c>
      <c r="D27" s="251">
        <v>0</v>
      </c>
      <c r="E27" s="350">
        <v>0</v>
      </c>
      <c r="F27" s="681">
        <v>0</v>
      </c>
      <c r="G27" s="237">
        <v>0</v>
      </c>
      <c r="H27" s="711">
        <v>0</v>
      </c>
      <c r="I27" s="681">
        <v>0</v>
      </c>
      <c r="J27" s="237">
        <v>0</v>
      </c>
      <c r="K27" s="711">
        <v>0</v>
      </c>
      <c r="L27" s="759">
        <f t="shared" si="0"/>
        <v>491</v>
      </c>
      <c r="M27" s="760">
        <f t="shared" si="1"/>
        <v>0</v>
      </c>
      <c r="N27" s="761">
        <f t="shared" si="0"/>
        <v>0</v>
      </c>
      <c r="P27" s="22"/>
      <c r="Q27" s="155"/>
      <c r="R27" s="155"/>
      <c r="S27" s="22"/>
      <c r="T27" s="22"/>
      <c r="U27" s="155"/>
      <c r="V27" s="22"/>
      <c r="W27" s="22"/>
      <c r="X27" s="22"/>
      <c r="Y27" s="22"/>
      <c r="Z27" s="22"/>
    </row>
    <row r="28" spans="1:26" ht="12.75">
      <c r="A28" s="241" t="s">
        <v>291</v>
      </c>
      <c r="B28" s="417"/>
      <c r="C28" s="258">
        <v>4467</v>
      </c>
      <c r="D28" s="85">
        <v>2337</v>
      </c>
      <c r="E28" s="339">
        <v>0</v>
      </c>
      <c r="F28" s="654">
        <v>0</v>
      </c>
      <c r="G28" s="226">
        <v>0</v>
      </c>
      <c r="H28" s="100">
        <v>0</v>
      </c>
      <c r="I28" s="654">
        <v>0</v>
      </c>
      <c r="J28" s="226">
        <v>0</v>
      </c>
      <c r="K28" s="100">
        <v>0</v>
      </c>
      <c r="L28" s="257">
        <f t="shared" si="0"/>
        <v>4467</v>
      </c>
      <c r="M28" s="86">
        <f t="shared" si="1"/>
        <v>2337</v>
      </c>
      <c r="N28" s="238">
        <f t="shared" si="0"/>
        <v>0</v>
      </c>
      <c r="P28" s="22"/>
      <c r="Q28" s="155"/>
      <c r="R28" s="155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767" t="s">
        <v>593</v>
      </c>
      <c r="B29" s="768" t="s">
        <v>440</v>
      </c>
      <c r="C29" s="343">
        <f>SUM(C27:C28)</f>
        <v>4958</v>
      </c>
      <c r="D29" s="343">
        <f>SUM(D27:D28)</f>
        <v>2337</v>
      </c>
      <c r="E29" s="248">
        <v>26181</v>
      </c>
      <c r="F29" s="716">
        <v>0</v>
      </c>
      <c r="G29" s="717">
        <v>0</v>
      </c>
      <c r="H29" s="308">
        <v>0</v>
      </c>
      <c r="I29" s="716">
        <v>0</v>
      </c>
      <c r="J29" s="717">
        <v>0</v>
      </c>
      <c r="K29" s="308">
        <v>0</v>
      </c>
      <c r="L29" s="259">
        <f t="shared" si="0"/>
        <v>4958</v>
      </c>
      <c r="M29" s="245">
        <f t="shared" si="1"/>
        <v>2337</v>
      </c>
      <c r="N29" s="246">
        <f t="shared" si="0"/>
        <v>26181</v>
      </c>
      <c r="O29" s="176"/>
      <c r="P29" s="22"/>
      <c r="Q29" s="155"/>
      <c r="R29" s="155"/>
      <c r="S29" s="22"/>
      <c r="T29" s="22"/>
      <c r="U29" s="155"/>
      <c r="V29" s="22"/>
      <c r="W29" s="22"/>
      <c r="X29" s="22"/>
      <c r="Y29" s="22"/>
      <c r="Z29" s="22"/>
    </row>
    <row r="30" spans="1:26" ht="12.75">
      <c r="A30" s="767" t="s">
        <v>578</v>
      </c>
      <c r="B30" s="768" t="s">
        <v>474</v>
      </c>
      <c r="C30" s="343">
        <v>0</v>
      </c>
      <c r="D30" s="248">
        <v>19356</v>
      </c>
      <c r="E30" s="744">
        <v>6114</v>
      </c>
      <c r="F30" s="716">
        <v>0</v>
      </c>
      <c r="G30" s="717">
        <v>0</v>
      </c>
      <c r="H30" s="308">
        <v>0</v>
      </c>
      <c r="I30" s="716">
        <v>0</v>
      </c>
      <c r="J30" s="717">
        <v>0</v>
      </c>
      <c r="K30" s="308">
        <v>0</v>
      </c>
      <c r="L30" s="257">
        <f t="shared" si="0"/>
        <v>0</v>
      </c>
      <c r="M30" s="86">
        <f t="shared" si="1"/>
        <v>19356</v>
      </c>
      <c r="N30" s="238">
        <f t="shared" si="0"/>
        <v>6114</v>
      </c>
      <c r="O30" s="176"/>
      <c r="P30" s="828"/>
      <c r="Q30" s="797"/>
      <c r="R30" s="155"/>
      <c r="S30" s="22"/>
      <c r="T30" s="22"/>
      <c r="U30" s="155"/>
      <c r="V30" s="22"/>
      <c r="W30" s="22"/>
      <c r="X30" s="22"/>
      <c r="Y30" s="22"/>
      <c r="Z30" s="22"/>
    </row>
    <row r="31" spans="1:26" ht="12.75">
      <c r="A31" s="767" t="s">
        <v>579</v>
      </c>
      <c r="B31" s="768" t="s">
        <v>580</v>
      </c>
      <c r="C31" s="343">
        <v>0</v>
      </c>
      <c r="D31" s="248">
        <v>1615</v>
      </c>
      <c r="E31" s="744">
        <v>1830</v>
      </c>
      <c r="F31" s="716">
        <v>0</v>
      </c>
      <c r="G31" s="717">
        <v>0</v>
      </c>
      <c r="H31" s="308">
        <v>0</v>
      </c>
      <c r="I31" s="716">
        <v>0</v>
      </c>
      <c r="J31" s="717">
        <v>0</v>
      </c>
      <c r="K31" s="308">
        <v>0</v>
      </c>
      <c r="L31" s="259">
        <f t="shared" si="0"/>
        <v>0</v>
      </c>
      <c r="M31" s="245">
        <f t="shared" si="1"/>
        <v>1615</v>
      </c>
      <c r="N31" s="246">
        <f t="shared" si="0"/>
        <v>1830</v>
      </c>
      <c r="O31" s="176"/>
      <c r="P31" s="156"/>
      <c r="Q31" s="155"/>
      <c r="R31" s="155"/>
      <c r="S31" s="22"/>
      <c r="T31" s="22"/>
      <c r="U31" s="155"/>
      <c r="V31" s="22"/>
      <c r="W31" s="22"/>
      <c r="X31" s="22"/>
      <c r="Y31" s="22"/>
      <c r="Z31" s="22"/>
    </row>
    <row r="32" spans="1:26" ht="13.5" thickBot="1">
      <c r="A32" s="769" t="s">
        <v>602</v>
      </c>
      <c r="B32" s="233" t="s">
        <v>603</v>
      </c>
      <c r="C32" s="343">
        <v>259031</v>
      </c>
      <c r="D32" s="248">
        <v>223685</v>
      </c>
      <c r="E32" s="101">
        <v>223685</v>
      </c>
      <c r="F32" s="614">
        <v>0</v>
      </c>
      <c r="G32" s="88">
        <v>0</v>
      </c>
      <c r="H32" s="344">
        <v>0</v>
      </c>
      <c r="I32" s="614">
        <v>0</v>
      </c>
      <c r="J32" s="88">
        <v>0</v>
      </c>
      <c r="K32" s="344">
        <v>0</v>
      </c>
      <c r="L32" s="343">
        <f t="shared" si="0"/>
        <v>259031</v>
      </c>
      <c r="M32" s="248">
        <f t="shared" si="1"/>
        <v>223685</v>
      </c>
      <c r="N32" s="101">
        <f t="shared" si="0"/>
        <v>223685</v>
      </c>
      <c r="O32" s="155"/>
      <c r="P32" s="155"/>
      <c r="Q32" s="155"/>
      <c r="R32" s="155"/>
      <c r="S32" s="22"/>
      <c r="T32" s="22"/>
      <c r="U32" s="155"/>
      <c r="V32" s="22"/>
      <c r="W32" s="22"/>
      <c r="X32" s="155"/>
      <c r="Y32" s="22"/>
      <c r="Z32" s="22"/>
    </row>
    <row r="33" spans="1:26" ht="13.5" thickBot="1">
      <c r="A33" s="34" t="s">
        <v>288</v>
      </c>
      <c r="B33" s="57"/>
      <c r="C33" s="95">
        <v>52183</v>
      </c>
      <c r="D33" s="92">
        <v>78492</v>
      </c>
      <c r="E33" s="84">
        <v>79608</v>
      </c>
      <c r="F33" s="95">
        <v>0</v>
      </c>
      <c r="G33" s="92">
        <v>0</v>
      </c>
      <c r="H33" s="84">
        <v>0</v>
      </c>
      <c r="I33" s="18">
        <v>0</v>
      </c>
      <c r="J33" s="56">
        <v>0</v>
      </c>
      <c r="K33" s="20">
        <v>0</v>
      </c>
      <c r="L33" s="95">
        <f t="shared" si="0"/>
        <v>52183</v>
      </c>
      <c r="M33" s="92">
        <f t="shared" si="1"/>
        <v>78492</v>
      </c>
      <c r="N33" s="84">
        <f t="shared" si="0"/>
        <v>79608</v>
      </c>
      <c r="O33" s="155"/>
      <c r="P33" s="155"/>
      <c r="Q33" s="155"/>
      <c r="R33" s="155"/>
      <c r="S33" s="22"/>
      <c r="T33" s="22"/>
      <c r="U33" s="155"/>
      <c r="V33" s="22"/>
      <c r="W33" s="22"/>
      <c r="X33" s="22"/>
      <c r="Y33" s="22"/>
      <c r="Z33" s="22"/>
    </row>
    <row r="34" spans="1:26" ht="13.5" thickBot="1">
      <c r="A34" s="57" t="s">
        <v>411</v>
      </c>
      <c r="B34" s="57" t="s">
        <v>435</v>
      </c>
      <c r="C34" s="95">
        <v>0</v>
      </c>
      <c r="D34" s="92">
        <v>40000</v>
      </c>
      <c r="E34" s="84">
        <v>40000</v>
      </c>
      <c r="F34" s="95">
        <v>0</v>
      </c>
      <c r="G34" s="92">
        <v>0</v>
      </c>
      <c r="H34" s="84">
        <v>0</v>
      </c>
      <c r="I34" s="18">
        <v>0</v>
      </c>
      <c r="J34" s="56">
        <v>0</v>
      </c>
      <c r="K34" s="20">
        <v>0</v>
      </c>
      <c r="L34" s="95">
        <v>0</v>
      </c>
      <c r="M34" s="92">
        <f t="shared" si="1"/>
        <v>40000</v>
      </c>
      <c r="N34" s="84">
        <f>SUM(K34,H34,E34)</f>
        <v>40000</v>
      </c>
      <c r="O34" s="180"/>
      <c r="P34" s="180"/>
      <c r="Q34" s="155"/>
      <c r="R34" s="155"/>
      <c r="S34" s="22"/>
      <c r="T34" s="22"/>
      <c r="U34" s="155"/>
      <c r="V34" s="22"/>
      <c r="W34" s="22"/>
      <c r="X34" s="22"/>
      <c r="Y34" s="22"/>
      <c r="Z34" s="22"/>
    </row>
    <row r="35" spans="1:26" ht="13.5" thickBot="1">
      <c r="A35" s="232" t="s">
        <v>581</v>
      </c>
      <c r="B35" s="232" t="s">
        <v>599</v>
      </c>
      <c r="C35" s="285">
        <v>0</v>
      </c>
      <c r="D35" s="252">
        <v>3305</v>
      </c>
      <c r="E35" s="405">
        <v>3305</v>
      </c>
      <c r="F35" s="285">
        <v>0</v>
      </c>
      <c r="G35" s="252">
        <v>0</v>
      </c>
      <c r="H35" s="405">
        <v>0</v>
      </c>
      <c r="I35" s="685">
        <v>0</v>
      </c>
      <c r="J35" s="286">
        <v>0</v>
      </c>
      <c r="K35" s="423">
        <v>0</v>
      </c>
      <c r="L35" s="285">
        <v>0</v>
      </c>
      <c r="M35" s="252">
        <f t="shared" si="1"/>
        <v>3305</v>
      </c>
      <c r="N35" s="405">
        <f>SUM(K35,H35,E35)</f>
        <v>3305</v>
      </c>
      <c r="O35" s="180"/>
      <c r="P35" s="156"/>
      <c r="Q35" s="155"/>
      <c r="R35" s="22"/>
      <c r="S35" s="22"/>
      <c r="T35" s="22"/>
      <c r="U35" s="155"/>
      <c r="V35" s="22"/>
      <c r="W35" s="22"/>
      <c r="X35" s="22"/>
      <c r="Y35" s="22"/>
      <c r="Z35" s="22"/>
    </row>
    <row r="36" spans="1:26" ht="13.5" thickBot="1">
      <c r="A36" s="232" t="s">
        <v>600</v>
      </c>
      <c r="B36" s="232" t="s">
        <v>601</v>
      </c>
      <c r="C36" s="285">
        <v>0</v>
      </c>
      <c r="D36" s="252">
        <v>12976</v>
      </c>
      <c r="E36" s="405">
        <v>12976</v>
      </c>
      <c r="F36" s="285">
        <v>0</v>
      </c>
      <c r="G36" s="252">
        <v>0</v>
      </c>
      <c r="H36" s="405"/>
      <c r="I36" s="685">
        <v>0</v>
      </c>
      <c r="J36" s="286">
        <v>0</v>
      </c>
      <c r="K36" s="423"/>
      <c r="L36" s="261">
        <f>SUM(I36,F36,C36)</f>
        <v>0</v>
      </c>
      <c r="M36" s="161">
        <f t="shared" si="1"/>
        <v>12976</v>
      </c>
      <c r="N36" s="405">
        <f>SUM(K36,H36,E36)</f>
        <v>12976</v>
      </c>
      <c r="O36" s="180"/>
      <c r="P36" s="156"/>
      <c r="Q36" s="155"/>
      <c r="R36" s="22"/>
      <c r="S36" s="22"/>
      <c r="T36" s="22"/>
      <c r="U36" s="155"/>
      <c r="V36" s="22"/>
      <c r="W36" s="22"/>
      <c r="X36" s="22"/>
      <c r="Y36" s="22"/>
      <c r="Z36" s="22"/>
    </row>
    <row r="37" spans="1:26" ht="13.5" thickBot="1">
      <c r="A37" s="249" t="s">
        <v>180</v>
      </c>
      <c r="B37" s="148"/>
      <c r="C37" s="95">
        <f>SUM(C9,C26)</f>
        <v>882855</v>
      </c>
      <c r="D37" s="92">
        <f>SUM(D26,D9)</f>
        <v>1212283</v>
      </c>
      <c r="E37" s="84">
        <f>SUM(E9,E26)</f>
        <v>1205510</v>
      </c>
      <c r="F37" s="95">
        <f>SUM(F33,F26,F25,F9)</f>
        <v>0</v>
      </c>
      <c r="G37" s="92">
        <v>0</v>
      </c>
      <c r="H37" s="84">
        <v>0</v>
      </c>
      <c r="I37" s="95">
        <f>SUM(I33,I26,I25,I9)</f>
        <v>36264</v>
      </c>
      <c r="J37" s="92">
        <f>SUM(J33,J26,J25,J9)</f>
        <v>36264</v>
      </c>
      <c r="K37" s="84">
        <f>SUM(K33,K26,K25,K9)</f>
        <v>36264</v>
      </c>
      <c r="L37" s="95">
        <f>SUM(I37,F37,C37)</f>
        <v>919119</v>
      </c>
      <c r="M37" s="92">
        <f>SUM(J37,G37,D37)</f>
        <v>1248547</v>
      </c>
      <c r="N37" s="84">
        <f>SUM(K37,H37,E37)</f>
        <v>1241774</v>
      </c>
      <c r="O37" s="155"/>
      <c r="P37" s="156"/>
      <c r="Q37" s="22"/>
      <c r="R37" s="22"/>
      <c r="S37" s="22"/>
      <c r="T37" s="22"/>
      <c r="U37" s="155"/>
      <c r="V37" s="22"/>
      <c r="W37" s="22"/>
      <c r="X37" s="22"/>
      <c r="Y37" s="22"/>
      <c r="Z37" s="22"/>
    </row>
    <row r="38" spans="1:26" ht="13.5" thickBot="1">
      <c r="A38" s="24"/>
      <c r="B38" s="424"/>
      <c r="C38" s="139"/>
      <c r="D38" s="139"/>
      <c r="E38" s="139"/>
      <c r="F38" s="2"/>
      <c r="G38" s="2"/>
      <c r="H38" s="2"/>
      <c r="I38" s="2"/>
      <c r="J38" s="2"/>
      <c r="K38" s="2"/>
      <c r="L38" s="2"/>
      <c r="M38" s="252"/>
      <c r="N38" s="74"/>
      <c r="P38" s="22"/>
      <c r="Q38" s="155"/>
      <c r="R38" s="179"/>
      <c r="S38" s="5"/>
      <c r="T38" s="5"/>
      <c r="U38" s="22"/>
      <c r="V38" s="22"/>
      <c r="W38" s="22"/>
      <c r="X38" s="22"/>
      <c r="Y38" s="22"/>
      <c r="Z38" s="22"/>
    </row>
    <row r="39" spans="1:26" ht="13.5" thickBot="1">
      <c r="A39" s="148" t="s">
        <v>27</v>
      </c>
      <c r="B39" s="36" t="s">
        <v>414</v>
      </c>
      <c r="C39" s="1028" t="s">
        <v>276</v>
      </c>
      <c r="D39" s="1059"/>
      <c r="E39" s="1060"/>
      <c r="F39" s="1008" t="s">
        <v>412</v>
      </c>
      <c r="G39" s="1061"/>
      <c r="H39" s="1062"/>
      <c r="I39" s="1008" t="s">
        <v>279</v>
      </c>
      <c r="J39" s="1061"/>
      <c r="K39" s="1062"/>
      <c r="L39" s="1008" t="s">
        <v>117</v>
      </c>
      <c r="M39" s="1061"/>
      <c r="N39" s="1062"/>
      <c r="P39" s="22"/>
      <c r="Q39" s="179"/>
      <c r="R39" s="155"/>
      <c r="S39" s="155"/>
      <c r="T39" s="156"/>
      <c r="U39" s="156"/>
      <c r="V39" s="155"/>
      <c r="W39" s="22"/>
      <c r="X39" s="22"/>
      <c r="Y39" s="22"/>
      <c r="Z39" s="22"/>
    </row>
    <row r="40" spans="1:26" ht="13.5" thickBot="1">
      <c r="A40" s="148" t="s">
        <v>20</v>
      </c>
      <c r="B40" s="302"/>
      <c r="C40" s="415">
        <f>SUM(C80,C42,C41)</f>
        <v>141712</v>
      </c>
      <c r="D40" s="719">
        <f>SUM(D80,D42,D41)</f>
        <v>371120</v>
      </c>
      <c r="E40" s="720">
        <f>SUM(E80,E42,E41)</f>
        <v>325518</v>
      </c>
      <c r="F40" s="721">
        <v>0</v>
      </c>
      <c r="G40" s="722">
        <v>0</v>
      </c>
      <c r="H40" s="723">
        <v>0</v>
      </c>
      <c r="I40" s="721">
        <v>0</v>
      </c>
      <c r="J40" s="722">
        <v>0</v>
      </c>
      <c r="K40" s="723">
        <v>0</v>
      </c>
      <c r="L40" s="724">
        <f>C40+F40+I40</f>
        <v>141712</v>
      </c>
      <c r="M40" s="161">
        <f t="shared" si="1"/>
        <v>371120</v>
      </c>
      <c r="N40" s="725">
        <f>E40+H40+K40</f>
        <v>325518</v>
      </c>
      <c r="O40" s="177"/>
      <c r="P40" s="22"/>
      <c r="Q40" s="5"/>
      <c r="R40" s="5"/>
      <c r="S40" s="5"/>
      <c r="T40" s="22"/>
      <c r="U40" s="22"/>
      <c r="V40" s="22"/>
      <c r="W40" s="22"/>
      <c r="X40" s="22"/>
      <c r="Y40" s="22"/>
      <c r="Z40" s="22"/>
    </row>
    <row r="41" spans="1:26" ht="13.5" thickBot="1">
      <c r="A41" s="147" t="s">
        <v>179</v>
      </c>
      <c r="B41" s="247" t="s">
        <v>527</v>
      </c>
      <c r="C41" s="285">
        <v>55884</v>
      </c>
      <c r="D41" s="252">
        <v>204477</v>
      </c>
      <c r="E41" s="405">
        <v>192282</v>
      </c>
      <c r="F41" s="685">
        <v>0</v>
      </c>
      <c r="G41" s="286">
        <v>0</v>
      </c>
      <c r="H41" s="423">
        <v>0</v>
      </c>
      <c r="I41" s="685">
        <v>0</v>
      </c>
      <c r="J41" s="286">
        <v>0</v>
      </c>
      <c r="K41" s="423">
        <v>0</v>
      </c>
      <c r="L41" s="728">
        <f aca="true" t="shared" si="2" ref="L41:N87">C41+F41+I41</f>
        <v>55884</v>
      </c>
      <c r="M41" s="252">
        <f t="shared" si="1"/>
        <v>204477</v>
      </c>
      <c r="N41" s="729">
        <f t="shared" si="2"/>
        <v>192282</v>
      </c>
      <c r="O41" s="796"/>
      <c r="P41" s="21"/>
      <c r="Q41" s="155"/>
      <c r="R41" s="155"/>
      <c r="S41" s="155"/>
      <c r="T41" s="22"/>
      <c r="U41" s="155"/>
      <c r="V41" s="22"/>
      <c r="W41" s="22"/>
      <c r="X41" s="22"/>
      <c r="Y41" s="22"/>
      <c r="Z41" s="22"/>
    </row>
    <row r="42" spans="1:26" ht="13.5" thickBot="1">
      <c r="A42" s="57" t="s">
        <v>147</v>
      </c>
      <c r="B42" s="34" t="s">
        <v>433</v>
      </c>
      <c r="C42" s="95">
        <v>14835</v>
      </c>
      <c r="D42" s="92">
        <v>30905</v>
      </c>
      <c r="E42" s="84">
        <v>30905</v>
      </c>
      <c r="F42" s="18">
        <v>0</v>
      </c>
      <c r="G42" s="56">
        <v>0</v>
      </c>
      <c r="H42" s="20">
        <v>0</v>
      </c>
      <c r="I42" s="18">
        <v>0</v>
      </c>
      <c r="J42" s="56">
        <v>0</v>
      </c>
      <c r="K42" s="20">
        <v>0</v>
      </c>
      <c r="L42" s="726">
        <f t="shared" si="2"/>
        <v>14835</v>
      </c>
      <c r="M42" s="92">
        <f t="shared" si="1"/>
        <v>30905</v>
      </c>
      <c r="N42" s="727">
        <f t="shared" si="2"/>
        <v>30905</v>
      </c>
      <c r="O42" s="796"/>
      <c r="P42" s="21"/>
      <c r="Q42" s="155"/>
      <c r="R42" s="155"/>
      <c r="S42" s="155"/>
      <c r="T42" s="22"/>
      <c r="U42" s="155"/>
      <c r="V42" s="22"/>
      <c r="W42" s="22"/>
      <c r="X42" s="22"/>
      <c r="Y42" s="22"/>
      <c r="Z42" s="22"/>
    </row>
    <row r="43" spans="1:26" ht="12.75">
      <c r="A43" s="166" t="s">
        <v>561</v>
      </c>
      <c r="B43" s="35"/>
      <c r="C43" s="272">
        <v>230</v>
      </c>
      <c r="D43" s="251">
        <v>0</v>
      </c>
      <c r="E43" s="350">
        <v>0</v>
      </c>
      <c r="F43" s="44">
        <v>0</v>
      </c>
      <c r="G43" s="288">
        <v>0</v>
      </c>
      <c r="H43" s="770">
        <v>0</v>
      </c>
      <c r="I43" s="61">
        <v>0</v>
      </c>
      <c r="J43" s="28">
        <v>0</v>
      </c>
      <c r="K43" s="19">
        <v>0</v>
      </c>
      <c r="L43" s="429">
        <f t="shared" si="2"/>
        <v>230</v>
      </c>
      <c r="M43" s="245">
        <f t="shared" si="1"/>
        <v>0</v>
      </c>
      <c r="N43" s="718">
        <f t="shared" si="2"/>
        <v>0</v>
      </c>
      <c r="O43" s="796"/>
      <c r="P43" s="22"/>
      <c r="Q43" s="155"/>
      <c r="R43" s="155"/>
      <c r="S43" s="155"/>
      <c r="T43" s="22"/>
      <c r="U43" s="22"/>
      <c r="V43" s="22"/>
      <c r="W43" s="22"/>
      <c r="X43" s="22"/>
      <c r="Y43" s="22"/>
      <c r="Z43" s="22"/>
    </row>
    <row r="44" spans="1:26" ht="12.75">
      <c r="A44" s="29" t="s">
        <v>545</v>
      </c>
      <c r="B44" s="26"/>
      <c r="C44" s="258">
        <v>160</v>
      </c>
      <c r="D44" s="85">
        <v>0</v>
      </c>
      <c r="E44" s="339">
        <v>0</v>
      </c>
      <c r="F44" s="45">
        <v>0</v>
      </c>
      <c r="G44" s="231">
        <v>0</v>
      </c>
      <c r="H44" s="342">
        <v>0</v>
      </c>
      <c r="I44" s="53">
        <v>0</v>
      </c>
      <c r="J44" s="37">
        <v>0</v>
      </c>
      <c r="K44" s="16">
        <v>0</v>
      </c>
      <c r="L44" s="430">
        <f t="shared" si="2"/>
        <v>160</v>
      </c>
      <c r="M44" s="86">
        <f t="shared" si="1"/>
        <v>0</v>
      </c>
      <c r="N44" s="690">
        <f t="shared" si="2"/>
        <v>0</v>
      </c>
      <c r="O44" s="177"/>
      <c r="P44" s="22"/>
      <c r="Q44" s="155"/>
      <c r="R44" s="155"/>
      <c r="S44" s="155"/>
      <c r="T44" s="22"/>
      <c r="U44" s="22"/>
      <c r="V44" s="22"/>
      <c r="W44" s="22"/>
      <c r="X44" s="22"/>
      <c r="Y44" s="22"/>
      <c r="Z44" s="22"/>
    </row>
    <row r="45" spans="1:26" ht="12.75">
      <c r="A45" s="29" t="s">
        <v>484</v>
      </c>
      <c r="B45" s="26"/>
      <c r="C45" s="258">
        <v>83</v>
      </c>
      <c r="D45" s="85">
        <v>0</v>
      </c>
      <c r="E45" s="339">
        <v>0</v>
      </c>
      <c r="F45" s="45">
        <v>0</v>
      </c>
      <c r="G45" s="231">
        <v>0</v>
      </c>
      <c r="H45" s="342">
        <v>0</v>
      </c>
      <c r="I45" s="53">
        <v>0</v>
      </c>
      <c r="J45" s="37">
        <v>0</v>
      </c>
      <c r="K45" s="16">
        <v>0</v>
      </c>
      <c r="L45" s="430">
        <f t="shared" si="2"/>
        <v>83</v>
      </c>
      <c r="M45" s="86">
        <f t="shared" si="1"/>
        <v>0</v>
      </c>
      <c r="N45" s="690">
        <f t="shared" si="2"/>
        <v>0</v>
      </c>
      <c r="O45" s="177"/>
      <c r="P45" s="22"/>
      <c r="Q45" s="155"/>
      <c r="R45" s="155"/>
      <c r="S45" s="155"/>
      <c r="T45" s="22"/>
      <c r="U45" s="22"/>
      <c r="V45" s="22"/>
      <c r="W45" s="22"/>
      <c r="X45" s="22"/>
      <c r="Y45" s="22"/>
      <c r="Z45" s="22"/>
    </row>
    <row r="46" spans="1:26" ht="12.75">
      <c r="A46" s="29" t="s">
        <v>485</v>
      </c>
      <c r="B46" s="26"/>
      <c r="C46" s="258">
        <v>50</v>
      </c>
      <c r="D46" s="85">
        <v>0</v>
      </c>
      <c r="E46" s="339">
        <v>0</v>
      </c>
      <c r="F46" s="45">
        <v>0</v>
      </c>
      <c r="G46" s="231">
        <v>0</v>
      </c>
      <c r="H46" s="342">
        <v>0</v>
      </c>
      <c r="I46" s="53">
        <v>0</v>
      </c>
      <c r="J46" s="37">
        <v>0</v>
      </c>
      <c r="K46" s="16">
        <v>0</v>
      </c>
      <c r="L46" s="430">
        <f t="shared" si="2"/>
        <v>50</v>
      </c>
      <c r="M46" s="86">
        <f t="shared" si="1"/>
        <v>0</v>
      </c>
      <c r="N46" s="690">
        <f t="shared" si="2"/>
        <v>0</v>
      </c>
      <c r="O46" s="177"/>
      <c r="P46" s="22"/>
      <c r="Q46" s="155"/>
      <c r="R46" s="155"/>
      <c r="S46" s="155"/>
      <c r="T46" s="22"/>
      <c r="U46" s="22"/>
      <c r="V46" s="22"/>
      <c r="W46" s="22"/>
      <c r="X46" s="22"/>
      <c r="Y46" s="22"/>
      <c r="Z46" s="22"/>
    </row>
    <row r="47" spans="1:26" ht="12.75">
      <c r="A47" s="29" t="s">
        <v>562</v>
      </c>
      <c r="B47" s="26"/>
      <c r="C47" s="258">
        <v>40</v>
      </c>
      <c r="D47" s="85">
        <v>0</v>
      </c>
      <c r="E47" s="339">
        <v>0</v>
      </c>
      <c r="F47" s="45">
        <v>0</v>
      </c>
      <c r="G47" s="231">
        <v>0</v>
      </c>
      <c r="H47" s="342">
        <v>0</v>
      </c>
      <c r="I47" s="53">
        <v>0</v>
      </c>
      <c r="J47" s="37">
        <v>0</v>
      </c>
      <c r="K47" s="16">
        <v>0</v>
      </c>
      <c r="L47" s="430">
        <f t="shared" si="2"/>
        <v>40</v>
      </c>
      <c r="M47" s="86">
        <f t="shared" si="1"/>
        <v>0</v>
      </c>
      <c r="N47" s="690">
        <f t="shared" si="2"/>
        <v>0</v>
      </c>
      <c r="O47" s="177"/>
      <c r="P47" s="22"/>
      <c r="Q47" s="155"/>
      <c r="R47" s="155"/>
      <c r="S47" s="155"/>
      <c r="T47" s="22"/>
      <c r="U47" s="22"/>
      <c r="V47" s="22"/>
      <c r="W47" s="22"/>
      <c r="X47" s="22"/>
      <c r="Y47" s="22"/>
      <c r="Z47" s="22"/>
    </row>
    <row r="48" spans="1:26" ht="12.75">
      <c r="A48" s="233" t="s">
        <v>531</v>
      </c>
      <c r="B48" s="752" t="s">
        <v>487</v>
      </c>
      <c r="C48" s="257">
        <f>SUM(C43:C47)</f>
        <v>563</v>
      </c>
      <c r="D48" s="86">
        <v>646</v>
      </c>
      <c r="E48" s="238">
        <v>646</v>
      </c>
      <c r="F48" s="654">
        <v>0</v>
      </c>
      <c r="G48" s="226">
        <v>0</v>
      </c>
      <c r="H48" s="100">
        <v>0</v>
      </c>
      <c r="I48" s="654">
        <v>0</v>
      </c>
      <c r="J48" s="226">
        <v>0</v>
      </c>
      <c r="K48" s="100">
        <v>0</v>
      </c>
      <c r="L48" s="430">
        <f t="shared" si="2"/>
        <v>563</v>
      </c>
      <c r="M48" s="86">
        <f t="shared" si="1"/>
        <v>646</v>
      </c>
      <c r="N48" s="690">
        <f t="shared" si="2"/>
        <v>646</v>
      </c>
      <c r="O48" s="117"/>
      <c r="P48" s="22"/>
      <c r="Q48" s="155"/>
      <c r="R48" s="155"/>
      <c r="S48" s="155"/>
      <c r="T48" s="22"/>
      <c r="U48" s="155"/>
      <c r="V48" s="22"/>
      <c r="W48" s="22"/>
      <c r="X48" s="22"/>
      <c r="Y48" s="22"/>
      <c r="Z48" s="22"/>
    </row>
    <row r="49" spans="1:26" ht="12.75">
      <c r="A49" s="168" t="s">
        <v>494</v>
      </c>
      <c r="B49" s="157"/>
      <c r="C49" s="258">
        <v>180</v>
      </c>
      <c r="D49" s="85">
        <v>0</v>
      </c>
      <c r="E49" s="339">
        <v>0</v>
      </c>
      <c r="F49" s="45">
        <v>0</v>
      </c>
      <c r="G49" s="231">
        <v>0</v>
      </c>
      <c r="H49" s="342">
        <v>0</v>
      </c>
      <c r="I49" s="53">
        <v>0</v>
      </c>
      <c r="J49" s="37">
        <v>0</v>
      </c>
      <c r="K49" s="16">
        <v>0</v>
      </c>
      <c r="L49" s="430">
        <f t="shared" si="2"/>
        <v>180</v>
      </c>
      <c r="M49" s="86">
        <f t="shared" si="1"/>
        <v>0</v>
      </c>
      <c r="N49" s="690">
        <f t="shared" si="2"/>
        <v>0</v>
      </c>
      <c r="O49" s="177"/>
      <c r="P49" s="22"/>
      <c r="Q49" s="155"/>
      <c r="R49" s="155"/>
      <c r="S49" s="155"/>
      <c r="T49" s="22"/>
      <c r="U49" s="22"/>
      <c r="V49" s="22"/>
      <c r="W49" s="22"/>
      <c r="X49" s="22"/>
      <c r="Y49" s="22"/>
      <c r="Z49" s="22"/>
    </row>
    <row r="50" spans="1:26" ht="12.75">
      <c r="A50" s="168" t="s">
        <v>488</v>
      </c>
      <c r="B50" s="157"/>
      <c r="C50" s="258">
        <v>2925</v>
      </c>
      <c r="D50" s="85">
        <v>0</v>
      </c>
      <c r="E50" s="339">
        <v>0</v>
      </c>
      <c r="F50" s="45">
        <v>0</v>
      </c>
      <c r="G50" s="231">
        <v>0</v>
      </c>
      <c r="H50" s="342">
        <v>0</v>
      </c>
      <c r="I50" s="53">
        <v>0</v>
      </c>
      <c r="J50" s="37">
        <v>0</v>
      </c>
      <c r="K50" s="16">
        <v>0</v>
      </c>
      <c r="L50" s="430">
        <f t="shared" si="2"/>
        <v>2925</v>
      </c>
      <c r="M50" s="86">
        <f t="shared" si="1"/>
        <v>0</v>
      </c>
      <c r="N50" s="690">
        <f t="shared" si="2"/>
        <v>0</v>
      </c>
      <c r="O50" s="177"/>
      <c r="P50" s="22"/>
      <c r="Q50" s="155"/>
      <c r="R50" s="155"/>
      <c r="S50" s="155"/>
      <c r="T50" s="22"/>
      <c r="U50" s="22"/>
      <c r="V50" s="22"/>
      <c r="W50" s="22"/>
      <c r="X50" s="22"/>
      <c r="Y50" s="22"/>
      <c r="Z50" s="22"/>
    </row>
    <row r="51" spans="1:26" ht="12.75">
      <c r="A51" s="168" t="s">
        <v>529</v>
      </c>
      <c r="B51" s="157"/>
      <c r="C51" s="258">
        <v>950</v>
      </c>
      <c r="D51" s="85">
        <v>0</v>
      </c>
      <c r="E51" s="339">
        <v>0</v>
      </c>
      <c r="F51" s="45">
        <v>0</v>
      </c>
      <c r="G51" s="231">
        <v>0</v>
      </c>
      <c r="H51" s="342">
        <v>0</v>
      </c>
      <c r="I51" s="53">
        <v>0</v>
      </c>
      <c r="J51" s="37">
        <v>0</v>
      </c>
      <c r="K51" s="16">
        <v>0</v>
      </c>
      <c r="L51" s="430">
        <f t="shared" si="2"/>
        <v>950</v>
      </c>
      <c r="M51" s="86">
        <f t="shared" si="1"/>
        <v>0</v>
      </c>
      <c r="N51" s="690">
        <f t="shared" si="2"/>
        <v>0</v>
      </c>
      <c r="O51" s="177"/>
      <c r="P51" s="22"/>
      <c r="Q51" s="155"/>
      <c r="R51" s="155"/>
      <c r="S51" s="155"/>
      <c r="T51" s="22"/>
      <c r="U51" s="22"/>
      <c r="V51" s="22"/>
      <c r="W51" s="22"/>
      <c r="X51" s="22"/>
      <c r="Y51" s="22"/>
      <c r="Z51" s="22"/>
    </row>
    <row r="52" spans="1:26" ht="12.75">
      <c r="A52" s="168" t="s">
        <v>490</v>
      </c>
      <c r="B52" s="157"/>
      <c r="C52" s="258">
        <v>1710</v>
      </c>
      <c r="D52" s="85">
        <v>0</v>
      </c>
      <c r="E52" s="339">
        <v>0</v>
      </c>
      <c r="F52" s="45">
        <v>0</v>
      </c>
      <c r="G52" s="231">
        <v>0</v>
      </c>
      <c r="H52" s="342">
        <v>0</v>
      </c>
      <c r="I52" s="53">
        <v>0</v>
      </c>
      <c r="J52" s="37">
        <v>0</v>
      </c>
      <c r="K52" s="16">
        <v>0</v>
      </c>
      <c r="L52" s="430">
        <f t="shared" si="2"/>
        <v>1710</v>
      </c>
      <c r="M52" s="86">
        <f t="shared" si="1"/>
        <v>0</v>
      </c>
      <c r="N52" s="690">
        <f t="shared" si="2"/>
        <v>0</v>
      </c>
      <c r="O52" s="177"/>
      <c r="P52" s="22"/>
      <c r="Q52" s="155"/>
      <c r="R52" s="155"/>
      <c r="S52" s="155"/>
      <c r="T52" s="22"/>
      <c r="U52" s="22"/>
      <c r="V52" s="22"/>
      <c r="W52" s="22"/>
      <c r="X52" s="22"/>
      <c r="Y52" s="22"/>
      <c r="Z52" s="22"/>
    </row>
    <row r="53" spans="1:26" ht="12.75">
      <c r="A53" s="168" t="s">
        <v>563</v>
      </c>
      <c r="B53" s="157"/>
      <c r="C53" s="258">
        <v>190</v>
      </c>
      <c r="D53" s="85">
        <v>0</v>
      </c>
      <c r="E53" s="339">
        <v>0</v>
      </c>
      <c r="F53" s="45">
        <v>0</v>
      </c>
      <c r="G53" s="231">
        <v>0</v>
      </c>
      <c r="H53" s="342">
        <v>0</v>
      </c>
      <c r="I53" s="53">
        <v>0</v>
      </c>
      <c r="J53" s="37">
        <v>0</v>
      </c>
      <c r="K53" s="16">
        <v>0</v>
      </c>
      <c r="L53" s="430">
        <f t="shared" si="2"/>
        <v>190</v>
      </c>
      <c r="M53" s="86">
        <f t="shared" si="1"/>
        <v>0</v>
      </c>
      <c r="N53" s="690">
        <f t="shared" si="2"/>
        <v>0</v>
      </c>
      <c r="O53" s="177"/>
      <c r="P53" s="22"/>
      <c r="Q53" s="155"/>
      <c r="R53" s="155"/>
      <c r="S53" s="155"/>
      <c r="T53" s="22"/>
      <c r="U53" s="22"/>
      <c r="V53" s="22"/>
      <c r="W53" s="22"/>
      <c r="X53" s="22"/>
      <c r="Y53" s="22"/>
      <c r="Z53" s="22"/>
    </row>
    <row r="54" spans="1:26" ht="12.75">
      <c r="A54" s="233" t="s">
        <v>564</v>
      </c>
      <c r="B54" s="752" t="s">
        <v>493</v>
      </c>
      <c r="C54" s="257">
        <f>SUM(C49:C53)</f>
        <v>5955</v>
      </c>
      <c r="D54" s="86">
        <v>34225</v>
      </c>
      <c r="E54" s="238">
        <v>24225</v>
      </c>
      <c r="F54" s="654">
        <v>0</v>
      </c>
      <c r="G54" s="226">
        <v>0</v>
      </c>
      <c r="H54" s="100">
        <v>0</v>
      </c>
      <c r="I54" s="654">
        <v>0</v>
      </c>
      <c r="J54" s="226">
        <v>0</v>
      </c>
      <c r="K54" s="100">
        <v>0</v>
      </c>
      <c r="L54" s="430">
        <f t="shared" si="2"/>
        <v>5955</v>
      </c>
      <c r="M54" s="86">
        <f t="shared" si="1"/>
        <v>34225</v>
      </c>
      <c r="N54" s="690">
        <f t="shared" si="2"/>
        <v>24225</v>
      </c>
      <c r="O54" s="796"/>
      <c r="P54" s="21"/>
      <c r="Q54" s="155"/>
      <c r="R54" s="22"/>
      <c r="S54" s="22"/>
      <c r="T54" s="22"/>
      <c r="U54" s="155"/>
      <c r="V54" s="22"/>
      <c r="W54" s="22"/>
      <c r="X54" s="22"/>
      <c r="Y54" s="22"/>
      <c r="Z54" s="22"/>
    </row>
    <row r="55" spans="1:26" ht="12.75">
      <c r="A55" s="233" t="s">
        <v>565</v>
      </c>
      <c r="B55" s="752" t="s">
        <v>510</v>
      </c>
      <c r="C55" s="257">
        <v>940</v>
      </c>
      <c r="D55" s="86">
        <v>940</v>
      </c>
      <c r="E55" s="238">
        <v>442</v>
      </c>
      <c r="F55" s="654">
        <v>0</v>
      </c>
      <c r="G55" s="226">
        <v>0</v>
      </c>
      <c r="H55" s="100">
        <v>0</v>
      </c>
      <c r="I55" s="654">
        <v>0</v>
      </c>
      <c r="J55" s="226">
        <v>0</v>
      </c>
      <c r="K55" s="100">
        <v>0</v>
      </c>
      <c r="L55" s="430">
        <f t="shared" si="2"/>
        <v>940</v>
      </c>
      <c r="M55" s="86">
        <f t="shared" si="1"/>
        <v>940</v>
      </c>
      <c r="N55" s="690">
        <f t="shared" si="2"/>
        <v>442</v>
      </c>
      <c r="O55" s="796"/>
      <c r="P55" s="22"/>
      <c r="Q55" s="155"/>
      <c r="R55" s="22"/>
      <c r="S55" s="22"/>
      <c r="T55" s="22"/>
      <c r="U55" s="155"/>
      <c r="V55" s="22"/>
      <c r="W55" s="22"/>
      <c r="X55" s="22"/>
      <c r="Y55" s="22"/>
      <c r="Z55" s="22"/>
    </row>
    <row r="56" spans="1:26" ht="12.75">
      <c r="A56" s="233" t="s">
        <v>566</v>
      </c>
      <c r="B56" s="752" t="s">
        <v>511</v>
      </c>
      <c r="C56" s="257">
        <v>150</v>
      </c>
      <c r="D56" s="86">
        <v>729</v>
      </c>
      <c r="E56" s="238">
        <v>729</v>
      </c>
      <c r="F56" s="654">
        <v>0</v>
      </c>
      <c r="G56" s="226">
        <v>0</v>
      </c>
      <c r="H56" s="100">
        <v>0</v>
      </c>
      <c r="I56" s="654">
        <v>0</v>
      </c>
      <c r="J56" s="226">
        <v>0</v>
      </c>
      <c r="K56" s="100">
        <v>0</v>
      </c>
      <c r="L56" s="430">
        <f t="shared" si="2"/>
        <v>150</v>
      </c>
      <c r="M56" s="86">
        <f t="shared" si="1"/>
        <v>729</v>
      </c>
      <c r="N56" s="690">
        <f t="shared" si="2"/>
        <v>729</v>
      </c>
      <c r="O56" s="176"/>
      <c r="P56" s="22"/>
      <c r="Q56" s="155"/>
      <c r="R56" s="22"/>
      <c r="S56" s="22"/>
      <c r="T56" s="22"/>
      <c r="U56" s="155"/>
      <c r="V56" s="22"/>
      <c r="W56" s="22"/>
      <c r="X56" s="22"/>
      <c r="Y56" s="22"/>
      <c r="Z56" s="22"/>
    </row>
    <row r="57" spans="1:26" ht="12.75">
      <c r="A57" s="168" t="s">
        <v>497</v>
      </c>
      <c r="B57" s="157"/>
      <c r="C57" s="258">
        <v>5100</v>
      </c>
      <c r="D57" s="85">
        <v>0</v>
      </c>
      <c r="E57" s="339">
        <v>0</v>
      </c>
      <c r="F57" s="45">
        <v>0</v>
      </c>
      <c r="G57" s="231">
        <v>0</v>
      </c>
      <c r="H57" s="342">
        <v>0</v>
      </c>
      <c r="I57" s="53">
        <v>0</v>
      </c>
      <c r="J57" s="37">
        <v>0</v>
      </c>
      <c r="K57" s="16">
        <v>0</v>
      </c>
      <c r="L57" s="430">
        <f t="shared" si="2"/>
        <v>5100</v>
      </c>
      <c r="M57" s="86">
        <f t="shared" si="1"/>
        <v>0</v>
      </c>
      <c r="N57" s="690">
        <f t="shared" si="2"/>
        <v>0</v>
      </c>
      <c r="O57" s="796"/>
      <c r="P57" s="22"/>
      <c r="Q57" s="1109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>
      <c r="A58" s="168" t="s">
        <v>498</v>
      </c>
      <c r="B58" s="157"/>
      <c r="C58" s="258">
        <v>5420</v>
      </c>
      <c r="D58" s="85">
        <v>0</v>
      </c>
      <c r="E58" s="339">
        <v>0</v>
      </c>
      <c r="F58" s="45">
        <v>0</v>
      </c>
      <c r="G58" s="231">
        <v>0</v>
      </c>
      <c r="H58" s="342">
        <v>0</v>
      </c>
      <c r="I58" s="53">
        <v>0</v>
      </c>
      <c r="J58" s="37">
        <v>0</v>
      </c>
      <c r="K58" s="16">
        <v>0</v>
      </c>
      <c r="L58" s="430">
        <f t="shared" si="2"/>
        <v>5420</v>
      </c>
      <c r="M58" s="86">
        <f t="shared" si="1"/>
        <v>0</v>
      </c>
      <c r="N58" s="690">
        <f t="shared" si="2"/>
        <v>0</v>
      </c>
      <c r="O58" s="796"/>
      <c r="P58" s="22"/>
      <c r="Q58" s="155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>
      <c r="A59" s="168" t="s">
        <v>499</v>
      </c>
      <c r="B59" s="157"/>
      <c r="C59" s="258">
        <v>1190</v>
      </c>
      <c r="D59" s="85">
        <v>0</v>
      </c>
      <c r="E59" s="339">
        <v>0</v>
      </c>
      <c r="F59" s="45">
        <v>0</v>
      </c>
      <c r="G59" s="231">
        <v>0</v>
      </c>
      <c r="H59" s="342">
        <v>0</v>
      </c>
      <c r="I59" s="53">
        <v>0</v>
      </c>
      <c r="J59" s="37">
        <v>0</v>
      </c>
      <c r="K59" s="16">
        <v>0</v>
      </c>
      <c r="L59" s="430">
        <f t="shared" si="2"/>
        <v>1190</v>
      </c>
      <c r="M59" s="86">
        <f t="shared" si="1"/>
        <v>0</v>
      </c>
      <c r="N59" s="690">
        <f t="shared" si="2"/>
        <v>0</v>
      </c>
      <c r="O59" s="796"/>
      <c r="P59" s="22"/>
      <c r="Q59" s="155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>
      <c r="A60" s="233" t="s">
        <v>551</v>
      </c>
      <c r="B60" s="752" t="s">
        <v>501</v>
      </c>
      <c r="C60" s="257">
        <f>SUM(C57:C59)</f>
        <v>11710</v>
      </c>
      <c r="D60" s="86">
        <v>11710</v>
      </c>
      <c r="E60" s="238">
        <v>6985</v>
      </c>
      <c r="F60" s="654">
        <v>0</v>
      </c>
      <c r="G60" s="226">
        <v>0</v>
      </c>
      <c r="H60" s="100">
        <v>0</v>
      </c>
      <c r="I60" s="654">
        <v>0</v>
      </c>
      <c r="J60" s="226">
        <v>0</v>
      </c>
      <c r="K60" s="100">
        <v>0</v>
      </c>
      <c r="L60" s="430">
        <f t="shared" si="2"/>
        <v>11710</v>
      </c>
      <c r="M60" s="86">
        <f t="shared" si="1"/>
        <v>11710</v>
      </c>
      <c r="N60" s="690">
        <f t="shared" si="2"/>
        <v>6985</v>
      </c>
      <c r="O60" s="796"/>
      <c r="P60" s="22"/>
      <c r="Q60" s="155"/>
      <c r="R60" s="22"/>
      <c r="S60" s="22"/>
      <c r="T60" s="22"/>
      <c r="U60" s="155"/>
      <c r="V60" s="22"/>
      <c r="W60" s="22"/>
      <c r="X60" s="22"/>
      <c r="Y60" s="22"/>
      <c r="Z60" s="22"/>
    </row>
    <row r="61" spans="1:26" ht="12.75">
      <c r="A61" s="233" t="s">
        <v>537</v>
      </c>
      <c r="B61" s="752" t="s">
        <v>538</v>
      </c>
      <c r="C61" s="257">
        <v>0</v>
      </c>
      <c r="D61" s="86">
        <v>1223</v>
      </c>
      <c r="E61" s="238">
        <v>1223</v>
      </c>
      <c r="F61" s="654">
        <v>0</v>
      </c>
      <c r="G61" s="226">
        <v>0</v>
      </c>
      <c r="H61" s="100"/>
      <c r="I61" s="654">
        <v>0</v>
      </c>
      <c r="J61" s="226">
        <v>0</v>
      </c>
      <c r="K61" s="100"/>
      <c r="L61" s="430">
        <f>SUM(I61,F61,C61)</f>
        <v>0</v>
      </c>
      <c r="M61" s="86">
        <f t="shared" si="1"/>
        <v>1223</v>
      </c>
      <c r="N61" s="690">
        <f t="shared" si="2"/>
        <v>1223</v>
      </c>
      <c r="O61" s="796"/>
      <c r="P61" s="22"/>
      <c r="Q61" s="155"/>
      <c r="R61" s="22"/>
      <c r="S61" s="22"/>
      <c r="T61" s="22"/>
      <c r="U61" s="155"/>
      <c r="V61" s="22"/>
      <c r="W61" s="22"/>
      <c r="X61" s="22"/>
      <c r="Y61" s="22"/>
      <c r="Z61" s="22"/>
    </row>
    <row r="62" spans="1:26" ht="12.75">
      <c r="A62" s="233" t="s">
        <v>567</v>
      </c>
      <c r="B62" s="752" t="s">
        <v>512</v>
      </c>
      <c r="C62" s="257">
        <v>10400</v>
      </c>
      <c r="D62" s="86">
        <v>10400</v>
      </c>
      <c r="E62" s="238">
        <v>5961</v>
      </c>
      <c r="F62" s="45">
        <v>0</v>
      </c>
      <c r="G62" s="231">
        <v>0</v>
      </c>
      <c r="H62" s="342">
        <v>0</v>
      </c>
      <c r="I62" s="53">
        <v>0</v>
      </c>
      <c r="J62" s="37">
        <v>0</v>
      </c>
      <c r="K62" s="16">
        <v>0</v>
      </c>
      <c r="L62" s="430">
        <f t="shared" si="2"/>
        <v>10400</v>
      </c>
      <c r="M62" s="86">
        <f t="shared" si="1"/>
        <v>10400</v>
      </c>
      <c r="N62" s="690">
        <f t="shared" si="2"/>
        <v>5961</v>
      </c>
      <c r="O62" s="796"/>
      <c r="P62" s="21"/>
      <c r="Q62" s="155"/>
      <c r="R62" s="22"/>
      <c r="S62" s="22"/>
      <c r="T62" s="22"/>
      <c r="U62" s="155"/>
      <c r="V62" s="22"/>
      <c r="W62" s="22"/>
      <c r="X62" s="22"/>
      <c r="Y62" s="22"/>
      <c r="Z62" s="22"/>
    </row>
    <row r="63" spans="1:26" ht="12.75">
      <c r="A63" s="233" t="s">
        <v>503</v>
      </c>
      <c r="B63" s="752" t="s">
        <v>522</v>
      </c>
      <c r="C63" s="257">
        <v>0</v>
      </c>
      <c r="D63" s="86">
        <v>272</v>
      </c>
      <c r="E63" s="238">
        <v>272</v>
      </c>
      <c r="F63" s="45">
        <v>0</v>
      </c>
      <c r="G63" s="231">
        <v>0</v>
      </c>
      <c r="H63" s="342"/>
      <c r="I63" s="53">
        <v>0</v>
      </c>
      <c r="J63" s="37">
        <v>0</v>
      </c>
      <c r="K63" s="16"/>
      <c r="L63" s="430">
        <f t="shared" si="2"/>
        <v>0</v>
      </c>
      <c r="M63" s="86">
        <f t="shared" si="1"/>
        <v>272</v>
      </c>
      <c r="N63" s="690">
        <f t="shared" si="2"/>
        <v>272</v>
      </c>
      <c r="O63" s="796"/>
      <c r="P63" s="21"/>
      <c r="Q63" s="155"/>
      <c r="R63" s="22"/>
      <c r="S63" s="22"/>
      <c r="T63" s="22"/>
      <c r="U63" s="155"/>
      <c r="V63" s="22"/>
      <c r="W63" s="22"/>
      <c r="X63" s="22"/>
      <c r="Y63" s="22"/>
      <c r="Z63" s="22"/>
    </row>
    <row r="64" spans="1:26" ht="12.75">
      <c r="A64" s="233" t="s">
        <v>539</v>
      </c>
      <c r="B64" s="752" t="s">
        <v>523</v>
      </c>
      <c r="C64" s="257">
        <v>5739</v>
      </c>
      <c r="D64" s="86">
        <v>8708</v>
      </c>
      <c r="E64" s="238">
        <v>7708</v>
      </c>
      <c r="F64" s="654">
        <v>0</v>
      </c>
      <c r="G64" s="231">
        <v>0</v>
      </c>
      <c r="H64" s="342">
        <v>0</v>
      </c>
      <c r="I64" s="53">
        <v>0</v>
      </c>
      <c r="J64" s="37">
        <v>0</v>
      </c>
      <c r="K64" s="16">
        <v>0</v>
      </c>
      <c r="L64" s="430">
        <f t="shared" si="2"/>
        <v>5739</v>
      </c>
      <c r="M64" s="86">
        <f t="shared" si="1"/>
        <v>8708</v>
      </c>
      <c r="N64" s="690">
        <f t="shared" si="2"/>
        <v>7708</v>
      </c>
      <c r="O64" s="176"/>
      <c r="P64" s="156"/>
      <c r="Q64" s="179"/>
      <c r="R64" s="22"/>
      <c r="S64" s="22"/>
      <c r="T64" s="22"/>
      <c r="U64" s="155"/>
      <c r="V64" s="22"/>
      <c r="W64" s="22"/>
      <c r="X64" s="22"/>
      <c r="Y64" s="22"/>
      <c r="Z64" s="22"/>
    </row>
    <row r="65" spans="1:26" ht="12.75">
      <c r="A65" s="233" t="s">
        <v>555</v>
      </c>
      <c r="B65" s="752" t="s">
        <v>514</v>
      </c>
      <c r="C65" s="257">
        <v>3370</v>
      </c>
      <c r="D65" s="86">
        <v>6108</v>
      </c>
      <c r="E65" s="238">
        <v>5108</v>
      </c>
      <c r="F65" s="45">
        <v>0</v>
      </c>
      <c r="G65" s="231">
        <v>0</v>
      </c>
      <c r="H65" s="342">
        <v>0</v>
      </c>
      <c r="I65" s="654">
        <v>0</v>
      </c>
      <c r="J65" s="226">
        <v>0</v>
      </c>
      <c r="K65" s="100">
        <v>0</v>
      </c>
      <c r="L65" s="430">
        <f t="shared" si="2"/>
        <v>3370</v>
      </c>
      <c r="M65" s="86">
        <f t="shared" si="1"/>
        <v>6108</v>
      </c>
      <c r="N65" s="690">
        <f t="shared" si="2"/>
        <v>5108</v>
      </c>
      <c r="O65" s="176"/>
      <c r="P65" s="21"/>
      <c r="Q65" s="22"/>
      <c r="R65" s="22"/>
      <c r="S65" s="22"/>
      <c r="T65" s="22"/>
      <c r="U65" s="155"/>
      <c r="V65" s="22"/>
      <c r="W65" s="22"/>
      <c r="X65" s="22"/>
      <c r="Y65" s="22"/>
      <c r="Z65" s="22"/>
    </row>
    <row r="66" spans="1:26" ht="12.75">
      <c r="A66" s="233" t="s">
        <v>505</v>
      </c>
      <c r="B66" s="752" t="s">
        <v>517</v>
      </c>
      <c r="C66" s="257">
        <v>600</v>
      </c>
      <c r="D66" s="86">
        <v>600</v>
      </c>
      <c r="E66" s="238">
        <v>423</v>
      </c>
      <c r="F66" s="45">
        <v>0</v>
      </c>
      <c r="G66" s="231">
        <v>0</v>
      </c>
      <c r="H66" s="342">
        <v>0</v>
      </c>
      <c r="I66" s="53">
        <v>0</v>
      </c>
      <c r="J66" s="37">
        <v>0</v>
      </c>
      <c r="K66" s="16">
        <v>0</v>
      </c>
      <c r="L66" s="430">
        <f t="shared" si="2"/>
        <v>600</v>
      </c>
      <c r="M66" s="86">
        <f t="shared" si="1"/>
        <v>600</v>
      </c>
      <c r="N66" s="690">
        <f t="shared" si="2"/>
        <v>423</v>
      </c>
      <c r="O66" s="176"/>
      <c r="P66" s="21"/>
      <c r="Q66" s="155"/>
      <c r="R66" s="22"/>
      <c r="S66" s="22"/>
      <c r="T66" s="22"/>
      <c r="U66" s="155"/>
      <c r="V66" s="22"/>
      <c r="W66" s="22"/>
      <c r="X66" s="22"/>
      <c r="Y66" s="22"/>
      <c r="Z66" s="22"/>
    </row>
    <row r="67" spans="1:26" ht="12.75">
      <c r="A67" s="168" t="s">
        <v>506</v>
      </c>
      <c r="B67" s="157"/>
      <c r="C67" s="258">
        <v>400</v>
      </c>
      <c r="D67" s="85">
        <v>0</v>
      </c>
      <c r="E67" s="339">
        <v>0</v>
      </c>
      <c r="F67" s="45">
        <v>0</v>
      </c>
      <c r="G67" s="231">
        <v>0</v>
      </c>
      <c r="H67" s="342">
        <v>0</v>
      </c>
      <c r="I67" s="53">
        <v>0</v>
      </c>
      <c r="J67" s="37">
        <v>0</v>
      </c>
      <c r="K67" s="16">
        <v>0</v>
      </c>
      <c r="L67" s="430">
        <f t="shared" si="2"/>
        <v>400</v>
      </c>
      <c r="M67" s="86">
        <f t="shared" si="1"/>
        <v>0</v>
      </c>
      <c r="N67" s="690">
        <f t="shared" si="2"/>
        <v>0</v>
      </c>
      <c r="O67" s="117"/>
      <c r="P67" s="21"/>
      <c r="Q67" s="1109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>
      <c r="A68" s="168" t="s">
        <v>568</v>
      </c>
      <c r="B68" s="157"/>
      <c r="C68" s="258">
        <v>4570</v>
      </c>
      <c r="D68" s="85">
        <v>0</v>
      </c>
      <c r="E68" s="339">
        <v>0</v>
      </c>
      <c r="F68" s="45">
        <v>0</v>
      </c>
      <c r="G68" s="231">
        <v>0</v>
      </c>
      <c r="H68" s="342">
        <v>0</v>
      </c>
      <c r="I68" s="53">
        <v>0</v>
      </c>
      <c r="J68" s="37">
        <v>0</v>
      </c>
      <c r="K68" s="16">
        <v>0</v>
      </c>
      <c r="L68" s="430">
        <f t="shared" si="2"/>
        <v>4570</v>
      </c>
      <c r="M68" s="86">
        <f t="shared" si="1"/>
        <v>0</v>
      </c>
      <c r="N68" s="690">
        <f t="shared" si="2"/>
        <v>0</v>
      </c>
      <c r="O68" s="117"/>
      <c r="P68" s="21"/>
      <c r="Q68" s="155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>
      <c r="A69" s="233" t="s">
        <v>506</v>
      </c>
      <c r="B69" s="752" t="s">
        <v>516</v>
      </c>
      <c r="C69" s="257">
        <f>SUM(C67:C68)</f>
        <v>4970</v>
      </c>
      <c r="D69" s="86">
        <v>5080</v>
      </c>
      <c r="E69" s="238">
        <v>3880</v>
      </c>
      <c r="F69" s="45">
        <v>0</v>
      </c>
      <c r="G69" s="231">
        <v>0</v>
      </c>
      <c r="H69" s="342">
        <v>0</v>
      </c>
      <c r="I69" s="53">
        <v>0</v>
      </c>
      <c r="J69" s="37">
        <v>0</v>
      </c>
      <c r="K69" s="16">
        <v>0</v>
      </c>
      <c r="L69" s="430">
        <f t="shared" si="2"/>
        <v>4970</v>
      </c>
      <c r="M69" s="86">
        <f t="shared" si="1"/>
        <v>5080</v>
      </c>
      <c r="N69" s="690">
        <f t="shared" si="2"/>
        <v>3880</v>
      </c>
      <c r="O69" s="117"/>
      <c r="P69" s="21"/>
      <c r="Q69" s="155"/>
      <c r="R69" s="22"/>
      <c r="S69" s="22"/>
      <c r="T69" s="22"/>
      <c r="U69" s="155"/>
      <c r="V69" s="22"/>
      <c r="W69" s="22"/>
      <c r="X69" s="22"/>
      <c r="Y69" s="22"/>
      <c r="Z69" s="22"/>
    </row>
    <row r="70" spans="1:26" ht="12.75">
      <c r="A70" s="233" t="s">
        <v>540</v>
      </c>
      <c r="B70" s="752" t="s">
        <v>519</v>
      </c>
      <c r="C70" s="257">
        <v>12370</v>
      </c>
      <c r="D70" s="86">
        <v>12708</v>
      </c>
      <c r="E70" s="238">
        <v>11924</v>
      </c>
      <c r="F70" s="45">
        <v>0</v>
      </c>
      <c r="G70" s="231">
        <v>0</v>
      </c>
      <c r="H70" s="342">
        <v>0</v>
      </c>
      <c r="I70" s="53">
        <v>0</v>
      </c>
      <c r="J70" s="37">
        <v>0</v>
      </c>
      <c r="K70" s="16">
        <v>0</v>
      </c>
      <c r="L70" s="430">
        <f t="shared" si="2"/>
        <v>12370</v>
      </c>
      <c r="M70" s="86">
        <f t="shared" si="1"/>
        <v>12708</v>
      </c>
      <c r="N70" s="690">
        <f t="shared" si="2"/>
        <v>11924</v>
      </c>
      <c r="O70" s="176"/>
      <c r="P70" s="21"/>
      <c r="Q70" s="155"/>
      <c r="R70" s="22"/>
      <c r="S70" s="22"/>
      <c r="T70" s="22"/>
      <c r="U70" s="155"/>
      <c r="V70" s="22"/>
      <c r="W70" s="22"/>
      <c r="X70" s="22"/>
      <c r="Y70" s="22"/>
      <c r="Z70" s="22"/>
    </row>
    <row r="71" spans="1:26" ht="12.75">
      <c r="A71" s="233" t="s">
        <v>541</v>
      </c>
      <c r="B71" s="752" t="s">
        <v>542</v>
      </c>
      <c r="C71" s="257">
        <v>0</v>
      </c>
      <c r="D71" s="86">
        <v>27324</v>
      </c>
      <c r="E71" s="238">
        <v>27324</v>
      </c>
      <c r="F71" s="45">
        <v>0</v>
      </c>
      <c r="G71" s="231">
        <v>0</v>
      </c>
      <c r="H71" s="342">
        <v>0</v>
      </c>
      <c r="I71" s="53">
        <v>0</v>
      </c>
      <c r="J71" s="37">
        <v>0</v>
      </c>
      <c r="K71" s="16">
        <v>0</v>
      </c>
      <c r="L71" s="430">
        <f t="shared" si="2"/>
        <v>0</v>
      </c>
      <c r="M71" s="86">
        <f t="shared" si="1"/>
        <v>27324</v>
      </c>
      <c r="N71" s="690">
        <f t="shared" si="2"/>
        <v>27324</v>
      </c>
      <c r="O71" s="117"/>
      <c r="P71" s="21"/>
      <c r="Q71" s="155"/>
      <c r="R71" s="22"/>
      <c r="S71" s="22"/>
      <c r="T71" s="22"/>
      <c r="U71" s="155"/>
      <c r="V71" s="22"/>
      <c r="W71" s="22"/>
      <c r="X71" s="22"/>
      <c r="Y71" s="22"/>
      <c r="Z71" s="22"/>
    </row>
    <row r="72" spans="1:26" ht="12.75">
      <c r="A72" s="29" t="s">
        <v>569</v>
      </c>
      <c r="B72" s="26"/>
      <c r="C72" s="258">
        <v>600</v>
      </c>
      <c r="D72" s="85">
        <v>0</v>
      </c>
      <c r="E72" s="339">
        <v>0</v>
      </c>
      <c r="F72" s="45">
        <v>0</v>
      </c>
      <c r="G72" s="231">
        <v>0</v>
      </c>
      <c r="H72" s="342">
        <v>0</v>
      </c>
      <c r="I72" s="53">
        <v>0</v>
      </c>
      <c r="J72" s="37">
        <v>0</v>
      </c>
      <c r="K72" s="16">
        <v>0</v>
      </c>
      <c r="L72" s="430">
        <f t="shared" si="2"/>
        <v>600</v>
      </c>
      <c r="M72" s="86">
        <f t="shared" si="1"/>
        <v>0</v>
      </c>
      <c r="N72" s="690">
        <f t="shared" si="2"/>
        <v>0</v>
      </c>
      <c r="O72" s="117"/>
      <c r="P72" s="22"/>
      <c r="Q72" s="155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>
      <c r="A73" s="168" t="s">
        <v>570</v>
      </c>
      <c r="B73" s="157"/>
      <c r="C73" s="258">
        <v>1200</v>
      </c>
      <c r="D73" s="85">
        <v>0</v>
      </c>
      <c r="E73" s="339">
        <v>0</v>
      </c>
      <c r="F73" s="45">
        <v>0</v>
      </c>
      <c r="G73" s="231">
        <v>0</v>
      </c>
      <c r="H73" s="342">
        <v>0</v>
      </c>
      <c r="I73" s="53">
        <v>0</v>
      </c>
      <c r="J73" s="37">
        <v>0</v>
      </c>
      <c r="K73" s="16">
        <v>0</v>
      </c>
      <c r="L73" s="430">
        <f t="shared" si="2"/>
        <v>1200</v>
      </c>
      <c r="M73" s="86">
        <f t="shared" si="1"/>
        <v>0</v>
      </c>
      <c r="N73" s="690">
        <f t="shared" si="2"/>
        <v>0</v>
      </c>
      <c r="O73" s="117"/>
      <c r="P73" s="22"/>
      <c r="Q73" s="155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>
      <c r="A74" s="200" t="s">
        <v>571</v>
      </c>
      <c r="B74" s="26"/>
      <c r="C74" s="258">
        <v>3500</v>
      </c>
      <c r="D74" s="85">
        <v>0</v>
      </c>
      <c r="E74" s="339">
        <v>0</v>
      </c>
      <c r="F74" s="45">
        <v>0</v>
      </c>
      <c r="G74" s="231">
        <v>0</v>
      </c>
      <c r="H74" s="342">
        <v>0</v>
      </c>
      <c r="I74" s="53">
        <v>0</v>
      </c>
      <c r="J74" s="37">
        <v>0</v>
      </c>
      <c r="K74" s="16">
        <v>0</v>
      </c>
      <c r="L74" s="430">
        <f t="shared" si="2"/>
        <v>3500</v>
      </c>
      <c r="M74" s="86">
        <f t="shared" si="1"/>
        <v>0</v>
      </c>
      <c r="N74" s="690">
        <f t="shared" si="2"/>
        <v>0</v>
      </c>
      <c r="O74" s="117"/>
      <c r="P74" s="22"/>
      <c r="Q74" s="155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>
      <c r="A75" s="200" t="s">
        <v>572</v>
      </c>
      <c r="B75" s="26"/>
      <c r="C75" s="258">
        <v>5464</v>
      </c>
      <c r="D75" s="85">
        <v>0</v>
      </c>
      <c r="E75" s="339">
        <v>0</v>
      </c>
      <c r="F75" s="45">
        <v>0</v>
      </c>
      <c r="G75" s="231">
        <v>0</v>
      </c>
      <c r="H75" s="342">
        <v>0</v>
      </c>
      <c r="I75" s="53">
        <v>0</v>
      </c>
      <c r="J75" s="37">
        <v>0</v>
      </c>
      <c r="K75" s="16">
        <v>0</v>
      </c>
      <c r="L75" s="430">
        <f t="shared" si="2"/>
        <v>5464</v>
      </c>
      <c r="M75" s="86">
        <f t="shared" si="1"/>
        <v>0</v>
      </c>
      <c r="N75" s="690">
        <f t="shared" si="2"/>
        <v>0</v>
      </c>
      <c r="O75" s="117"/>
      <c r="P75" s="22"/>
      <c r="Q75" s="155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>
      <c r="A76" s="200" t="s">
        <v>573</v>
      </c>
      <c r="B76" s="26"/>
      <c r="C76" s="258">
        <v>3062</v>
      </c>
      <c r="D76" s="85">
        <v>0</v>
      </c>
      <c r="E76" s="339">
        <v>0</v>
      </c>
      <c r="F76" s="45">
        <v>0</v>
      </c>
      <c r="G76" s="231">
        <v>0</v>
      </c>
      <c r="H76" s="342">
        <v>0</v>
      </c>
      <c r="I76" s="53">
        <v>0</v>
      </c>
      <c r="J76" s="37">
        <v>0</v>
      </c>
      <c r="K76" s="16">
        <v>0</v>
      </c>
      <c r="L76" s="430">
        <f t="shared" si="2"/>
        <v>3062</v>
      </c>
      <c r="M76" s="86">
        <f t="shared" si="1"/>
        <v>0</v>
      </c>
      <c r="N76" s="690">
        <f t="shared" si="2"/>
        <v>0</v>
      </c>
      <c r="O76" s="117"/>
      <c r="P76" s="22"/>
      <c r="Q76" s="155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>
      <c r="A77" s="200" t="s">
        <v>575</v>
      </c>
      <c r="B77" s="26"/>
      <c r="C77" s="258">
        <v>400</v>
      </c>
      <c r="D77" s="85">
        <v>0</v>
      </c>
      <c r="E77" s="339">
        <v>0</v>
      </c>
      <c r="F77" s="45">
        <v>0</v>
      </c>
      <c r="G77" s="231">
        <v>0</v>
      </c>
      <c r="H77" s="342">
        <v>0</v>
      </c>
      <c r="I77" s="53">
        <v>0</v>
      </c>
      <c r="J77" s="37">
        <v>0</v>
      </c>
      <c r="K77" s="16">
        <v>0</v>
      </c>
      <c r="L77" s="430">
        <f t="shared" si="2"/>
        <v>400</v>
      </c>
      <c r="M77" s="86">
        <f t="shared" si="1"/>
        <v>0</v>
      </c>
      <c r="N77" s="690">
        <f t="shared" si="2"/>
        <v>0</v>
      </c>
      <c r="O77" s="117"/>
      <c r="P77" s="22"/>
      <c r="Q77" s="155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>
      <c r="A78" s="213" t="s">
        <v>595</v>
      </c>
      <c r="B78" s="144" t="s">
        <v>596</v>
      </c>
      <c r="C78" s="257">
        <v>0</v>
      </c>
      <c r="D78" s="86">
        <v>20</v>
      </c>
      <c r="E78" s="238">
        <v>20</v>
      </c>
      <c r="F78" s="654">
        <v>0</v>
      </c>
      <c r="G78" s="226">
        <v>0</v>
      </c>
      <c r="H78" s="100"/>
      <c r="I78" s="654">
        <v>0</v>
      </c>
      <c r="J78" s="226">
        <v>0</v>
      </c>
      <c r="K78" s="100"/>
      <c r="L78" s="430">
        <f t="shared" si="2"/>
        <v>0</v>
      </c>
      <c r="M78" s="86">
        <f t="shared" si="1"/>
        <v>20</v>
      </c>
      <c r="N78" s="690">
        <f t="shared" si="2"/>
        <v>20</v>
      </c>
      <c r="O78" s="117"/>
      <c r="P78" s="22"/>
      <c r="Q78" s="155"/>
      <c r="R78" s="22"/>
      <c r="S78" s="22"/>
      <c r="T78" s="22"/>
      <c r="U78" s="155"/>
      <c r="V78" s="22"/>
      <c r="W78" s="22"/>
      <c r="X78" s="22"/>
      <c r="Y78" s="22"/>
      <c r="Z78" s="22"/>
    </row>
    <row r="79" spans="1:26" ht="13.5" thickBot="1">
      <c r="A79" s="213" t="s">
        <v>574</v>
      </c>
      <c r="B79" s="144" t="s">
        <v>521</v>
      </c>
      <c r="C79" s="257">
        <f>SUM(C72:C77)</f>
        <v>14226</v>
      </c>
      <c r="D79" s="86">
        <v>15045</v>
      </c>
      <c r="E79" s="238">
        <v>5461</v>
      </c>
      <c r="F79" s="45">
        <v>0</v>
      </c>
      <c r="G79" s="231">
        <v>0</v>
      </c>
      <c r="H79" s="342">
        <v>0</v>
      </c>
      <c r="I79" s="53">
        <v>0</v>
      </c>
      <c r="J79" s="37">
        <v>0</v>
      </c>
      <c r="K79" s="16">
        <v>0</v>
      </c>
      <c r="L79" s="430">
        <f t="shared" si="2"/>
        <v>14226</v>
      </c>
      <c r="M79" s="86">
        <f t="shared" si="1"/>
        <v>15045</v>
      </c>
      <c r="N79" s="690">
        <f t="shared" si="2"/>
        <v>5461</v>
      </c>
      <c r="O79" s="117"/>
      <c r="P79" s="22"/>
      <c r="Q79" s="155"/>
      <c r="R79" s="22"/>
      <c r="S79" s="22"/>
      <c r="T79" s="22"/>
      <c r="U79" s="155"/>
      <c r="V79" s="22"/>
      <c r="W79" s="22"/>
      <c r="X79" s="22"/>
      <c r="Y79" s="22"/>
      <c r="Z79" s="22"/>
    </row>
    <row r="80" spans="1:26" ht="13.5" thickBot="1">
      <c r="A80" s="57" t="s">
        <v>219</v>
      </c>
      <c r="B80" s="34"/>
      <c r="C80" s="95">
        <f>SUM(C48,C54,C55,C56,C60,C62,C64,C65,C66,C69,C70,C71,C79)</f>
        <v>70993</v>
      </c>
      <c r="D80" s="95">
        <v>135738</v>
      </c>
      <c r="E80" s="95">
        <f>SUM(E48,E54,E55,E56,E60:E66,E69:E71,E78:E79)</f>
        <v>102331</v>
      </c>
      <c r="F80" s="95">
        <v>0</v>
      </c>
      <c r="G80" s="92">
        <v>0</v>
      </c>
      <c r="H80" s="84">
        <v>0</v>
      </c>
      <c r="I80" s="18">
        <f>SUM(I43:I74)</f>
        <v>0</v>
      </c>
      <c r="J80" s="56">
        <v>0</v>
      </c>
      <c r="K80" s="20"/>
      <c r="L80" s="726">
        <f>C80+F80+I80</f>
        <v>70993</v>
      </c>
      <c r="M80" s="92">
        <f>SUM(J80,G80,D80)</f>
        <v>135738</v>
      </c>
      <c r="N80" s="727">
        <f t="shared" si="2"/>
        <v>102331</v>
      </c>
      <c r="O80" s="117"/>
      <c r="P80" s="22"/>
      <c r="Q80" s="155"/>
      <c r="R80" s="22"/>
      <c r="S80" s="22"/>
      <c r="T80" s="22"/>
      <c r="U80" s="155"/>
      <c r="V80" s="155"/>
      <c r="W80" s="22"/>
      <c r="X80" s="22"/>
      <c r="Y80" s="22"/>
      <c r="Z80" s="22"/>
    </row>
    <row r="81" spans="1:26" ht="13.5" thickBot="1">
      <c r="A81" s="232" t="s">
        <v>597</v>
      </c>
      <c r="B81" s="305" t="s">
        <v>591</v>
      </c>
      <c r="C81" s="95">
        <v>0</v>
      </c>
      <c r="D81" s="244">
        <v>1085</v>
      </c>
      <c r="E81" s="190">
        <v>1085</v>
      </c>
      <c r="F81" s="95">
        <v>0</v>
      </c>
      <c r="G81" s="92">
        <v>0</v>
      </c>
      <c r="H81" s="84"/>
      <c r="I81" s="18">
        <v>0</v>
      </c>
      <c r="J81" s="56">
        <v>0</v>
      </c>
      <c r="K81" s="20"/>
      <c r="L81" s="726">
        <v>0</v>
      </c>
      <c r="M81" s="92">
        <f>SUM(J81,G81,D81)</f>
        <v>1085</v>
      </c>
      <c r="N81" s="690">
        <f t="shared" si="2"/>
        <v>1085</v>
      </c>
      <c r="O81" s="117"/>
      <c r="P81" s="22"/>
      <c r="Q81" s="155"/>
      <c r="R81" s="22"/>
      <c r="S81" s="22"/>
      <c r="T81" s="22"/>
      <c r="U81" s="155"/>
      <c r="V81" s="22"/>
      <c r="W81" s="22"/>
      <c r="X81" s="22"/>
      <c r="Y81" s="22"/>
      <c r="Z81" s="22"/>
    </row>
    <row r="82" spans="1:26" ht="13.5" thickBot="1">
      <c r="A82" s="232" t="s">
        <v>404</v>
      </c>
      <c r="B82" s="305" t="s">
        <v>458</v>
      </c>
      <c r="C82" s="95">
        <v>149982</v>
      </c>
      <c r="D82" s="92">
        <v>177472</v>
      </c>
      <c r="E82" s="84">
        <v>176253</v>
      </c>
      <c r="F82" s="18">
        <v>0</v>
      </c>
      <c r="G82" s="56">
        <v>0</v>
      </c>
      <c r="H82" s="20">
        <v>0</v>
      </c>
      <c r="I82" s="95">
        <v>36264</v>
      </c>
      <c r="J82" s="92">
        <v>36264</v>
      </c>
      <c r="K82" s="84">
        <v>36264</v>
      </c>
      <c r="L82" s="726">
        <f t="shared" si="2"/>
        <v>186246</v>
      </c>
      <c r="M82" s="92">
        <f t="shared" si="1"/>
        <v>213736</v>
      </c>
      <c r="N82" s="727">
        <f t="shared" si="2"/>
        <v>212517</v>
      </c>
      <c r="O82" s="117"/>
      <c r="P82" s="22"/>
      <c r="Q82" s="155"/>
      <c r="R82" s="22"/>
      <c r="S82" s="22"/>
      <c r="T82" s="22"/>
      <c r="U82" s="155"/>
      <c r="V82" s="22"/>
      <c r="W82" s="22"/>
      <c r="X82" s="22"/>
      <c r="Y82" s="22"/>
      <c r="Z82" s="22"/>
    </row>
    <row r="83" spans="1:26" ht="13.5" thickBot="1">
      <c r="A83" s="232" t="s">
        <v>403</v>
      </c>
      <c r="B83" s="305" t="s">
        <v>458</v>
      </c>
      <c r="C83" s="95">
        <v>11280</v>
      </c>
      <c r="D83" s="92">
        <v>16796</v>
      </c>
      <c r="E83" s="84">
        <v>16796</v>
      </c>
      <c r="F83" s="18">
        <v>0</v>
      </c>
      <c r="G83" s="56">
        <v>0</v>
      </c>
      <c r="H83" s="20">
        <v>0</v>
      </c>
      <c r="I83" s="18">
        <v>0</v>
      </c>
      <c r="J83" s="56">
        <v>0</v>
      </c>
      <c r="K83" s="20">
        <v>0</v>
      </c>
      <c r="L83" s="726">
        <f t="shared" si="2"/>
        <v>11280</v>
      </c>
      <c r="M83" s="92">
        <f t="shared" si="1"/>
        <v>16796</v>
      </c>
      <c r="N83" s="727">
        <f t="shared" si="2"/>
        <v>16796</v>
      </c>
      <c r="O83" s="117"/>
      <c r="P83" s="22"/>
      <c r="Q83" s="155"/>
      <c r="R83" s="22"/>
      <c r="S83" s="22"/>
      <c r="T83" s="22"/>
      <c r="U83" s="155"/>
      <c r="V83" s="22"/>
      <c r="W83" s="22"/>
      <c r="X83" s="22"/>
      <c r="Y83" s="22"/>
      <c r="Z83" s="22"/>
    </row>
    <row r="84" spans="1:26" ht="13.5" thickBot="1">
      <c r="A84" s="232" t="s">
        <v>405</v>
      </c>
      <c r="B84" s="305" t="s">
        <v>445</v>
      </c>
      <c r="C84" s="285">
        <v>49869</v>
      </c>
      <c r="D84" s="252">
        <v>49898</v>
      </c>
      <c r="E84" s="405">
        <v>40742</v>
      </c>
      <c r="F84" s="685">
        <v>0</v>
      </c>
      <c r="G84" s="286">
        <v>0</v>
      </c>
      <c r="H84" s="423">
        <v>0</v>
      </c>
      <c r="I84" s="685">
        <v>0</v>
      </c>
      <c r="J84" s="286">
        <v>0</v>
      </c>
      <c r="K84" s="423">
        <v>0</v>
      </c>
      <c r="L84" s="728">
        <f t="shared" si="2"/>
        <v>49869</v>
      </c>
      <c r="M84" s="252">
        <f t="shared" si="1"/>
        <v>49898</v>
      </c>
      <c r="N84" s="729">
        <f t="shared" si="2"/>
        <v>40742</v>
      </c>
      <c r="O84" s="117"/>
      <c r="P84" s="22"/>
      <c r="Q84" s="155"/>
      <c r="R84" s="22"/>
      <c r="S84" s="22"/>
      <c r="T84" s="22"/>
      <c r="U84" s="155"/>
      <c r="V84" s="22"/>
      <c r="W84" s="22"/>
      <c r="X84" s="22"/>
      <c r="Y84" s="22"/>
      <c r="Z84" s="22"/>
    </row>
    <row r="85" spans="1:26" ht="13.5" thickBot="1">
      <c r="A85" s="232" t="s">
        <v>298</v>
      </c>
      <c r="B85" s="305" t="s">
        <v>459</v>
      </c>
      <c r="C85" s="95">
        <v>210820</v>
      </c>
      <c r="D85" s="92">
        <v>214891</v>
      </c>
      <c r="E85" s="95">
        <v>207574</v>
      </c>
      <c r="F85" s="18">
        <v>0</v>
      </c>
      <c r="G85" s="56">
        <v>0</v>
      </c>
      <c r="H85" s="20">
        <v>0</v>
      </c>
      <c r="I85" s="18">
        <v>0</v>
      </c>
      <c r="J85" s="56">
        <v>0</v>
      </c>
      <c r="K85" s="20">
        <v>0</v>
      </c>
      <c r="L85" s="726">
        <f t="shared" si="2"/>
        <v>210820</v>
      </c>
      <c r="M85" s="92">
        <f t="shared" si="1"/>
        <v>214891</v>
      </c>
      <c r="N85" s="727">
        <f t="shared" si="2"/>
        <v>207574</v>
      </c>
      <c r="O85" s="117"/>
      <c r="P85" s="22"/>
      <c r="Q85" s="155"/>
      <c r="R85" s="22"/>
      <c r="S85" s="22"/>
      <c r="T85" s="22"/>
      <c r="U85" s="155"/>
      <c r="V85" s="22"/>
      <c r="W85" s="22"/>
      <c r="X85" s="22"/>
      <c r="Y85" s="22"/>
      <c r="Z85" s="22"/>
    </row>
    <row r="86" spans="1:26" ht="13.5" thickBot="1">
      <c r="A86" s="232"/>
      <c r="B86" s="305"/>
      <c r="C86" s="285"/>
      <c r="D86" s="252"/>
      <c r="E86" s="405"/>
      <c r="F86" s="685"/>
      <c r="G86" s="286"/>
      <c r="H86" s="423"/>
      <c r="I86" s="685"/>
      <c r="J86" s="286"/>
      <c r="K86" s="423"/>
      <c r="L86" s="728"/>
      <c r="M86" s="252"/>
      <c r="N86" s="729"/>
      <c r="O86" s="117"/>
      <c r="P86" s="22"/>
      <c r="Q86" s="155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3.5" thickBot="1">
      <c r="A87" s="232" t="s">
        <v>156</v>
      </c>
      <c r="B87" s="305"/>
      <c r="C87" s="95">
        <f>SUM(C85,C84,C83,C82,C80,C42,C41)</f>
        <v>563663</v>
      </c>
      <c r="D87" s="95">
        <f>SUM(D85,D84,D83,D82,D80,D42,D41)+D81</f>
        <v>831262</v>
      </c>
      <c r="E87" s="95">
        <f>SUM(E85,E84,E83,E82,E80,E42,E41)+E81</f>
        <v>767968</v>
      </c>
      <c r="F87" s="95">
        <f>SUM(F85,F84,F83,F82,F80,F42,F41)</f>
        <v>0</v>
      </c>
      <c r="G87" s="92">
        <v>0</v>
      </c>
      <c r="H87" s="84">
        <v>0</v>
      </c>
      <c r="I87" s="95">
        <f>SUM(I85,I84,I83,I82,I80,I42,I41)</f>
        <v>36264</v>
      </c>
      <c r="J87" s="92">
        <f>SUM(J85,J84,J83,J82,J80,J42,J41)</f>
        <v>36264</v>
      </c>
      <c r="K87" s="84">
        <f>SUM(K85,K84,K83,K82,K80,K42,K41)</f>
        <v>36264</v>
      </c>
      <c r="L87" s="726">
        <f t="shared" si="2"/>
        <v>599927</v>
      </c>
      <c r="M87" s="92">
        <f t="shared" si="1"/>
        <v>867526</v>
      </c>
      <c r="N87" s="727">
        <f t="shared" si="2"/>
        <v>804232</v>
      </c>
      <c r="O87" s="156"/>
      <c r="P87" s="22"/>
      <c r="Q87" s="155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3.5" thickBot="1">
      <c r="A88" s="2"/>
      <c r="B88" s="2"/>
      <c r="C88" s="709"/>
      <c r="D88" s="709"/>
      <c r="E88" s="709"/>
      <c r="F88" s="2"/>
      <c r="G88" s="2"/>
      <c r="H88" s="2"/>
      <c r="L88" s="89"/>
      <c r="M88" s="252"/>
      <c r="N88" s="89"/>
      <c r="O88" s="117"/>
      <c r="P88" s="22"/>
      <c r="Q88" s="155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3.5" customHeight="1" thickBot="1">
      <c r="A89" s="57" t="s">
        <v>22</v>
      </c>
      <c r="B89" s="57" t="s">
        <v>414</v>
      </c>
      <c r="C89" s="1049" t="s">
        <v>276</v>
      </c>
      <c r="D89" s="1050"/>
      <c r="E89" s="1051"/>
      <c r="F89" s="1056" t="s">
        <v>277</v>
      </c>
      <c r="G89" s="1057"/>
      <c r="H89" s="1058"/>
      <c r="I89" s="1057" t="s">
        <v>279</v>
      </c>
      <c r="J89" s="1057"/>
      <c r="K89" s="1058"/>
      <c r="L89" s="1052" t="s">
        <v>117</v>
      </c>
      <c r="M89" s="1053"/>
      <c r="N89" s="1054"/>
      <c r="O89" s="117"/>
      <c r="P89" s="22"/>
      <c r="Q89" s="155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>
      <c r="A90" s="166" t="s">
        <v>290</v>
      </c>
      <c r="B90" s="166" t="s">
        <v>448</v>
      </c>
      <c r="C90" s="272">
        <v>387</v>
      </c>
      <c r="D90" s="251">
        <v>387</v>
      </c>
      <c r="E90" s="218">
        <v>387</v>
      </c>
      <c r="F90" s="838">
        <v>0</v>
      </c>
      <c r="G90" s="839">
        <v>0</v>
      </c>
      <c r="H90" s="855"/>
      <c r="I90" s="838">
        <v>0</v>
      </c>
      <c r="J90" s="839">
        <v>0</v>
      </c>
      <c r="K90" s="840"/>
      <c r="L90" s="854">
        <f>SUM(I90,F90,C90)</f>
        <v>387</v>
      </c>
      <c r="M90" s="661">
        <f aca="true" t="shared" si="3" ref="M90:M116">SUM(J90,G90,D90)</f>
        <v>387</v>
      </c>
      <c r="N90" s="730">
        <f>SUM(K90,H90,E90)</f>
        <v>387</v>
      </c>
      <c r="O90" s="117"/>
      <c r="P90" s="22"/>
      <c r="Q90" s="155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3.5" thickBot="1">
      <c r="A91" s="166" t="s">
        <v>291</v>
      </c>
      <c r="B91" s="166" t="s">
        <v>448</v>
      </c>
      <c r="C91" s="258">
        <v>1060</v>
      </c>
      <c r="D91" s="85">
        <v>1060</v>
      </c>
      <c r="E91" s="219">
        <v>1060</v>
      </c>
      <c r="F91" s="258">
        <v>0</v>
      </c>
      <c r="G91" s="85">
        <v>0</v>
      </c>
      <c r="H91" s="219"/>
      <c r="I91" s="258">
        <v>0</v>
      </c>
      <c r="J91" s="85">
        <v>0</v>
      </c>
      <c r="K91" s="339"/>
      <c r="L91" s="798">
        <f aca="true" t="shared" si="4" ref="L91:N109">SUM(I91,F91,C91)</f>
        <v>1060</v>
      </c>
      <c r="M91" s="224">
        <f t="shared" si="3"/>
        <v>1060</v>
      </c>
      <c r="N91" s="731">
        <f t="shared" si="4"/>
        <v>1060</v>
      </c>
      <c r="O91" s="117"/>
      <c r="P91" s="22"/>
      <c r="Q91" s="155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>
      <c r="A92" s="166" t="s">
        <v>341</v>
      </c>
      <c r="B92" s="166" t="s">
        <v>448</v>
      </c>
      <c r="C92" s="258">
        <v>10000</v>
      </c>
      <c r="D92" s="85">
        <v>10000</v>
      </c>
      <c r="E92" s="219">
        <v>10000</v>
      </c>
      <c r="F92" s="258">
        <v>0</v>
      </c>
      <c r="G92" s="85">
        <v>0</v>
      </c>
      <c r="H92" s="219"/>
      <c r="I92" s="258">
        <v>0</v>
      </c>
      <c r="J92" s="85">
        <v>0</v>
      </c>
      <c r="K92" s="339"/>
      <c r="L92" s="798">
        <f t="shared" si="4"/>
        <v>10000</v>
      </c>
      <c r="M92" s="224">
        <f t="shared" si="3"/>
        <v>10000</v>
      </c>
      <c r="N92" s="730">
        <f t="shared" si="4"/>
        <v>10000</v>
      </c>
      <c r="O92" s="117"/>
      <c r="P92" s="22"/>
      <c r="Q92" s="155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>
      <c r="A93" s="416" t="s">
        <v>31</v>
      </c>
      <c r="B93" s="416" t="s">
        <v>448</v>
      </c>
      <c r="C93" s="257">
        <f>SUM(C90:C92)</f>
        <v>11447</v>
      </c>
      <c r="D93" s="257">
        <v>80094</v>
      </c>
      <c r="E93" s="257">
        <v>80094</v>
      </c>
      <c r="F93" s="257">
        <v>0</v>
      </c>
      <c r="G93" s="86">
        <v>0</v>
      </c>
      <c r="H93" s="224">
        <v>0</v>
      </c>
      <c r="I93" s="257">
        <v>0</v>
      </c>
      <c r="J93" s="85">
        <v>0</v>
      </c>
      <c r="K93" s="339">
        <v>0</v>
      </c>
      <c r="L93" s="798">
        <f t="shared" si="4"/>
        <v>11447</v>
      </c>
      <c r="M93" s="224">
        <f t="shared" si="3"/>
        <v>80094</v>
      </c>
      <c r="N93" s="731">
        <f t="shared" si="4"/>
        <v>80094</v>
      </c>
      <c r="O93" s="176"/>
      <c r="P93" s="22"/>
      <c r="Q93" s="155"/>
      <c r="R93" s="22"/>
      <c r="S93" s="22"/>
      <c r="T93" s="22"/>
      <c r="U93" s="155"/>
      <c r="V93" s="22"/>
      <c r="W93" s="22"/>
      <c r="X93" s="22"/>
      <c r="Y93" s="22"/>
      <c r="Z93" s="22"/>
    </row>
    <row r="94" spans="1:26" ht="13.5" thickBot="1">
      <c r="A94" s="166" t="s">
        <v>342</v>
      </c>
      <c r="B94" s="166" t="s">
        <v>447</v>
      </c>
      <c r="C94" s="258">
        <v>13000</v>
      </c>
      <c r="D94" s="85">
        <v>52040</v>
      </c>
      <c r="E94" s="219">
        <v>0</v>
      </c>
      <c r="F94" s="258">
        <v>0</v>
      </c>
      <c r="G94" s="85">
        <v>0</v>
      </c>
      <c r="H94" s="219"/>
      <c r="I94" s="258">
        <v>0</v>
      </c>
      <c r="J94" s="85">
        <v>0</v>
      </c>
      <c r="K94" s="339"/>
      <c r="L94" s="798">
        <f t="shared" si="4"/>
        <v>13000</v>
      </c>
      <c r="M94" s="224">
        <f t="shared" si="3"/>
        <v>52040</v>
      </c>
      <c r="N94" s="731">
        <f t="shared" si="4"/>
        <v>0</v>
      </c>
      <c r="O94" s="117"/>
      <c r="P94" s="22"/>
      <c r="Q94" s="155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>
      <c r="A95" s="166" t="s">
        <v>343</v>
      </c>
      <c r="B95" s="166" t="s">
        <v>447</v>
      </c>
      <c r="C95" s="258">
        <v>3000</v>
      </c>
      <c r="D95" s="85">
        <v>3000</v>
      </c>
      <c r="E95" s="219">
        <v>0</v>
      </c>
      <c r="F95" s="258">
        <v>0</v>
      </c>
      <c r="G95" s="85">
        <v>0</v>
      </c>
      <c r="H95" s="219"/>
      <c r="I95" s="258">
        <v>0</v>
      </c>
      <c r="J95" s="85">
        <v>0</v>
      </c>
      <c r="K95" s="339"/>
      <c r="L95" s="798">
        <f t="shared" si="4"/>
        <v>3000</v>
      </c>
      <c r="M95" s="224">
        <f t="shared" si="3"/>
        <v>3000</v>
      </c>
      <c r="N95" s="730">
        <f t="shared" si="4"/>
        <v>0</v>
      </c>
      <c r="O95" s="117"/>
      <c r="P95" s="22"/>
      <c r="Q95" s="155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3.5" thickBot="1">
      <c r="A96" s="166" t="s">
        <v>292</v>
      </c>
      <c r="B96" s="166" t="s">
        <v>447</v>
      </c>
      <c r="C96" s="258">
        <v>41518</v>
      </c>
      <c r="D96" s="85">
        <v>0</v>
      </c>
      <c r="E96" s="219">
        <v>0</v>
      </c>
      <c r="F96" s="258">
        <v>0</v>
      </c>
      <c r="G96" s="85">
        <v>0</v>
      </c>
      <c r="H96" s="219"/>
      <c r="I96" s="258">
        <v>0</v>
      </c>
      <c r="J96" s="85">
        <v>0</v>
      </c>
      <c r="K96" s="339"/>
      <c r="L96" s="798">
        <f t="shared" si="4"/>
        <v>41518</v>
      </c>
      <c r="M96" s="224">
        <f t="shared" si="3"/>
        <v>0</v>
      </c>
      <c r="N96" s="731">
        <f t="shared" si="4"/>
        <v>0</v>
      </c>
      <c r="O96" s="117"/>
      <c r="P96" s="22"/>
      <c r="Q96" s="155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>
      <c r="A97" s="29" t="s">
        <v>293</v>
      </c>
      <c r="B97" s="29" t="s">
        <v>447</v>
      </c>
      <c r="C97" s="258">
        <v>150996</v>
      </c>
      <c r="D97" s="85">
        <v>0</v>
      </c>
      <c r="E97" s="219">
        <v>0</v>
      </c>
      <c r="F97" s="258">
        <v>0</v>
      </c>
      <c r="G97" s="85">
        <v>0</v>
      </c>
      <c r="H97" s="219"/>
      <c r="I97" s="258">
        <v>0</v>
      </c>
      <c r="J97" s="85">
        <v>0</v>
      </c>
      <c r="K97" s="339"/>
      <c r="L97" s="798">
        <f t="shared" si="4"/>
        <v>150996</v>
      </c>
      <c r="M97" s="224">
        <f t="shared" si="3"/>
        <v>0</v>
      </c>
      <c r="N97" s="730">
        <f t="shared" si="4"/>
        <v>0</v>
      </c>
      <c r="O97" s="117"/>
      <c r="P97" s="22"/>
      <c r="Q97" s="155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3.5" thickBot="1">
      <c r="A98" s="29" t="s">
        <v>253</v>
      </c>
      <c r="B98" s="29" t="s">
        <v>447</v>
      </c>
      <c r="C98" s="258">
        <v>3000</v>
      </c>
      <c r="D98" s="85">
        <v>3000</v>
      </c>
      <c r="E98" s="219">
        <v>0</v>
      </c>
      <c r="F98" s="258">
        <v>0</v>
      </c>
      <c r="G98" s="85">
        <v>0</v>
      </c>
      <c r="H98" s="219"/>
      <c r="I98" s="258">
        <v>0</v>
      </c>
      <c r="J98" s="85">
        <v>0</v>
      </c>
      <c r="K98" s="339"/>
      <c r="L98" s="798">
        <f t="shared" si="4"/>
        <v>3000</v>
      </c>
      <c r="M98" s="224">
        <f t="shared" si="3"/>
        <v>3000</v>
      </c>
      <c r="N98" s="731">
        <f t="shared" si="4"/>
        <v>0</v>
      </c>
      <c r="O98" s="117"/>
      <c r="P98" s="22"/>
      <c r="Q98" s="155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>
      <c r="A99" s="29" t="s">
        <v>409</v>
      </c>
      <c r="B99" s="168" t="s">
        <v>447</v>
      </c>
      <c r="C99" s="258">
        <v>25400</v>
      </c>
      <c r="D99" s="85">
        <v>25400</v>
      </c>
      <c r="E99" s="219">
        <v>0</v>
      </c>
      <c r="F99" s="258">
        <v>0</v>
      </c>
      <c r="G99" s="85">
        <v>0</v>
      </c>
      <c r="H99" s="219"/>
      <c r="I99" s="258">
        <v>0</v>
      </c>
      <c r="J99" s="85">
        <v>0</v>
      </c>
      <c r="K99" s="339"/>
      <c r="L99" s="798">
        <f t="shared" si="4"/>
        <v>25400</v>
      </c>
      <c r="M99" s="224">
        <f t="shared" si="3"/>
        <v>25400</v>
      </c>
      <c r="N99" s="730">
        <f t="shared" si="4"/>
        <v>0</v>
      </c>
      <c r="O99" s="117"/>
      <c r="P99" s="22"/>
      <c r="Q99" s="155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3.5" thickBot="1">
      <c r="A100" s="168" t="s">
        <v>408</v>
      </c>
      <c r="B100" s="168" t="s">
        <v>447</v>
      </c>
      <c r="C100" s="258">
        <v>13545</v>
      </c>
      <c r="D100" s="85">
        <v>0</v>
      </c>
      <c r="E100" s="219">
        <v>0</v>
      </c>
      <c r="F100" s="258">
        <v>0</v>
      </c>
      <c r="G100" s="85">
        <v>0</v>
      </c>
      <c r="H100" s="219"/>
      <c r="I100" s="258">
        <v>0</v>
      </c>
      <c r="J100" s="85">
        <v>0</v>
      </c>
      <c r="K100" s="339"/>
      <c r="L100" s="798">
        <f t="shared" si="4"/>
        <v>13545</v>
      </c>
      <c r="M100" s="224">
        <f t="shared" si="3"/>
        <v>0</v>
      </c>
      <c r="N100" s="731">
        <f t="shared" si="4"/>
        <v>0</v>
      </c>
      <c r="O100" s="117"/>
      <c r="P100" s="22"/>
      <c r="Q100" s="155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>
      <c r="A101" s="168" t="s">
        <v>406</v>
      </c>
      <c r="B101" s="168" t="s">
        <v>447</v>
      </c>
      <c r="C101" s="258">
        <v>16000</v>
      </c>
      <c r="D101" s="85">
        <v>0</v>
      </c>
      <c r="E101" s="219">
        <v>0</v>
      </c>
      <c r="F101" s="258">
        <v>0</v>
      </c>
      <c r="G101" s="85">
        <v>0</v>
      </c>
      <c r="H101" s="219"/>
      <c r="I101" s="258">
        <v>0</v>
      </c>
      <c r="J101" s="85">
        <v>0</v>
      </c>
      <c r="K101" s="339"/>
      <c r="L101" s="798">
        <f t="shared" si="4"/>
        <v>16000</v>
      </c>
      <c r="M101" s="224">
        <f t="shared" si="3"/>
        <v>0</v>
      </c>
      <c r="N101" s="730">
        <f t="shared" si="4"/>
        <v>0</v>
      </c>
      <c r="O101" s="117"/>
      <c r="P101" s="22"/>
      <c r="Q101" s="155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3.5" thickBot="1">
      <c r="A102" s="168" t="s">
        <v>407</v>
      </c>
      <c r="B102" s="168" t="s">
        <v>447</v>
      </c>
      <c r="C102" s="258">
        <v>25000</v>
      </c>
      <c r="D102" s="85">
        <v>0</v>
      </c>
      <c r="E102" s="219">
        <v>0</v>
      </c>
      <c r="F102" s="258">
        <v>0</v>
      </c>
      <c r="G102" s="85">
        <v>0</v>
      </c>
      <c r="H102" s="219"/>
      <c r="I102" s="258">
        <v>0</v>
      </c>
      <c r="J102" s="85">
        <v>0</v>
      </c>
      <c r="K102" s="339"/>
      <c r="L102" s="798">
        <f t="shared" si="4"/>
        <v>25000</v>
      </c>
      <c r="M102" s="224">
        <f t="shared" si="3"/>
        <v>0</v>
      </c>
      <c r="N102" s="731">
        <f t="shared" si="4"/>
        <v>0</v>
      </c>
      <c r="O102" s="117"/>
      <c r="P102" s="22"/>
      <c r="Q102" s="155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>
      <c r="A103" s="168" t="s">
        <v>387</v>
      </c>
      <c r="B103" s="168" t="s">
        <v>447</v>
      </c>
      <c r="C103" s="258">
        <v>0</v>
      </c>
      <c r="D103" s="85">
        <v>15000</v>
      </c>
      <c r="E103" s="219">
        <v>0</v>
      </c>
      <c r="F103" s="258">
        <v>0</v>
      </c>
      <c r="G103" s="85">
        <v>0</v>
      </c>
      <c r="H103" s="219"/>
      <c r="I103" s="258">
        <v>0</v>
      </c>
      <c r="J103" s="85">
        <v>0</v>
      </c>
      <c r="K103" s="339"/>
      <c r="L103" s="239">
        <f t="shared" si="4"/>
        <v>0</v>
      </c>
      <c r="M103" s="224">
        <f t="shared" si="3"/>
        <v>15000</v>
      </c>
      <c r="N103" s="730">
        <f t="shared" si="4"/>
        <v>0</v>
      </c>
      <c r="O103" s="117"/>
      <c r="P103" s="22"/>
      <c r="Q103" s="155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3.5" thickBot="1">
      <c r="A104" s="168" t="s">
        <v>413</v>
      </c>
      <c r="B104" s="168" t="s">
        <v>447</v>
      </c>
      <c r="C104" s="258">
        <v>0</v>
      </c>
      <c r="D104" s="85">
        <v>112000</v>
      </c>
      <c r="E104" s="219">
        <v>0</v>
      </c>
      <c r="F104" s="258">
        <v>0</v>
      </c>
      <c r="G104" s="85">
        <v>0</v>
      </c>
      <c r="H104" s="219"/>
      <c r="I104" s="258">
        <v>0</v>
      </c>
      <c r="J104" s="85">
        <v>0</v>
      </c>
      <c r="K104" s="339"/>
      <c r="L104" s="239">
        <f t="shared" si="4"/>
        <v>0</v>
      </c>
      <c r="M104" s="224">
        <f t="shared" si="3"/>
        <v>112000</v>
      </c>
      <c r="N104" s="731">
        <f t="shared" si="4"/>
        <v>0</v>
      </c>
      <c r="O104" s="117"/>
      <c r="P104" s="22"/>
      <c r="Q104" s="155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3.5" thickBot="1">
      <c r="A105" s="168" t="s">
        <v>344</v>
      </c>
      <c r="B105" s="168" t="s">
        <v>447</v>
      </c>
      <c r="C105" s="260">
        <v>8609</v>
      </c>
      <c r="D105" s="243">
        <v>8609</v>
      </c>
      <c r="E105" s="220">
        <v>0</v>
      </c>
      <c r="F105" s="260">
        <v>0</v>
      </c>
      <c r="G105" s="243">
        <v>0</v>
      </c>
      <c r="H105" s="220"/>
      <c r="I105" s="260">
        <v>0</v>
      </c>
      <c r="J105" s="243">
        <v>0</v>
      </c>
      <c r="K105" s="967"/>
      <c r="L105" s="156">
        <f t="shared" si="4"/>
        <v>8609</v>
      </c>
      <c r="M105" s="256">
        <f t="shared" si="3"/>
        <v>8609</v>
      </c>
      <c r="N105" s="279">
        <f t="shared" si="4"/>
        <v>0</v>
      </c>
      <c r="O105" s="117"/>
      <c r="P105" s="22"/>
      <c r="Q105" s="155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3.5" thickBot="1">
      <c r="A106" s="57" t="s">
        <v>576</v>
      </c>
      <c r="B106" s="57" t="s">
        <v>447</v>
      </c>
      <c r="C106" s="95">
        <f>SUM(C94:C105)</f>
        <v>300068</v>
      </c>
      <c r="D106" s="95">
        <f>SUM(D94:D105)</f>
        <v>219049</v>
      </c>
      <c r="E106" s="195">
        <v>146895</v>
      </c>
      <c r="F106" s="95"/>
      <c r="G106" s="92"/>
      <c r="H106" s="400"/>
      <c r="I106" s="271"/>
      <c r="J106" s="250"/>
      <c r="K106" s="969"/>
      <c r="L106" s="244">
        <f t="shared" si="4"/>
        <v>300068</v>
      </c>
      <c r="M106" s="221">
        <f t="shared" si="3"/>
        <v>219049</v>
      </c>
      <c r="N106" s="77">
        <f t="shared" si="4"/>
        <v>146895</v>
      </c>
      <c r="O106" s="117"/>
      <c r="P106" s="22"/>
      <c r="Q106" s="155"/>
      <c r="R106" s="22"/>
      <c r="S106" s="22"/>
      <c r="T106" s="22"/>
      <c r="U106" s="155"/>
      <c r="V106" s="22"/>
      <c r="W106" s="22"/>
      <c r="X106" s="22"/>
      <c r="Y106" s="22"/>
      <c r="Z106" s="22"/>
    </row>
    <row r="107" spans="1:26" ht="13.5" thickBot="1">
      <c r="A107" s="232" t="s">
        <v>410</v>
      </c>
      <c r="B107" s="232"/>
      <c r="C107" s="261">
        <v>0</v>
      </c>
      <c r="D107" s="161">
        <v>0</v>
      </c>
      <c r="E107" s="162">
        <v>0</v>
      </c>
      <c r="F107" s="261">
        <v>0</v>
      </c>
      <c r="G107" s="264">
        <v>0</v>
      </c>
      <c r="H107" s="162"/>
      <c r="I107" s="420">
        <v>0</v>
      </c>
      <c r="J107" s="264">
        <v>0</v>
      </c>
      <c r="K107" s="837"/>
      <c r="L107" s="968">
        <f t="shared" si="4"/>
        <v>0</v>
      </c>
      <c r="M107" s="264">
        <f t="shared" si="3"/>
        <v>0</v>
      </c>
      <c r="N107" s="731">
        <f t="shared" si="4"/>
        <v>0</v>
      </c>
      <c r="O107" s="117"/>
      <c r="P107" s="22"/>
      <c r="Q107" s="155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3.5" thickBot="1">
      <c r="A108" s="408" t="s">
        <v>295</v>
      </c>
      <c r="B108" s="408" t="s">
        <v>449</v>
      </c>
      <c r="C108" s="95">
        <v>2457</v>
      </c>
      <c r="D108" s="92">
        <v>76658</v>
      </c>
      <c r="E108" s="84">
        <v>76658</v>
      </c>
      <c r="F108" s="285">
        <v>0</v>
      </c>
      <c r="G108" s="256">
        <v>0</v>
      </c>
      <c r="H108" s="405"/>
      <c r="I108" s="404">
        <v>0</v>
      </c>
      <c r="J108" s="256">
        <v>0</v>
      </c>
      <c r="K108" s="156"/>
      <c r="L108" s="230">
        <f t="shared" si="4"/>
        <v>2457</v>
      </c>
      <c r="M108" s="256">
        <f t="shared" si="3"/>
        <v>76658</v>
      </c>
      <c r="N108" s="279">
        <f t="shared" si="4"/>
        <v>76658</v>
      </c>
      <c r="O108" s="117"/>
      <c r="P108" s="22"/>
      <c r="Q108" s="155"/>
      <c r="R108" s="22"/>
      <c r="S108" s="22"/>
      <c r="T108" s="22"/>
      <c r="U108" s="155"/>
      <c r="V108" s="22"/>
      <c r="W108" s="22"/>
      <c r="X108" s="22"/>
      <c r="Y108" s="22"/>
      <c r="Z108" s="22"/>
    </row>
    <row r="109" spans="1:26" ht="13.5" thickBot="1">
      <c r="A109" s="57" t="s">
        <v>294</v>
      </c>
      <c r="B109" s="57"/>
      <c r="C109" s="261">
        <f>SUM(C93,C106,C107,C108)</f>
        <v>313972</v>
      </c>
      <c r="D109" s="261">
        <f>SUM(D93,D106,D107,D108)</f>
        <v>375801</v>
      </c>
      <c r="E109" s="261">
        <f>SUM(E93,E106,E107,E108)</f>
        <v>303647</v>
      </c>
      <c r="F109" s="95">
        <f>SUM(F90:F108)</f>
        <v>0</v>
      </c>
      <c r="G109" s="221">
        <v>0</v>
      </c>
      <c r="H109" s="84"/>
      <c r="I109" s="244">
        <f>SUM(I90:I108)</f>
        <v>0</v>
      </c>
      <c r="J109" s="221">
        <v>0</v>
      </c>
      <c r="K109" s="190"/>
      <c r="L109" s="195">
        <f t="shared" si="4"/>
        <v>313972</v>
      </c>
      <c r="M109" s="221">
        <f t="shared" si="3"/>
        <v>375801</v>
      </c>
      <c r="N109" s="77">
        <f t="shared" si="4"/>
        <v>303647</v>
      </c>
      <c r="O109" s="155"/>
      <c r="P109" s="22"/>
      <c r="Q109" s="155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>
      <c r="A110" s="8"/>
      <c r="B110" s="8"/>
      <c r="C110" s="139"/>
      <c r="D110" s="139"/>
      <c r="E110" s="139"/>
      <c r="F110" s="139"/>
      <c r="G110" s="139"/>
      <c r="H110" s="139"/>
      <c r="I110" s="139"/>
      <c r="J110" s="139"/>
      <c r="K110" s="139"/>
      <c r="L110" s="156"/>
      <c r="M110" s="156"/>
      <c r="O110" s="117"/>
      <c r="P110" s="22"/>
      <c r="Q110" s="155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3.5" thickBot="1">
      <c r="A111" s="2"/>
      <c r="B111" s="2"/>
      <c r="C111" s="139"/>
      <c r="D111" s="139"/>
      <c r="E111" s="139"/>
      <c r="F111" s="139"/>
      <c r="G111" s="139"/>
      <c r="H111" s="139"/>
      <c r="I111" s="139"/>
      <c r="J111" s="139"/>
      <c r="K111" s="139"/>
      <c r="L111" s="156"/>
      <c r="M111" s="156"/>
      <c r="O111" s="117"/>
      <c r="P111" s="22"/>
      <c r="Q111" s="155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3.5" thickBot="1">
      <c r="A112" s="147" t="s">
        <v>152</v>
      </c>
      <c r="B112" s="147" t="s">
        <v>414</v>
      </c>
      <c r="C112" s="433">
        <f>SUM(C113:C114)</f>
        <v>5220</v>
      </c>
      <c r="D112" s="433">
        <f>SUM(D113:D114)</f>
        <v>5220</v>
      </c>
      <c r="E112" s="433">
        <f>SUM(E113:E114)</f>
        <v>0</v>
      </c>
      <c r="F112" s="733">
        <v>0</v>
      </c>
      <c r="G112" s="435">
        <v>0</v>
      </c>
      <c r="H112" s="640"/>
      <c r="I112" s="433">
        <v>0</v>
      </c>
      <c r="J112" s="438">
        <v>0</v>
      </c>
      <c r="K112" s="735"/>
      <c r="L112" s="334">
        <f>SUM(I112,F112,C112)</f>
        <v>5220</v>
      </c>
      <c r="M112" s="640">
        <f t="shared" si="3"/>
        <v>5220</v>
      </c>
      <c r="N112" s="279">
        <f>SUM(K112,H112,E112)</f>
        <v>0</v>
      </c>
      <c r="O112" s="117"/>
      <c r="P112" s="22"/>
      <c r="Q112" s="155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3.5" thickBot="1">
      <c r="A113" s="170" t="s">
        <v>15</v>
      </c>
      <c r="B113" s="170"/>
      <c r="C113" s="437">
        <f>SUM(C115:C116)</f>
        <v>5220</v>
      </c>
      <c r="D113" s="437">
        <f>SUM(D115:D116)</f>
        <v>5220</v>
      </c>
      <c r="E113" s="437">
        <v>0</v>
      </c>
      <c r="F113" s="398">
        <v>0</v>
      </c>
      <c r="G113" s="250">
        <v>0</v>
      </c>
      <c r="H113" s="400"/>
      <c r="I113" s="673">
        <v>0</v>
      </c>
      <c r="J113" s="275">
        <v>0</v>
      </c>
      <c r="K113" s="736"/>
      <c r="L113" s="95">
        <f>SUM(I113,F113,C113)</f>
        <v>5220</v>
      </c>
      <c r="M113" s="221">
        <f t="shared" si="3"/>
        <v>5220</v>
      </c>
      <c r="N113" s="77">
        <f>SUM(K113,H113,E113)</f>
        <v>0</v>
      </c>
      <c r="O113" s="117"/>
      <c r="P113" s="22"/>
      <c r="Q113" s="155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3.5" thickBot="1">
      <c r="A114" s="166" t="s">
        <v>153</v>
      </c>
      <c r="B114" s="166"/>
      <c r="C114" s="436">
        <v>0</v>
      </c>
      <c r="D114" s="295">
        <v>0</v>
      </c>
      <c r="E114" s="734"/>
      <c r="F114" s="399">
        <v>0</v>
      </c>
      <c r="G114" s="251">
        <v>0</v>
      </c>
      <c r="H114" s="218"/>
      <c r="I114" s="436">
        <v>0</v>
      </c>
      <c r="J114" s="276">
        <v>0</v>
      </c>
      <c r="K114" s="737"/>
      <c r="L114" s="259">
        <f>SUM(I114,F114,C114)</f>
        <v>0</v>
      </c>
      <c r="M114" s="223">
        <f t="shared" si="3"/>
        <v>0</v>
      </c>
      <c r="N114" s="731">
        <f>SUM(K114,H114,E114)</f>
        <v>0</v>
      </c>
      <c r="O114" s="117"/>
      <c r="P114" s="22"/>
      <c r="Q114" s="155"/>
      <c r="R114" s="155"/>
      <c r="S114" s="22"/>
      <c r="T114" s="22"/>
      <c r="U114" s="22"/>
      <c r="V114" s="22"/>
      <c r="W114" s="22"/>
      <c r="X114" s="22"/>
      <c r="Y114" s="22"/>
      <c r="Z114" s="22"/>
    </row>
    <row r="115" spans="1:26" ht="13.5" thickBot="1">
      <c r="A115" s="29" t="s">
        <v>154</v>
      </c>
      <c r="B115" s="29" t="s">
        <v>450</v>
      </c>
      <c r="C115" s="431">
        <v>5220</v>
      </c>
      <c r="D115" s="296">
        <v>5220</v>
      </c>
      <c r="E115" s="662">
        <v>0</v>
      </c>
      <c r="F115" s="240">
        <v>0</v>
      </c>
      <c r="G115" s="85">
        <v>0</v>
      </c>
      <c r="H115" s="219"/>
      <c r="I115" s="431">
        <v>0</v>
      </c>
      <c r="J115" s="277">
        <v>0</v>
      </c>
      <c r="K115" s="738"/>
      <c r="L115" s="257">
        <f>SUM(I115,F115,C115)</f>
        <v>5220</v>
      </c>
      <c r="M115" s="224">
        <f t="shared" si="3"/>
        <v>5220</v>
      </c>
      <c r="N115" s="77">
        <f>SUM(K115,H115,E115)</f>
        <v>0</v>
      </c>
      <c r="O115" s="117"/>
      <c r="P115" s="22"/>
      <c r="Q115" s="155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3.5" thickBot="1">
      <c r="A116" s="171" t="s">
        <v>155</v>
      </c>
      <c r="B116" s="171"/>
      <c r="C116" s="432">
        <v>0</v>
      </c>
      <c r="D116" s="297">
        <v>0</v>
      </c>
      <c r="E116" s="663"/>
      <c r="F116" s="283">
        <v>0</v>
      </c>
      <c r="G116" s="293">
        <v>0</v>
      </c>
      <c r="H116" s="401"/>
      <c r="I116" s="432">
        <v>0</v>
      </c>
      <c r="J116" s="278">
        <v>0</v>
      </c>
      <c r="K116" s="739"/>
      <c r="L116" s="323">
        <f>SUM(I116,F116,C116)</f>
        <v>0</v>
      </c>
      <c r="M116" s="596">
        <f t="shared" si="3"/>
        <v>0</v>
      </c>
      <c r="N116" s="732">
        <f>SUM(K116,H116,E116)</f>
        <v>0</v>
      </c>
      <c r="O116" s="117"/>
      <c r="P116" s="22"/>
      <c r="Q116" s="155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2:26" ht="13.5" thickBot="1">
      <c r="L117" s="156"/>
      <c r="M117" s="245"/>
      <c r="O117" s="117"/>
      <c r="P117" s="22"/>
      <c r="Q117" s="179"/>
      <c r="R117" s="5"/>
      <c r="S117" s="22"/>
      <c r="T117" s="5"/>
      <c r="U117" s="174"/>
      <c r="V117" s="22"/>
      <c r="W117" s="22"/>
      <c r="X117" s="22"/>
      <c r="Y117" s="22"/>
      <c r="Z117" s="22"/>
    </row>
    <row r="118" spans="1:26" ht="14.25" customHeight="1" thickBot="1">
      <c r="A118" s="57" t="s">
        <v>296</v>
      </c>
      <c r="B118" s="57"/>
      <c r="C118" s="95">
        <f>SUM(C112,C109,C87)</f>
        <v>882855</v>
      </c>
      <c r="D118" s="92">
        <f>SUM(D112,D109,D87)</f>
        <v>1212283</v>
      </c>
      <c r="E118" s="77">
        <f>SUM(E112,E109,E87)</f>
        <v>1071615</v>
      </c>
      <c r="F118" s="244">
        <f>SUM(F112,F109,F87)</f>
        <v>0</v>
      </c>
      <c r="G118" s="92">
        <v>0</v>
      </c>
      <c r="H118" s="221"/>
      <c r="I118" s="95">
        <f>SUM(I112,I109,I87)</f>
        <v>36264</v>
      </c>
      <c r="J118" s="84">
        <f>SUM(J112,J109,J87)</f>
        <v>36264</v>
      </c>
      <c r="K118" s="84">
        <f>SUM(K112,K109,K87)</f>
        <v>36264</v>
      </c>
      <c r="L118" s="195">
        <f>SUM(I118,F118,C118)</f>
        <v>919119</v>
      </c>
      <c r="M118" s="77">
        <f>SUM(J118,G118,D118)</f>
        <v>1248547</v>
      </c>
      <c r="N118" s="77">
        <f>SUM(K118,H118,E118)</f>
        <v>1107879</v>
      </c>
      <c r="O118" s="155"/>
      <c r="P118" s="155"/>
      <c r="Q118" s="155"/>
      <c r="R118" s="155"/>
      <c r="S118" s="22"/>
      <c r="T118" s="156"/>
      <c r="U118" s="156"/>
      <c r="V118" s="22"/>
      <c r="W118" s="22"/>
      <c r="X118" s="22"/>
      <c r="Y118" s="22"/>
      <c r="Z118" s="22"/>
    </row>
    <row r="119" spans="3:26" ht="12.75">
      <c r="C119" s="300"/>
      <c r="D119" s="300"/>
      <c r="L119" s="74"/>
      <c r="M119" s="74"/>
      <c r="N119" s="74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3:26" ht="12.75">
      <c r="M120" s="176"/>
      <c r="O120" s="117"/>
      <c r="P120" s="22"/>
      <c r="Q120" s="155"/>
      <c r="R120" s="22"/>
      <c r="S120" s="22"/>
      <c r="T120" s="22"/>
      <c r="U120" s="155"/>
      <c r="V120" s="22"/>
      <c r="W120" s="22"/>
      <c r="X120" s="22"/>
      <c r="Y120" s="22"/>
      <c r="Z120" s="22"/>
    </row>
    <row r="121" spans="12:26" ht="12.75">
      <c r="L121" s="74"/>
      <c r="M121" s="74"/>
      <c r="N121" s="74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14" ht="12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</row>
    <row r="128" spans="1:14" ht="12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</row>
    <row r="129" spans="1:14" ht="12.7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</row>
    <row r="130" spans="1:14" ht="12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</row>
    <row r="131" spans="1:14" ht="12.7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4" ht="12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</row>
    <row r="133" spans="1:14" ht="12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</row>
    <row r="134" spans="1:14" ht="12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</row>
    <row r="135" spans="1:14" ht="12.7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4" ht="12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</row>
    <row r="137" spans="1:14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</row>
    <row r="138" spans="1:14" ht="12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</row>
    <row r="139" spans="1:14" ht="12.7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</row>
    <row r="140" spans="1:14" ht="12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</row>
    <row r="141" spans="1:14" ht="12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</row>
    <row r="143" spans="1:14" ht="12.7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</row>
    <row r="144" spans="1:14" ht="12.7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</row>
    <row r="145" spans="1:14" ht="12.7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</row>
    <row r="146" spans="1:14" ht="12.7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</row>
    <row r="147" spans="1:14" ht="12.7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</row>
    <row r="148" spans="1:14" ht="12.7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</row>
  </sheetData>
  <sheetProtection/>
  <mergeCells count="13">
    <mergeCell ref="F39:H39"/>
    <mergeCell ref="I39:K39"/>
    <mergeCell ref="L39:N39"/>
    <mergeCell ref="C89:E89"/>
    <mergeCell ref="F89:H89"/>
    <mergeCell ref="I89:K89"/>
    <mergeCell ref="L89:N89"/>
    <mergeCell ref="A2:L2"/>
    <mergeCell ref="C7:E7"/>
    <mergeCell ref="F7:H7"/>
    <mergeCell ref="I7:K7"/>
    <mergeCell ref="L7:N7"/>
    <mergeCell ref="C39:E39"/>
  </mergeCells>
  <printOptions/>
  <pageMargins left="0.8267716535433072" right="0.03937007874015748" top="0.7874015748031497" bottom="0.7874015748031497" header="0.5118110236220472" footer="0.5118110236220472"/>
  <pageSetup orientation="portrait" paperSize="9" scale="80" r:id="rId3"/>
  <rowBreaks count="1" manualBreakCount="1">
    <brk id="72" max="21" man="1"/>
  </rowBreaks>
  <colBreaks count="1" manualBreakCount="1">
    <brk id="15" max="118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00390625" style="0" customWidth="1"/>
    <col min="7" max="7" width="1.421875" style="0" customWidth="1"/>
    <col min="9" max="9" width="5.140625" style="0" bestFit="1" customWidth="1"/>
    <col min="10" max="10" width="5.7109375" style="0" customWidth="1"/>
  </cols>
  <sheetData>
    <row r="1" spans="3:9" ht="12.75">
      <c r="C1" s="1024" t="s">
        <v>371</v>
      </c>
      <c r="D1" s="1025"/>
      <c r="E1" s="1025"/>
      <c r="F1" s="1025"/>
      <c r="G1" s="1025"/>
      <c r="H1" s="1025"/>
      <c r="I1" s="1025"/>
    </row>
    <row r="3" ht="12.75">
      <c r="A3" s="8" t="s">
        <v>86</v>
      </c>
    </row>
    <row r="4" spans="1:6" ht="12.75">
      <c r="A4" s="21"/>
      <c r="B4" s="22"/>
      <c r="C4" s="22"/>
      <c r="D4" s="22"/>
      <c r="E4" s="22"/>
      <c r="F4" s="22"/>
    </row>
    <row r="5" spans="1:10" ht="12.75">
      <c r="A5" s="1063" t="s">
        <v>177</v>
      </c>
      <c r="B5" s="1064"/>
      <c r="C5" s="1064"/>
      <c r="D5" s="1064"/>
      <c r="E5" s="1064"/>
      <c r="F5" s="21" t="s">
        <v>177</v>
      </c>
      <c r="H5" s="988" t="s">
        <v>205</v>
      </c>
      <c r="I5" s="988"/>
      <c r="J5" s="988"/>
    </row>
    <row r="6" spans="1:10" ht="12.75">
      <c r="A6" s="1063" t="s">
        <v>216</v>
      </c>
      <c r="B6" s="1063"/>
      <c r="C6" s="1063"/>
      <c r="D6" s="1063"/>
      <c r="E6" s="1063"/>
      <c r="F6" s="22"/>
      <c r="H6" s="13" t="s">
        <v>384</v>
      </c>
      <c r="I6" s="13" t="s">
        <v>385</v>
      </c>
      <c r="J6" s="140" t="s">
        <v>461</v>
      </c>
    </row>
    <row r="7" ht="12.75">
      <c r="N7" s="140"/>
    </row>
    <row r="8" spans="1:10" ht="12.75">
      <c r="A8" t="s">
        <v>218</v>
      </c>
      <c r="H8">
        <v>1</v>
      </c>
      <c r="I8">
        <v>1</v>
      </c>
      <c r="J8">
        <v>1</v>
      </c>
    </row>
    <row r="9" spans="1:10" ht="12.75">
      <c r="A9" t="s">
        <v>209</v>
      </c>
      <c r="H9">
        <v>4</v>
      </c>
      <c r="I9">
        <v>4</v>
      </c>
      <c r="J9">
        <v>4</v>
      </c>
    </row>
    <row r="10" spans="1:10" ht="12.75">
      <c r="A10" t="s">
        <v>210</v>
      </c>
      <c r="H10">
        <v>2</v>
      </c>
      <c r="I10">
        <v>2</v>
      </c>
      <c r="J10">
        <v>2</v>
      </c>
    </row>
    <row r="11" spans="1:10" ht="12.75">
      <c r="A11" t="s">
        <v>211</v>
      </c>
      <c r="H11">
        <v>1</v>
      </c>
      <c r="I11">
        <v>1</v>
      </c>
      <c r="J11">
        <v>1</v>
      </c>
    </row>
    <row r="12" spans="1:10" ht="12.75">
      <c r="A12" t="s">
        <v>212</v>
      </c>
      <c r="H12">
        <v>2</v>
      </c>
      <c r="I12">
        <v>2</v>
      </c>
      <c r="J12">
        <v>2</v>
      </c>
    </row>
    <row r="13" spans="1:10" ht="12.75">
      <c r="A13" t="s">
        <v>213</v>
      </c>
      <c r="H13">
        <v>1</v>
      </c>
      <c r="I13">
        <v>1</v>
      </c>
      <c r="J13">
        <v>1</v>
      </c>
    </row>
    <row r="14" spans="1:10" ht="12.75">
      <c r="A14" s="2" t="s">
        <v>286</v>
      </c>
      <c r="H14">
        <v>1</v>
      </c>
      <c r="I14">
        <v>1</v>
      </c>
      <c r="J14">
        <v>1</v>
      </c>
    </row>
    <row r="15" spans="1:10" ht="12.75">
      <c r="A15" t="s">
        <v>214</v>
      </c>
      <c r="H15">
        <v>1</v>
      </c>
      <c r="I15">
        <v>1</v>
      </c>
      <c r="J15">
        <v>1</v>
      </c>
    </row>
    <row r="16" spans="3:10" ht="12.75">
      <c r="C16" s="8" t="s">
        <v>215</v>
      </c>
      <c r="D16" s="8"/>
      <c r="E16" s="8"/>
      <c r="F16" s="8"/>
      <c r="G16" s="8"/>
      <c r="H16" s="8">
        <f>SUM(H8:H15)</f>
        <v>13</v>
      </c>
      <c r="I16" s="8">
        <f>SUM(I8:I15)</f>
        <v>13</v>
      </c>
      <c r="J16" s="8">
        <f>SUM(J8:J15)</f>
        <v>13</v>
      </c>
    </row>
    <row r="18" ht="12.75">
      <c r="A18" s="8" t="s">
        <v>265</v>
      </c>
    </row>
    <row r="20" spans="1:10" ht="12.75">
      <c r="A20" s="2" t="s">
        <v>267</v>
      </c>
      <c r="H20">
        <v>1</v>
      </c>
      <c r="I20">
        <v>1</v>
      </c>
      <c r="J20">
        <v>1</v>
      </c>
    </row>
    <row r="21" spans="1:10" ht="12.75">
      <c r="A21" s="2" t="s">
        <v>268</v>
      </c>
      <c r="H21">
        <v>1</v>
      </c>
      <c r="I21">
        <v>1</v>
      </c>
      <c r="J21">
        <v>1</v>
      </c>
    </row>
    <row r="22" spans="1:10" ht="12.75">
      <c r="A22" s="2" t="s">
        <v>217</v>
      </c>
      <c r="H22">
        <v>2</v>
      </c>
      <c r="I22">
        <v>2</v>
      </c>
      <c r="J22">
        <v>2</v>
      </c>
    </row>
    <row r="23" spans="2:10" ht="12.75">
      <c r="B23" t="s">
        <v>241</v>
      </c>
      <c r="H23">
        <v>1</v>
      </c>
      <c r="I23">
        <v>1</v>
      </c>
      <c r="J23">
        <v>1</v>
      </c>
    </row>
    <row r="24" spans="1:10" ht="12.75">
      <c r="A24" s="2" t="s">
        <v>266</v>
      </c>
      <c r="H24">
        <v>16</v>
      </c>
      <c r="I24">
        <v>16</v>
      </c>
      <c r="J24">
        <v>16</v>
      </c>
    </row>
    <row r="25" spans="1:10" ht="12.75">
      <c r="A25" s="2" t="s">
        <v>354</v>
      </c>
      <c r="H25">
        <v>2</v>
      </c>
      <c r="I25">
        <v>2</v>
      </c>
      <c r="J25">
        <v>2</v>
      </c>
    </row>
    <row r="26" spans="3:10" ht="12.75">
      <c r="C26" s="8" t="s">
        <v>242</v>
      </c>
      <c r="D26" s="8"/>
      <c r="E26" s="8"/>
      <c r="F26" s="8"/>
      <c r="G26" s="8"/>
      <c r="H26" s="8">
        <f>SUM(H20:H25)</f>
        <v>23</v>
      </c>
      <c r="I26" s="8">
        <f>SUM(I20:I25)</f>
        <v>23</v>
      </c>
      <c r="J26" s="8">
        <f>SUM(J20:J25)</f>
        <v>23</v>
      </c>
    </row>
    <row r="28" spans="1:7" ht="12.75">
      <c r="A28" s="1063" t="s">
        <v>235</v>
      </c>
      <c r="B28" s="1063"/>
      <c r="C28" s="1063"/>
      <c r="D28" s="1063"/>
      <c r="E28" s="1063"/>
      <c r="F28" s="1063"/>
      <c r="G28" s="1063"/>
    </row>
    <row r="30" spans="2:10" ht="12.75">
      <c r="B30" t="s">
        <v>357</v>
      </c>
      <c r="H30">
        <v>4</v>
      </c>
      <c r="I30">
        <v>4</v>
      </c>
      <c r="J30">
        <v>4</v>
      </c>
    </row>
    <row r="31" spans="2:10" ht="12.75">
      <c r="B31" t="s">
        <v>243</v>
      </c>
      <c r="H31">
        <v>1</v>
      </c>
      <c r="I31">
        <v>1</v>
      </c>
      <c r="J31">
        <v>1</v>
      </c>
    </row>
    <row r="32" spans="2:10" ht="12.75">
      <c r="B32" t="s">
        <v>244</v>
      </c>
      <c r="H32">
        <v>1</v>
      </c>
      <c r="I32">
        <v>1</v>
      </c>
      <c r="J32">
        <v>1</v>
      </c>
    </row>
    <row r="34" spans="3:10" ht="12.75">
      <c r="C34" s="8" t="s">
        <v>245</v>
      </c>
      <c r="D34" s="8"/>
      <c r="E34" s="8"/>
      <c r="F34" s="8"/>
      <c r="G34" s="8"/>
      <c r="H34" s="8">
        <f>SUM(H30:H32)</f>
        <v>6</v>
      </c>
      <c r="I34" s="8">
        <f>SUM(I30:I33)</f>
        <v>6</v>
      </c>
      <c r="J34" s="8">
        <f>SUM(J30:J32)</f>
        <v>6</v>
      </c>
    </row>
    <row r="36" ht="12.75">
      <c r="A36" s="8" t="s">
        <v>269</v>
      </c>
    </row>
    <row r="37" spans="1:8" ht="12.75">
      <c r="A37" s="8"/>
      <c r="H37" s="8"/>
    </row>
    <row r="38" spans="2:10" ht="12.75">
      <c r="B38" s="2" t="s">
        <v>270</v>
      </c>
      <c r="H38">
        <v>21</v>
      </c>
      <c r="I38">
        <v>21</v>
      </c>
      <c r="J38">
        <v>21</v>
      </c>
    </row>
    <row r="39" spans="2:10" ht="12.75">
      <c r="B39" s="2" t="s">
        <v>271</v>
      </c>
      <c r="H39">
        <v>8</v>
      </c>
      <c r="I39">
        <v>8</v>
      </c>
      <c r="J39">
        <v>8</v>
      </c>
    </row>
    <row r="41" spans="3:10" ht="12.75">
      <c r="C41" s="8" t="s">
        <v>272</v>
      </c>
      <c r="H41" s="8">
        <f>SUM(H38:H40)</f>
        <v>29</v>
      </c>
      <c r="I41" s="8">
        <f>SUM(I38:I40)</f>
        <v>29</v>
      </c>
      <c r="J41" s="8">
        <f>SUM(J38:J39)</f>
        <v>29</v>
      </c>
    </row>
    <row r="43" spans="1:10" ht="12.75">
      <c r="A43" s="8" t="s">
        <v>273</v>
      </c>
      <c r="B43" s="8"/>
      <c r="C43" s="8"/>
      <c r="D43" s="8"/>
      <c r="E43" s="8"/>
      <c r="F43" s="8"/>
      <c r="G43" s="8"/>
      <c r="H43" s="8">
        <f>SUM(H41,H34,H26,H16)</f>
        <v>71</v>
      </c>
      <c r="I43" s="8">
        <f>SUM(I41,I34,I26,I16)</f>
        <v>71</v>
      </c>
      <c r="J43" s="8">
        <f>SUM(J41,J34,J26,J16)</f>
        <v>71</v>
      </c>
    </row>
  </sheetData>
  <sheetProtection/>
  <mergeCells count="5">
    <mergeCell ref="A6:E6"/>
    <mergeCell ref="A5:E5"/>
    <mergeCell ref="A28:G28"/>
    <mergeCell ref="C1:I1"/>
    <mergeCell ref="H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0.7109375" style="0" customWidth="1"/>
    <col min="5" max="5" width="11.421875" style="0" customWidth="1"/>
    <col min="6" max="6" width="9.7109375" style="0" customWidth="1"/>
    <col min="7" max="7" width="9.00390625" style="0" customWidth="1"/>
    <col min="8" max="8" width="8.00390625" style="0" customWidth="1"/>
  </cols>
  <sheetData>
    <row r="1" ht="12.75">
      <c r="G1" t="s">
        <v>177</v>
      </c>
    </row>
    <row r="2" ht="12.75">
      <c r="B2" s="2" t="s">
        <v>372</v>
      </c>
    </row>
    <row r="7" ht="12.75">
      <c r="A7" t="s">
        <v>197</v>
      </c>
    </row>
    <row r="9" ht="12.75">
      <c r="A9" s="8" t="s">
        <v>87</v>
      </c>
    </row>
    <row r="10" ht="13.5" thickBot="1">
      <c r="A10" s="8"/>
    </row>
    <row r="11" spans="1:8" ht="13.5" thickBot="1">
      <c r="A11" s="973" t="s">
        <v>120</v>
      </c>
      <c r="B11" s="999"/>
      <c r="C11" s="999"/>
      <c r="D11" s="999"/>
      <c r="E11" s="1000"/>
      <c r="F11" s="1068" t="s">
        <v>121</v>
      </c>
      <c r="G11" s="1069"/>
      <c r="H11" s="1070"/>
    </row>
    <row r="12" spans="1:8" ht="13.5" thickBot="1">
      <c r="A12" s="986"/>
      <c r="B12" s="980"/>
      <c r="C12" s="980"/>
      <c r="D12" s="980"/>
      <c r="E12" s="981"/>
      <c r="F12" s="367" t="s">
        <v>384</v>
      </c>
      <c r="G12" s="367" t="s">
        <v>385</v>
      </c>
      <c r="H12" s="114" t="s">
        <v>461</v>
      </c>
    </row>
    <row r="13" spans="1:8" ht="13.5" thickBot="1">
      <c r="A13" s="96" t="s">
        <v>196</v>
      </c>
      <c r="B13" s="97"/>
      <c r="C13" s="97"/>
      <c r="D13" s="97"/>
      <c r="E13" s="98"/>
      <c r="F13" s="453">
        <v>77</v>
      </c>
      <c r="G13" s="182">
        <v>241</v>
      </c>
      <c r="H13" s="440">
        <v>125</v>
      </c>
    </row>
    <row r="14" spans="1:8" ht="13.5" thickBot="1">
      <c r="A14" s="1065" t="s">
        <v>96</v>
      </c>
      <c r="B14" s="1066"/>
      <c r="C14" s="1066"/>
      <c r="D14" s="1066"/>
      <c r="E14" s="1067"/>
      <c r="F14" s="57">
        <f>SUM(F12:F13)</f>
        <v>77</v>
      </c>
      <c r="G14" s="57">
        <f>SUM(G13)</f>
        <v>241</v>
      </c>
      <c r="H14" s="34">
        <f>SUM(H12:H13)</f>
        <v>125</v>
      </c>
    </row>
  </sheetData>
  <sheetProtection/>
  <mergeCells count="4">
    <mergeCell ref="A12:E12"/>
    <mergeCell ref="A14:E14"/>
    <mergeCell ref="A11:E11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">
      <selection activeCell="D24" sqref="D23:D24"/>
    </sheetView>
  </sheetViews>
  <sheetFormatPr defaultColWidth="9.140625" defaultRowHeight="12.75"/>
  <cols>
    <col min="1" max="1" width="31.140625" style="0" customWidth="1"/>
    <col min="2" max="2" width="7.140625" style="0" customWidth="1"/>
  </cols>
  <sheetData>
    <row r="3" ht="12.75">
      <c r="C3" s="2" t="s">
        <v>373</v>
      </c>
    </row>
    <row r="8" spans="1:8" ht="13.5" customHeight="1">
      <c r="A8" s="987" t="s">
        <v>248</v>
      </c>
      <c r="B8" s="987"/>
      <c r="C8" s="988"/>
      <c r="D8" s="988"/>
      <c r="E8" s="988"/>
      <c r="F8" s="988"/>
      <c r="G8" s="988"/>
      <c r="H8" s="988"/>
    </row>
    <row r="9" spans="1:8" ht="13.5" customHeight="1">
      <c r="A9" s="987" t="s">
        <v>247</v>
      </c>
      <c r="B9" s="987"/>
      <c r="C9" s="988"/>
      <c r="D9" s="988"/>
      <c r="E9" s="988"/>
      <c r="F9" s="988"/>
      <c r="G9" s="988"/>
      <c r="H9" s="988"/>
    </row>
    <row r="10" spans="1:2" ht="13.5" customHeight="1">
      <c r="A10" s="15"/>
      <c r="B10" s="15"/>
    </row>
    <row r="11" ht="13.5" thickBot="1"/>
    <row r="12" spans="1:6" ht="13.5" thickBot="1">
      <c r="A12" s="34" t="s">
        <v>122</v>
      </c>
      <c r="B12" s="34" t="s">
        <v>414</v>
      </c>
      <c r="C12" s="69" t="s">
        <v>123</v>
      </c>
      <c r="D12" s="43"/>
      <c r="E12" s="69"/>
      <c r="F12" s="33"/>
    </row>
    <row r="13" spans="1:6" ht="12.75">
      <c r="A13" s="35" t="s">
        <v>390</v>
      </c>
      <c r="B13" s="35" t="s">
        <v>435</v>
      </c>
      <c r="C13" s="40"/>
      <c r="D13" s="40"/>
      <c r="E13" s="40"/>
      <c r="F13" s="368">
        <v>40000</v>
      </c>
    </row>
    <row r="14" spans="1:6" ht="12.75">
      <c r="A14" s="49"/>
      <c r="B14" s="49"/>
      <c r="C14" s="38"/>
      <c r="D14" s="38"/>
      <c r="E14" s="38"/>
      <c r="F14" s="79"/>
    </row>
    <row r="15" spans="1:6" ht="12.75">
      <c r="A15" s="49"/>
      <c r="B15" s="49"/>
      <c r="C15" s="38"/>
      <c r="D15" s="38"/>
      <c r="E15" s="38"/>
      <c r="F15" s="79"/>
    </row>
    <row r="16" spans="1:6" ht="12.75">
      <c r="A16" s="49"/>
      <c r="B16" s="49"/>
      <c r="C16" s="38"/>
      <c r="D16" s="38"/>
      <c r="E16" s="38"/>
      <c r="F16" s="79"/>
    </row>
    <row r="17" spans="1:6" ht="12.75">
      <c r="A17" s="49"/>
      <c r="B17" s="49"/>
      <c r="C17" s="38"/>
      <c r="D17" s="38"/>
      <c r="E17" s="38"/>
      <c r="F17" s="79"/>
    </row>
    <row r="18" spans="1:6" ht="13.5" thickBot="1">
      <c r="A18" s="50"/>
      <c r="B18" s="454"/>
      <c r="C18" s="46"/>
      <c r="D18" s="46"/>
      <c r="E18" s="46"/>
      <c r="F18" s="369"/>
    </row>
    <row r="19" spans="1:6" ht="13.5" thickBot="1">
      <c r="A19" s="58" t="s">
        <v>96</v>
      </c>
      <c r="B19" s="58"/>
      <c r="C19" s="43"/>
      <c r="D19" s="43"/>
      <c r="E19" s="43"/>
      <c r="F19" s="370">
        <f>SUM(F13:F18)</f>
        <v>40000</v>
      </c>
    </row>
    <row r="25" spans="1:2" ht="12.75">
      <c r="A25" s="60"/>
      <c r="B25" s="60"/>
    </row>
  </sheetData>
  <sheetProtection/>
  <mergeCells count="2">
    <mergeCell ref="A8:H8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1.7109375" style="0" customWidth="1"/>
    <col min="2" max="4" width="8.28125" style="0" customWidth="1"/>
    <col min="5" max="5" width="8.140625" style="0" customWidth="1"/>
  </cols>
  <sheetData>
    <row r="1" spans="1:7" ht="12.75">
      <c r="A1" s="1024" t="s">
        <v>374</v>
      </c>
      <c r="B1" s="1025"/>
      <c r="C1" s="1025"/>
      <c r="D1" s="1025"/>
      <c r="E1" s="1025"/>
      <c r="F1" s="1025"/>
      <c r="G1" t="s">
        <v>177</v>
      </c>
    </row>
    <row r="3" spans="1:11" ht="24.75" customHeight="1">
      <c r="A3" s="993" t="s">
        <v>88</v>
      </c>
      <c r="B3" s="994"/>
      <c r="C3" s="994"/>
      <c r="D3" s="994"/>
      <c r="E3" s="994"/>
      <c r="F3" s="994"/>
      <c r="G3" s="2"/>
      <c r="H3" s="2"/>
      <c r="I3" s="2"/>
      <c r="K3" s="3"/>
    </row>
    <row r="4" ht="13.5" thickBot="1"/>
    <row r="5" spans="1:12" ht="13.5" thickBot="1">
      <c r="A5" s="57" t="s">
        <v>95</v>
      </c>
      <c r="B5" s="18">
        <v>2014</v>
      </c>
      <c r="C5" s="56">
        <v>2015</v>
      </c>
      <c r="D5" s="56">
        <v>2016</v>
      </c>
      <c r="E5" s="56">
        <v>2017</v>
      </c>
      <c r="F5" s="56">
        <v>2018</v>
      </c>
      <c r="G5" s="56">
        <v>2019</v>
      </c>
      <c r="H5" s="56">
        <v>2020</v>
      </c>
      <c r="I5" s="56">
        <v>2021</v>
      </c>
      <c r="J5" s="56">
        <v>2022</v>
      </c>
      <c r="K5" s="56">
        <v>2023</v>
      </c>
      <c r="L5" s="20">
        <v>2024</v>
      </c>
    </row>
    <row r="6" spans="1:12" ht="21" customHeight="1">
      <c r="A6" s="320" t="s">
        <v>89</v>
      </c>
      <c r="B6" s="227">
        <v>77800</v>
      </c>
      <c r="C6" s="28">
        <v>77800</v>
      </c>
      <c r="D6" s="28">
        <v>77800</v>
      </c>
      <c r="E6" s="28">
        <v>77800</v>
      </c>
      <c r="F6" s="28">
        <v>77800</v>
      </c>
      <c r="G6" s="28">
        <v>77800</v>
      </c>
      <c r="H6" s="28">
        <v>77800</v>
      </c>
      <c r="I6" s="28">
        <v>77800</v>
      </c>
      <c r="J6" s="28">
        <v>77800</v>
      </c>
      <c r="K6" s="28">
        <v>77800</v>
      </c>
      <c r="L6" s="19">
        <v>77800</v>
      </c>
    </row>
    <row r="7" spans="1:12" ht="39" customHeight="1">
      <c r="A7" s="321" t="s">
        <v>90</v>
      </c>
      <c r="B7" s="228"/>
      <c r="C7" s="37"/>
      <c r="D7" s="37"/>
      <c r="E7" s="37"/>
      <c r="F7" s="37"/>
      <c r="G7" s="37"/>
      <c r="H7" s="37"/>
      <c r="I7" s="37"/>
      <c r="J7" s="37"/>
      <c r="K7" s="37"/>
      <c r="L7" s="16"/>
    </row>
    <row r="8" spans="1:12" ht="25.5">
      <c r="A8" s="321" t="s">
        <v>91</v>
      </c>
      <c r="B8" s="228">
        <v>4958</v>
      </c>
      <c r="C8" s="37">
        <v>4958</v>
      </c>
      <c r="D8" s="37">
        <v>4958</v>
      </c>
      <c r="E8" s="37">
        <v>4958</v>
      </c>
      <c r="F8" s="37">
        <v>4958</v>
      </c>
      <c r="G8" s="37">
        <v>4958</v>
      </c>
      <c r="H8" s="37">
        <v>4958</v>
      </c>
      <c r="I8" s="37">
        <v>4958</v>
      </c>
      <c r="J8" s="37">
        <v>4958</v>
      </c>
      <c r="K8" s="37">
        <v>4958</v>
      </c>
      <c r="L8" s="16">
        <v>4958</v>
      </c>
    </row>
    <row r="9" spans="1:12" ht="38.25">
      <c r="A9" s="321" t="s">
        <v>92</v>
      </c>
      <c r="B9" s="228" t="s">
        <v>177</v>
      </c>
      <c r="C9" s="37"/>
      <c r="D9" s="37"/>
      <c r="E9" s="37"/>
      <c r="F9" s="37"/>
      <c r="G9" s="37"/>
      <c r="H9" s="37"/>
      <c r="I9" s="37"/>
      <c r="J9" s="37"/>
      <c r="K9" s="37"/>
      <c r="L9" s="16"/>
    </row>
    <row r="10" spans="1:12" ht="12.75">
      <c r="A10" s="321" t="s">
        <v>93</v>
      </c>
      <c r="B10" s="228">
        <v>900</v>
      </c>
      <c r="C10" s="37">
        <v>900</v>
      </c>
      <c r="D10" s="37">
        <v>900</v>
      </c>
      <c r="E10" s="37">
        <v>900</v>
      </c>
      <c r="F10" s="37">
        <v>900</v>
      </c>
      <c r="G10" s="37">
        <v>900</v>
      </c>
      <c r="H10" s="37">
        <v>900</v>
      </c>
      <c r="I10" s="37">
        <v>900</v>
      </c>
      <c r="J10" s="37">
        <v>900</v>
      </c>
      <c r="K10" s="37">
        <v>900</v>
      </c>
      <c r="L10" s="16">
        <v>900</v>
      </c>
    </row>
    <row r="11" spans="1:12" ht="13.5" thickBot="1">
      <c r="A11" s="322" t="s">
        <v>94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12" ht="13.5" thickBot="1">
      <c r="A12" s="147" t="s">
        <v>380</v>
      </c>
      <c r="B12" s="334">
        <f>SUM(B6:B11)</f>
        <v>83658</v>
      </c>
      <c r="C12" s="334">
        <f aca="true" t="shared" si="0" ref="C12:J12">SUM(C6:C11)</f>
        <v>83658</v>
      </c>
      <c r="D12" s="334">
        <f t="shared" si="0"/>
        <v>83658</v>
      </c>
      <c r="E12" s="334">
        <f t="shared" si="0"/>
        <v>83658</v>
      </c>
      <c r="F12" s="334">
        <f t="shared" si="0"/>
        <v>83658</v>
      </c>
      <c r="G12" s="334">
        <f t="shared" si="0"/>
        <v>83658</v>
      </c>
      <c r="H12" s="334">
        <f t="shared" si="0"/>
        <v>83658</v>
      </c>
      <c r="I12" s="334">
        <f t="shared" si="0"/>
        <v>83658</v>
      </c>
      <c r="J12" s="334">
        <f t="shared" si="0"/>
        <v>83658</v>
      </c>
      <c r="K12" s="334">
        <f>SUM(K6:K11)</f>
        <v>83658</v>
      </c>
      <c r="L12" s="279">
        <f>SUM(L6:L11)</f>
        <v>83658</v>
      </c>
    </row>
    <row r="13" spans="1:12" ht="13.5" thickBot="1">
      <c r="A13" s="34" t="s">
        <v>381</v>
      </c>
      <c r="B13" s="95">
        <f>B12*50%</f>
        <v>41829</v>
      </c>
      <c r="C13" s="244">
        <f aca="true" t="shared" si="1" ref="C13:L13">C12*50%</f>
        <v>41829</v>
      </c>
      <c r="D13" s="244">
        <f t="shared" si="1"/>
        <v>41829</v>
      </c>
      <c r="E13" s="244">
        <f t="shared" si="1"/>
        <v>41829</v>
      </c>
      <c r="F13" s="244">
        <f t="shared" si="1"/>
        <v>41829</v>
      </c>
      <c r="G13" s="244">
        <f t="shared" si="1"/>
        <v>41829</v>
      </c>
      <c r="H13" s="244">
        <f t="shared" si="1"/>
        <v>41829</v>
      </c>
      <c r="I13" s="244">
        <f t="shared" si="1"/>
        <v>41829</v>
      </c>
      <c r="J13" s="244">
        <f t="shared" si="1"/>
        <v>41829</v>
      </c>
      <c r="K13" s="244">
        <f t="shared" si="1"/>
        <v>41829</v>
      </c>
      <c r="L13" s="80">
        <f t="shared" si="1"/>
        <v>41829</v>
      </c>
    </row>
    <row r="14" ht="13.5" thickBot="1"/>
    <row r="15" spans="1:12" ht="13.5" thickBot="1">
      <c r="A15" s="324" t="s">
        <v>97</v>
      </c>
      <c r="B15" s="265">
        <v>2014</v>
      </c>
      <c r="C15" s="81">
        <v>2015</v>
      </c>
      <c r="D15" s="81">
        <v>2016</v>
      </c>
      <c r="E15" s="81">
        <v>2017</v>
      </c>
      <c r="F15" s="56">
        <v>2018</v>
      </c>
      <c r="G15" s="56">
        <v>2019</v>
      </c>
      <c r="H15" s="56">
        <v>2020</v>
      </c>
      <c r="I15" s="56">
        <v>2021</v>
      </c>
      <c r="J15" s="56">
        <v>2022</v>
      </c>
      <c r="K15" s="56">
        <v>2023</v>
      </c>
      <c r="L15" s="20">
        <v>2024</v>
      </c>
    </row>
    <row r="16" spans="1:12" ht="12.75">
      <c r="A16" s="325"/>
      <c r="B16" s="266"/>
      <c r="C16" s="82"/>
      <c r="D16" s="82"/>
      <c r="E16" s="82"/>
      <c r="F16" s="28"/>
      <c r="G16" s="28"/>
      <c r="H16" s="28"/>
      <c r="I16" s="28"/>
      <c r="J16" s="28"/>
      <c r="K16" s="28"/>
      <c r="L16" s="19"/>
    </row>
    <row r="17" spans="1:12" ht="12.75">
      <c r="A17" s="326" t="s">
        <v>98</v>
      </c>
      <c r="B17" s="267">
        <v>611</v>
      </c>
      <c r="C17" s="151">
        <v>5603</v>
      </c>
      <c r="D17" s="83">
        <v>5441</v>
      </c>
      <c r="E17" s="83">
        <v>5270</v>
      </c>
      <c r="F17" s="37">
        <v>5103</v>
      </c>
      <c r="G17" s="37">
        <v>4937</v>
      </c>
      <c r="H17" s="37">
        <v>4772</v>
      </c>
      <c r="I17" s="37">
        <v>4604</v>
      </c>
      <c r="J17" s="37">
        <v>4437</v>
      </c>
      <c r="K17" s="37">
        <v>4270</v>
      </c>
      <c r="L17" s="16">
        <v>4104</v>
      </c>
    </row>
    <row r="18" spans="1:12" ht="12.75">
      <c r="A18" s="326" t="s">
        <v>99</v>
      </c>
      <c r="B18" s="268"/>
      <c r="C18" s="83"/>
      <c r="D18" s="83"/>
      <c r="E18" s="83"/>
      <c r="F18" s="37"/>
      <c r="G18" s="37"/>
      <c r="H18" s="37"/>
      <c r="I18" s="37"/>
      <c r="J18" s="37"/>
      <c r="K18" s="37"/>
      <c r="L18" s="16"/>
    </row>
    <row r="19" spans="1:12" ht="12.75">
      <c r="A19" s="326" t="s">
        <v>100</v>
      </c>
      <c r="B19" s="268"/>
      <c r="C19" s="83"/>
      <c r="D19" s="83"/>
      <c r="E19" s="83"/>
      <c r="F19" s="37"/>
      <c r="G19" s="37"/>
      <c r="H19" s="37"/>
      <c r="I19" s="37"/>
      <c r="J19" s="37"/>
      <c r="K19" s="37"/>
      <c r="L19" s="16"/>
    </row>
    <row r="20" spans="1:12" ht="12.75">
      <c r="A20" s="326" t="s">
        <v>101</v>
      </c>
      <c r="B20" s="268"/>
      <c r="C20" s="83"/>
      <c r="D20" s="83"/>
      <c r="E20" s="83"/>
      <c r="F20" s="37"/>
      <c r="G20" s="37"/>
      <c r="H20" s="37"/>
      <c r="I20" s="37"/>
      <c r="J20" s="37"/>
      <c r="K20" s="37"/>
      <c r="L20" s="16"/>
    </row>
    <row r="21" spans="1:12" ht="24">
      <c r="A21" s="326" t="s">
        <v>111</v>
      </c>
      <c r="B21" s="268"/>
      <c r="C21" s="83"/>
      <c r="D21" s="83"/>
      <c r="E21" s="83"/>
      <c r="F21" s="37"/>
      <c r="G21" s="37"/>
      <c r="H21" s="37"/>
      <c r="I21" s="37"/>
      <c r="J21" s="37"/>
      <c r="K21" s="37"/>
      <c r="L21" s="16"/>
    </row>
    <row r="22" spans="1:12" ht="36">
      <c r="A22" s="326" t="s">
        <v>102</v>
      </c>
      <c r="B22" s="268"/>
      <c r="C22" s="83"/>
      <c r="D22" s="83"/>
      <c r="E22" s="83"/>
      <c r="F22" s="37"/>
      <c r="G22" s="37"/>
      <c r="H22" s="37"/>
      <c r="I22" s="37"/>
      <c r="J22" s="37"/>
      <c r="K22" s="37"/>
      <c r="L22" s="16"/>
    </row>
    <row r="23" spans="1:12" ht="48.75" thickBot="1">
      <c r="A23" s="327" t="s">
        <v>103</v>
      </c>
      <c r="B23" s="328"/>
      <c r="C23" s="329"/>
      <c r="D23" s="329"/>
      <c r="E23" s="329"/>
      <c r="F23" s="63"/>
      <c r="G23" s="63"/>
      <c r="H23" s="63"/>
      <c r="I23" s="63"/>
      <c r="J23" s="63"/>
      <c r="K23" s="63"/>
      <c r="L23" s="64"/>
    </row>
    <row r="24" spans="1:13" ht="13.5" thickBot="1">
      <c r="A24" s="330" t="s">
        <v>96</v>
      </c>
      <c r="B24" s="331">
        <f aca="true" t="shared" si="2" ref="B24:L24">SUM(B16:B23)</f>
        <v>611</v>
      </c>
      <c r="C24" s="332">
        <f t="shared" si="2"/>
        <v>5603</v>
      </c>
      <c r="D24" s="332">
        <f t="shared" si="2"/>
        <v>5441</v>
      </c>
      <c r="E24" s="332">
        <f t="shared" si="2"/>
        <v>5270</v>
      </c>
      <c r="F24" s="281">
        <f t="shared" si="2"/>
        <v>5103</v>
      </c>
      <c r="G24" s="281">
        <f t="shared" si="2"/>
        <v>4937</v>
      </c>
      <c r="H24" s="281">
        <f t="shared" si="2"/>
        <v>4772</v>
      </c>
      <c r="I24" s="281">
        <f t="shared" si="2"/>
        <v>4604</v>
      </c>
      <c r="J24" s="281">
        <f t="shared" si="2"/>
        <v>4437</v>
      </c>
      <c r="K24" s="281">
        <f t="shared" si="2"/>
        <v>4270</v>
      </c>
      <c r="L24" s="333">
        <f t="shared" si="2"/>
        <v>4104</v>
      </c>
      <c r="M24" s="117"/>
    </row>
    <row r="25" spans="1:12" ht="13.5" thickBot="1">
      <c r="A25" s="336"/>
      <c r="B25" s="270"/>
      <c r="C25" s="335"/>
      <c r="D25" s="335"/>
      <c r="E25" s="335"/>
      <c r="F25" s="335"/>
      <c r="G25" s="335"/>
      <c r="H25" s="335"/>
      <c r="I25" s="335"/>
      <c r="J25" s="335"/>
      <c r="K25" s="335"/>
      <c r="L25" s="337"/>
    </row>
    <row r="26" spans="1:6" ht="12.75">
      <c r="A26" s="78"/>
      <c r="B26" s="78"/>
      <c r="C26" s="78"/>
      <c r="D26" s="78"/>
      <c r="E26" s="78"/>
      <c r="F26" s="78"/>
    </row>
    <row r="27" spans="1:6" ht="12.75">
      <c r="A27" s="78"/>
      <c r="B27" s="78"/>
      <c r="C27" s="78"/>
      <c r="D27" s="78"/>
      <c r="E27" s="78"/>
      <c r="F27" s="78"/>
    </row>
    <row r="28" spans="1:6" ht="12.75">
      <c r="A28" s="78"/>
      <c r="B28" s="78"/>
      <c r="C28" s="78"/>
      <c r="D28" s="78"/>
      <c r="E28" s="78"/>
      <c r="F28" s="78"/>
    </row>
    <row r="29" spans="1:6" ht="12.75">
      <c r="A29" s="78"/>
      <c r="B29" s="78"/>
      <c r="C29" s="78"/>
      <c r="D29" s="78"/>
      <c r="E29" s="78"/>
      <c r="F29" s="78"/>
    </row>
    <row r="30" spans="1:6" ht="12.75">
      <c r="A30" s="78"/>
      <c r="B30" s="78"/>
      <c r="C30" s="78"/>
      <c r="D30" s="78"/>
      <c r="E30" s="78"/>
      <c r="F30" s="78"/>
    </row>
    <row r="31" spans="1:6" ht="12.75">
      <c r="A31" s="78"/>
      <c r="B31" s="78"/>
      <c r="C31" s="78"/>
      <c r="D31" s="78"/>
      <c r="E31" s="78"/>
      <c r="F31" s="78"/>
    </row>
    <row r="32" spans="1:6" ht="12.75">
      <c r="A32" s="78"/>
      <c r="B32" s="78"/>
      <c r="C32" s="78"/>
      <c r="D32" s="78"/>
      <c r="E32" s="78"/>
      <c r="F32" s="78"/>
    </row>
    <row r="33" spans="1:6" ht="12.75">
      <c r="A33" s="78"/>
      <c r="B33" s="78"/>
      <c r="C33" s="78"/>
      <c r="D33" s="78"/>
      <c r="E33" s="78"/>
      <c r="F33" s="78"/>
    </row>
    <row r="34" spans="1:6" ht="12.75">
      <c r="A34" s="78"/>
      <c r="B34" s="78"/>
      <c r="C34" s="78"/>
      <c r="D34" s="78"/>
      <c r="E34" s="78"/>
      <c r="F34" s="78"/>
    </row>
    <row r="35" spans="1:6" ht="12.75">
      <c r="A35" s="78"/>
      <c r="B35" s="78"/>
      <c r="C35" s="78"/>
      <c r="D35" s="78"/>
      <c r="E35" s="78"/>
      <c r="F35" s="78"/>
    </row>
    <row r="36" spans="1:6" ht="12.75">
      <c r="A36" s="78"/>
      <c r="B36" s="78"/>
      <c r="C36" s="78"/>
      <c r="D36" s="78"/>
      <c r="E36" s="78"/>
      <c r="F36" s="78"/>
    </row>
    <row r="37" spans="1:6" ht="12.75">
      <c r="A37" s="78"/>
      <c r="B37" s="78"/>
      <c r="C37" s="78"/>
      <c r="D37" s="78"/>
      <c r="E37" s="78"/>
      <c r="F37" s="78"/>
    </row>
    <row r="38" spans="1:6" ht="12.75">
      <c r="A38" s="78"/>
      <c r="B38" s="78"/>
      <c r="C38" s="78"/>
      <c r="D38" s="78"/>
      <c r="E38" s="78"/>
      <c r="F38" s="78"/>
    </row>
    <row r="39" spans="1:6" ht="12.75">
      <c r="A39" s="78"/>
      <c r="B39" s="78"/>
      <c r="C39" s="78"/>
      <c r="D39" s="78"/>
      <c r="E39" s="78"/>
      <c r="F39" s="78"/>
    </row>
    <row r="40" spans="1:6" ht="12.75">
      <c r="A40" s="78"/>
      <c r="B40" s="78"/>
      <c r="C40" s="78"/>
      <c r="D40" s="78"/>
      <c r="E40" s="78"/>
      <c r="F40" s="78"/>
    </row>
    <row r="41" spans="1:6" ht="12.75">
      <c r="A41" s="78"/>
      <c r="B41" s="78"/>
      <c r="C41" s="78"/>
      <c r="D41" s="78"/>
      <c r="E41" s="78"/>
      <c r="F41" s="78"/>
    </row>
    <row r="42" spans="1:6" ht="12.75">
      <c r="A42" s="78"/>
      <c r="B42" s="78"/>
      <c r="C42" s="78"/>
      <c r="D42" s="78"/>
      <c r="E42" s="78"/>
      <c r="F42" s="78"/>
    </row>
    <row r="43" spans="1:6" ht="12.75">
      <c r="A43" s="78"/>
      <c r="B43" s="78"/>
      <c r="C43" s="78"/>
      <c r="D43" s="78"/>
      <c r="E43" s="78"/>
      <c r="F43" s="78"/>
    </row>
    <row r="44" spans="1:6" ht="12.75">
      <c r="A44" s="78"/>
      <c r="B44" s="78"/>
      <c r="C44" s="78"/>
      <c r="D44" s="78"/>
      <c r="E44" s="78"/>
      <c r="F44" s="78"/>
    </row>
  </sheetData>
  <sheetProtection/>
  <mergeCells count="2">
    <mergeCell ref="A3:F3"/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D7">
      <selection activeCell="AD3" sqref="AD3"/>
    </sheetView>
  </sheetViews>
  <sheetFormatPr defaultColWidth="9.140625" defaultRowHeight="12.75"/>
  <cols>
    <col min="1" max="1" width="12.8515625" style="0" customWidth="1"/>
    <col min="2" max="2" width="10.140625" style="0" customWidth="1"/>
    <col min="3" max="3" width="5.7109375" style="0" customWidth="1"/>
    <col min="4" max="4" width="6.421875" style="0" customWidth="1"/>
    <col min="5" max="5" width="7.8515625" style="0" customWidth="1"/>
    <col min="6" max="6" width="7.8515625" style="0" bestFit="1" customWidth="1"/>
    <col min="7" max="8" width="3.421875" style="0" customWidth="1"/>
    <col min="9" max="9" width="2.7109375" style="0" customWidth="1"/>
    <col min="10" max="12" width="5.57421875" style="0" customWidth="1"/>
    <col min="13" max="13" width="6.421875" style="0" customWidth="1"/>
    <col min="14" max="14" width="7.57421875" style="0" customWidth="1"/>
    <col min="15" max="15" width="8.8515625" style="0" bestFit="1" customWidth="1"/>
    <col min="18" max="18" width="4.421875" style="0" customWidth="1"/>
    <col min="19" max="19" width="5.28125" style="0" customWidth="1"/>
    <col min="20" max="20" width="6.7109375" style="0" customWidth="1"/>
    <col min="21" max="22" width="7.7109375" style="0" customWidth="1"/>
    <col min="23" max="23" width="3.140625" style="0" customWidth="1"/>
    <col min="24" max="24" width="3.421875" style="0" customWidth="1"/>
    <col min="25" max="25" width="2.57421875" style="0" customWidth="1"/>
    <col min="26" max="26" width="5.421875" style="0" customWidth="1"/>
    <col min="27" max="27" width="5.57421875" style="0" customWidth="1"/>
    <col min="28" max="28" width="5.421875" style="0" customWidth="1"/>
    <col min="29" max="29" width="8.8515625" style="0" bestFit="1" customWidth="1"/>
    <col min="30" max="30" width="7.8515625" style="0" customWidth="1"/>
    <col min="31" max="31" width="7.8515625" style="0" bestFit="1" customWidth="1"/>
  </cols>
  <sheetData>
    <row r="1" spans="1:30" ht="12.75">
      <c r="A1" s="1024"/>
      <c r="B1" s="1024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2" t="s">
        <v>821</v>
      </c>
    </row>
    <row r="2" ht="12.75" hidden="1"/>
    <row r="3" spans="1:28" ht="15.75">
      <c r="A3" s="1077" t="s">
        <v>187</v>
      </c>
      <c r="B3" s="1077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140"/>
      <c r="AB3" s="140"/>
    </row>
    <row r="4" spans="23:28" ht="9" customHeight="1">
      <c r="W4" s="2"/>
      <c r="X4" s="2"/>
      <c r="Y4" s="2"/>
      <c r="Z4" s="2"/>
      <c r="AA4" s="2"/>
      <c r="AB4" s="2"/>
    </row>
    <row r="5" spans="1:31" ht="12.75">
      <c r="A5" s="1076" t="s">
        <v>26</v>
      </c>
      <c r="B5" s="1076"/>
      <c r="C5" s="1076"/>
      <c r="D5" s="1071" t="s">
        <v>281</v>
      </c>
      <c r="E5" s="1072"/>
      <c r="F5" s="141"/>
      <c r="G5" s="1071" t="s">
        <v>282</v>
      </c>
      <c r="H5" s="1072"/>
      <c r="I5" s="141"/>
      <c r="J5" s="1071" t="s">
        <v>283</v>
      </c>
      <c r="K5" s="1072"/>
      <c r="L5" s="141"/>
      <c r="M5" s="1071" t="s">
        <v>4</v>
      </c>
      <c r="N5" s="1072"/>
      <c r="O5" s="141"/>
      <c r="P5" s="1071" t="s">
        <v>27</v>
      </c>
      <c r="Q5" s="1071"/>
      <c r="R5" s="470"/>
      <c r="S5" s="141"/>
      <c r="T5" s="1073" t="s">
        <v>281</v>
      </c>
      <c r="U5" s="1072"/>
      <c r="V5" s="141"/>
      <c r="W5" s="1073" t="s">
        <v>282</v>
      </c>
      <c r="X5" s="1072"/>
      <c r="Y5" s="141"/>
      <c r="Z5" s="1073" t="s">
        <v>283</v>
      </c>
      <c r="AA5" s="1072"/>
      <c r="AB5" s="141"/>
      <c r="AC5" s="371" t="s">
        <v>4</v>
      </c>
      <c r="AD5" s="74"/>
      <c r="AE5" s="74"/>
    </row>
    <row r="6" spans="1:31" ht="12.75" customHeight="1">
      <c r="A6" s="372" t="s">
        <v>177</v>
      </c>
      <c r="B6" s="372"/>
      <c r="C6" s="373" t="s">
        <v>414</v>
      </c>
      <c r="D6" s="373" t="s">
        <v>384</v>
      </c>
      <c r="E6" s="373" t="s">
        <v>385</v>
      </c>
      <c r="F6" s="373" t="s">
        <v>461</v>
      </c>
      <c r="G6" s="373" t="s">
        <v>384</v>
      </c>
      <c r="H6" s="373" t="s">
        <v>392</v>
      </c>
      <c r="I6" s="373" t="s">
        <v>472</v>
      </c>
      <c r="J6" s="373" t="s">
        <v>384</v>
      </c>
      <c r="K6" s="373" t="s">
        <v>385</v>
      </c>
      <c r="L6" s="373" t="s">
        <v>461</v>
      </c>
      <c r="M6" s="373" t="s">
        <v>384</v>
      </c>
      <c r="N6" s="373" t="s">
        <v>385</v>
      </c>
      <c r="O6" s="373" t="s">
        <v>461</v>
      </c>
      <c r="P6" s="371" t="s">
        <v>177</v>
      </c>
      <c r="Q6" s="373"/>
      <c r="R6" s="373"/>
      <c r="S6" s="371" t="s">
        <v>414</v>
      </c>
      <c r="T6" s="371" t="s">
        <v>384</v>
      </c>
      <c r="U6" s="371" t="s">
        <v>385</v>
      </c>
      <c r="V6" s="371" t="s">
        <v>461</v>
      </c>
      <c r="W6" s="371" t="s">
        <v>384</v>
      </c>
      <c r="X6" s="371" t="s">
        <v>392</v>
      </c>
      <c r="Y6" s="371" t="s">
        <v>472</v>
      </c>
      <c r="Z6" s="371" t="s">
        <v>384</v>
      </c>
      <c r="AA6" s="371" t="s">
        <v>385</v>
      </c>
      <c r="AB6" s="371" t="s">
        <v>461</v>
      </c>
      <c r="AC6" s="371" t="s">
        <v>384</v>
      </c>
      <c r="AD6" s="371" t="s">
        <v>391</v>
      </c>
      <c r="AE6" s="371" t="s">
        <v>461</v>
      </c>
    </row>
    <row r="7" spans="1:31" ht="11.25" customHeight="1">
      <c r="A7" s="374" t="s">
        <v>59</v>
      </c>
      <c r="B7" s="374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4" t="s">
        <v>28</v>
      </c>
      <c r="Q7" s="375"/>
      <c r="R7" s="375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378"/>
      <c r="AE7" s="74"/>
    </row>
    <row r="8" spans="1:31" ht="12.75">
      <c r="A8" s="376" t="s">
        <v>29</v>
      </c>
      <c r="B8" s="376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6" t="s">
        <v>30</v>
      </c>
      <c r="Q8" s="375"/>
      <c r="R8" s="375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378"/>
      <c r="AE8" s="74"/>
    </row>
    <row r="9" spans="1:31" ht="12.75">
      <c r="A9" s="376" t="s">
        <v>17</v>
      </c>
      <c r="B9" s="376"/>
      <c r="C9" s="375"/>
      <c r="D9" s="375">
        <f>SUM(D10+D11+D12+D13+D14+D45)</f>
        <v>586612</v>
      </c>
      <c r="E9" s="375">
        <f>SUM(E10+E11+E12+E13+E14)</f>
        <v>871483</v>
      </c>
      <c r="F9" s="375">
        <f>SUM(F10:F14)</f>
        <v>888725</v>
      </c>
      <c r="G9" s="375">
        <v>0</v>
      </c>
      <c r="H9" s="375">
        <v>0</v>
      </c>
      <c r="I9" s="375">
        <v>0</v>
      </c>
      <c r="J9" s="375">
        <f>SUM(J10:J14)</f>
        <v>36264</v>
      </c>
      <c r="K9" s="375">
        <f>SUM(K10:K14)</f>
        <v>36264</v>
      </c>
      <c r="L9" s="375">
        <f>SUM(L10:L14)</f>
        <v>36264</v>
      </c>
      <c r="M9" s="375">
        <f>SUM(J9,G9,D9)</f>
        <v>622876</v>
      </c>
      <c r="N9" s="375">
        <f>SUM(K9,H9,E9)</f>
        <v>907747</v>
      </c>
      <c r="O9" s="375">
        <f>SUM(O10:O14)</f>
        <v>924989</v>
      </c>
      <c r="P9" s="376" t="s">
        <v>17</v>
      </c>
      <c r="Q9" s="375"/>
      <c r="R9" s="375"/>
      <c r="S9" s="74"/>
      <c r="T9" s="377">
        <f>SUM(T10+T11+T12+T13+T14+T15)</f>
        <v>626619</v>
      </c>
      <c r="U9" s="377">
        <f>SUM(U10+U11+U12+U13+U14+U15)</f>
        <v>909764</v>
      </c>
      <c r="V9" s="377">
        <f>SUM(V10+V11+V12+V13+V14+V15)</f>
        <v>831612</v>
      </c>
      <c r="W9" s="378">
        <f>SUM(W10:W14)</f>
        <v>0</v>
      </c>
      <c r="X9" s="378">
        <v>0</v>
      </c>
      <c r="Y9" s="378">
        <v>0</v>
      </c>
      <c r="Z9" s="378">
        <f>SUM(Z10:Z14)</f>
        <v>36264</v>
      </c>
      <c r="AA9" s="378">
        <f>SUM(AA10:AA14)</f>
        <v>36264</v>
      </c>
      <c r="AB9" s="378">
        <f>SUM(AB10:AB14)</f>
        <v>36264</v>
      </c>
      <c r="AC9" s="377">
        <f>SUM(Z9,W9,T9)</f>
        <v>662883</v>
      </c>
      <c r="AD9" s="377">
        <f>SUM(AA9,X9,U9)</f>
        <v>946028</v>
      </c>
      <c r="AE9" s="377">
        <f>SUM(AB9,Y9,V9)</f>
        <v>867876</v>
      </c>
    </row>
    <row r="10" spans="1:31" ht="12.75">
      <c r="A10" s="380" t="s">
        <v>158</v>
      </c>
      <c r="B10" s="380"/>
      <c r="C10" s="381"/>
      <c r="D10" s="381">
        <v>425344</v>
      </c>
      <c r="E10" s="381">
        <v>419612</v>
      </c>
      <c r="F10" s="381">
        <v>419612</v>
      </c>
      <c r="G10" s="381">
        <v>0</v>
      </c>
      <c r="H10" s="381">
        <v>0</v>
      </c>
      <c r="I10" s="381">
        <v>0</v>
      </c>
      <c r="J10" s="381">
        <v>0</v>
      </c>
      <c r="K10" s="381">
        <v>0</v>
      </c>
      <c r="L10" s="381">
        <v>0</v>
      </c>
      <c r="M10" s="375">
        <f aca="true" t="shared" si="0" ref="M10:M26">SUM(J10,G10,D10)</f>
        <v>425344</v>
      </c>
      <c r="N10" s="375">
        <f aca="true" t="shared" si="1" ref="N10:O14">SUM(K10,H10,E10)</f>
        <v>419612</v>
      </c>
      <c r="O10" s="375">
        <f t="shared" si="1"/>
        <v>419612</v>
      </c>
      <c r="P10" s="380" t="s">
        <v>21</v>
      </c>
      <c r="Q10" s="381"/>
      <c r="R10" s="381"/>
      <c r="S10" s="74"/>
      <c r="T10" s="379">
        <v>186786</v>
      </c>
      <c r="U10" s="379">
        <v>341660</v>
      </c>
      <c r="V10" s="379">
        <v>327785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377">
        <f aca="true" t="shared" si="2" ref="AC10:AC41">SUM(Z10,W10,T10)</f>
        <v>186786</v>
      </c>
      <c r="AD10" s="377">
        <f aca="true" t="shared" si="3" ref="AD10:AD41">SUM(AA10,X10,U10)</f>
        <v>341660</v>
      </c>
      <c r="AE10" s="377">
        <f aca="true" t="shared" si="4" ref="AE10:AE41">SUM(AB10,Y10,V10)</f>
        <v>327785</v>
      </c>
    </row>
    <row r="11" spans="1:31" ht="12.75">
      <c r="A11" s="382" t="s">
        <v>159</v>
      </c>
      <c r="B11" s="382"/>
      <c r="C11" s="383"/>
      <c r="D11" s="381">
        <v>43605</v>
      </c>
      <c r="E11" s="381">
        <v>244457</v>
      </c>
      <c r="F11" s="381">
        <v>242472</v>
      </c>
      <c r="G11" s="381">
        <v>0</v>
      </c>
      <c r="H11" s="381">
        <v>0</v>
      </c>
      <c r="I11" s="381">
        <v>0</v>
      </c>
      <c r="J11" s="381">
        <v>0</v>
      </c>
      <c r="K11" s="381">
        <v>0</v>
      </c>
      <c r="L11" s="381">
        <v>0</v>
      </c>
      <c r="M11" s="375">
        <f t="shared" si="0"/>
        <v>43605</v>
      </c>
      <c r="N11" s="375">
        <f t="shared" si="1"/>
        <v>244457</v>
      </c>
      <c r="O11" s="375">
        <f t="shared" si="1"/>
        <v>242472</v>
      </c>
      <c r="P11" s="380" t="s">
        <v>190</v>
      </c>
      <c r="Q11" s="381"/>
      <c r="R11" s="381"/>
      <c r="S11" s="74"/>
      <c r="T11" s="379">
        <v>48375</v>
      </c>
      <c r="U11" s="379">
        <v>66819</v>
      </c>
      <c r="V11" s="379">
        <v>66534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377">
        <f t="shared" si="2"/>
        <v>48375</v>
      </c>
      <c r="AD11" s="377">
        <f t="shared" si="3"/>
        <v>66819</v>
      </c>
      <c r="AE11" s="377">
        <f t="shared" si="4"/>
        <v>66534</v>
      </c>
    </row>
    <row r="12" spans="1:31" ht="12.75">
      <c r="A12" s="382" t="s">
        <v>162</v>
      </c>
      <c r="B12" s="382"/>
      <c r="C12" s="383"/>
      <c r="D12" s="381">
        <v>50436</v>
      </c>
      <c r="E12" s="381">
        <v>60447</v>
      </c>
      <c r="F12" s="381">
        <v>57876</v>
      </c>
      <c r="G12" s="381">
        <v>0</v>
      </c>
      <c r="H12" s="381">
        <v>0</v>
      </c>
      <c r="I12" s="381">
        <v>0</v>
      </c>
      <c r="J12" s="381">
        <v>36264</v>
      </c>
      <c r="K12" s="381">
        <v>36264</v>
      </c>
      <c r="L12" s="381">
        <v>36264</v>
      </c>
      <c r="M12" s="375">
        <f t="shared" si="0"/>
        <v>86700</v>
      </c>
      <c r="N12" s="375">
        <f t="shared" si="1"/>
        <v>96711</v>
      </c>
      <c r="O12" s="375">
        <f t="shared" si="1"/>
        <v>94140</v>
      </c>
      <c r="P12" s="380" t="s">
        <v>108</v>
      </c>
      <c r="Q12" s="381"/>
      <c r="R12" s="381"/>
      <c r="S12" s="74"/>
      <c r="T12" s="379">
        <v>180327</v>
      </c>
      <c r="U12" s="379">
        <v>255152</v>
      </c>
      <c r="V12" s="379">
        <v>201535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377">
        <f t="shared" si="2"/>
        <v>180327</v>
      </c>
      <c r="AD12" s="377">
        <f t="shared" si="3"/>
        <v>255152</v>
      </c>
      <c r="AE12" s="377">
        <f t="shared" si="4"/>
        <v>201535</v>
      </c>
    </row>
    <row r="13" spans="1:31" ht="12.75">
      <c r="A13" s="380" t="s">
        <v>160</v>
      </c>
      <c r="B13" s="380"/>
      <c r="C13" s="381"/>
      <c r="D13" s="381">
        <v>67227</v>
      </c>
      <c r="E13" s="381">
        <v>145352</v>
      </c>
      <c r="F13" s="381">
        <v>166935</v>
      </c>
      <c r="G13" s="381">
        <v>0</v>
      </c>
      <c r="H13" s="381">
        <v>0</v>
      </c>
      <c r="I13" s="381">
        <v>0</v>
      </c>
      <c r="J13" s="381">
        <v>0</v>
      </c>
      <c r="K13" s="381">
        <v>0</v>
      </c>
      <c r="L13" s="381">
        <v>0</v>
      </c>
      <c r="M13" s="375">
        <f t="shared" si="0"/>
        <v>67227</v>
      </c>
      <c r="N13" s="375">
        <f t="shared" si="1"/>
        <v>145352</v>
      </c>
      <c r="O13" s="375">
        <f t="shared" si="1"/>
        <v>166935</v>
      </c>
      <c r="P13" s="380" t="s">
        <v>198</v>
      </c>
      <c r="Q13" s="381"/>
      <c r="R13" s="381"/>
      <c r="S13" s="74"/>
      <c r="T13" s="379">
        <v>49869</v>
      </c>
      <c r="U13" s="379">
        <v>49898</v>
      </c>
      <c r="V13" s="379">
        <v>40742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377">
        <f t="shared" si="2"/>
        <v>49869</v>
      </c>
      <c r="AD13" s="377">
        <f t="shared" si="3"/>
        <v>49898</v>
      </c>
      <c r="AE13" s="377">
        <f t="shared" si="4"/>
        <v>40742</v>
      </c>
    </row>
    <row r="14" spans="1:31" ht="12.75">
      <c r="A14" s="380" t="s">
        <v>167</v>
      </c>
      <c r="B14" s="380"/>
      <c r="C14" s="381"/>
      <c r="D14" s="381">
        <v>0</v>
      </c>
      <c r="E14" s="381">
        <v>1615</v>
      </c>
      <c r="F14" s="381">
        <v>1830</v>
      </c>
      <c r="G14" s="381">
        <v>0</v>
      </c>
      <c r="H14" s="381">
        <v>0</v>
      </c>
      <c r="I14" s="381">
        <v>0</v>
      </c>
      <c r="J14" s="381">
        <v>0</v>
      </c>
      <c r="K14" s="381">
        <v>0</v>
      </c>
      <c r="L14" s="381">
        <v>0</v>
      </c>
      <c r="M14" s="375">
        <f t="shared" si="0"/>
        <v>0</v>
      </c>
      <c r="N14" s="375">
        <f t="shared" si="1"/>
        <v>1615</v>
      </c>
      <c r="O14" s="375">
        <f t="shared" si="1"/>
        <v>1830</v>
      </c>
      <c r="P14" s="380" t="s">
        <v>109</v>
      </c>
      <c r="Q14" s="381"/>
      <c r="R14" s="381"/>
      <c r="S14" s="74"/>
      <c r="T14" s="379">
        <v>161262</v>
      </c>
      <c r="U14" s="379">
        <v>194375</v>
      </c>
      <c r="V14" s="379">
        <v>193156</v>
      </c>
      <c r="W14" s="74">
        <v>0</v>
      </c>
      <c r="X14" s="74">
        <v>0</v>
      </c>
      <c r="Y14" s="74">
        <v>0</v>
      </c>
      <c r="Z14" s="74">
        <v>36264</v>
      </c>
      <c r="AA14" s="74">
        <v>36264</v>
      </c>
      <c r="AB14" s="74">
        <v>36264</v>
      </c>
      <c r="AC14" s="377">
        <f t="shared" si="2"/>
        <v>197526</v>
      </c>
      <c r="AD14" s="377">
        <f t="shared" si="3"/>
        <v>230639</v>
      </c>
      <c r="AE14" s="377">
        <f t="shared" si="4"/>
        <v>229420</v>
      </c>
    </row>
    <row r="15" spans="2:31" ht="12.75">
      <c r="B15" s="382"/>
      <c r="C15" s="383"/>
      <c r="P15" s="380" t="s">
        <v>597</v>
      </c>
      <c r="Q15" s="381"/>
      <c r="R15" s="381"/>
      <c r="S15" s="74"/>
      <c r="T15" s="379">
        <v>0</v>
      </c>
      <c r="U15" s="379">
        <v>1860</v>
      </c>
      <c r="V15" s="379">
        <v>1860</v>
      </c>
      <c r="W15" s="74"/>
      <c r="X15" s="74"/>
      <c r="Y15" s="74"/>
      <c r="Z15" s="74"/>
      <c r="AA15" s="74"/>
      <c r="AB15" s="74"/>
      <c r="AC15" s="377">
        <f t="shared" si="2"/>
        <v>0</v>
      </c>
      <c r="AD15" s="377">
        <f t="shared" si="3"/>
        <v>1860</v>
      </c>
      <c r="AE15" s="377">
        <f t="shared" si="4"/>
        <v>1860</v>
      </c>
    </row>
    <row r="16" spans="1:31" ht="12.75">
      <c r="A16" s="380"/>
      <c r="B16" s="380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75"/>
      <c r="N16" s="375"/>
      <c r="O16" s="375"/>
      <c r="P16" s="380"/>
      <c r="Q16" s="381"/>
      <c r="R16" s="381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377">
        <f t="shared" si="2"/>
        <v>0</v>
      </c>
      <c r="AD16" s="377">
        <f t="shared" si="3"/>
        <v>0</v>
      </c>
      <c r="AE16" s="377">
        <f t="shared" si="4"/>
        <v>0</v>
      </c>
    </row>
    <row r="17" spans="1:31" ht="12.75" hidden="1">
      <c r="A17" s="380"/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75">
        <f t="shared" si="0"/>
        <v>0</v>
      </c>
      <c r="N17" s="375">
        <f aca="true" t="shared" si="5" ref="N17:N26">SUM(K17,H17,E17)</f>
        <v>0</v>
      </c>
      <c r="O17" s="375"/>
      <c r="P17" s="380"/>
      <c r="Q17" s="381"/>
      <c r="R17" s="381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377">
        <f t="shared" si="2"/>
        <v>0</v>
      </c>
      <c r="AD17" s="377">
        <f t="shared" si="3"/>
        <v>0</v>
      </c>
      <c r="AE17" s="377">
        <f t="shared" si="4"/>
        <v>0</v>
      </c>
    </row>
    <row r="18" spans="1:31" ht="12.75" hidden="1">
      <c r="A18" s="380"/>
      <c r="B18" s="380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75">
        <f t="shared" si="0"/>
        <v>0</v>
      </c>
      <c r="N18" s="375">
        <f t="shared" si="5"/>
        <v>0</v>
      </c>
      <c r="O18" s="375"/>
      <c r="P18" s="380"/>
      <c r="Q18" s="381"/>
      <c r="R18" s="381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377">
        <f t="shared" si="2"/>
        <v>0</v>
      </c>
      <c r="AD18" s="377">
        <f t="shared" si="3"/>
        <v>0</v>
      </c>
      <c r="AE18" s="377">
        <f t="shared" si="4"/>
        <v>0</v>
      </c>
    </row>
    <row r="19" spans="1:31" ht="12.75" hidden="1">
      <c r="A19" s="380"/>
      <c r="B19" s="38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75">
        <f t="shared" si="0"/>
        <v>0</v>
      </c>
      <c r="N19" s="375">
        <f t="shared" si="5"/>
        <v>0</v>
      </c>
      <c r="O19" s="375"/>
      <c r="P19" s="380"/>
      <c r="Q19" s="381"/>
      <c r="R19" s="381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377">
        <f t="shared" si="2"/>
        <v>0</v>
      </c>
      <c r="AD19" s="377">
        <f t="shared" si="3"/>
        <v>0</v>
      </c>
      <c r="AE19" s="377">
        <f t="shared" si="4"/>
        <v>0</v>
      </c>
    </row>
    <row r="20" spans="1:31" ht="12.75">
      <c r="A20" s="374" t="s">
        <v>18</v>
      </c>
      <c r="B20" s="374"/>
      <c r="C20" s="375"/>
      <c r="D20" s="375">
        <f>SUM(D21+D22+D23+D24+D25+D26)</f>
        <v>263989</v>
      </c>
      <c r="E20" s="375">
        <f>SUM(E21+E22+E23+E24+E25+E26)</f>
        <v>250513</v>
      </c>
      <c r="F20" s="375">
        <f>SUM(F21:F26)</f>
        <v>259500</v>
      </c>
      <c r="G20" s="375">
        <f>SUM(G21:G26)</f>
        <v>0</v>
      </c>
      <c r="H20" s="375">
        <v>0</v>
      </c>
      <c r="I20" s="375">
        <v>0</v>
      </c>
      <c r="J20" s="375">
        <f>SUM(J21:J26)</f>
        <v>0</v>
      </c>
      <c r="K20" s="375">
        <v>0</v>
      </c>
      <c r="L20" s="375">
        <v>0</v>
      </c>
      <c r="M20" s="375">
        <f t="shared" si="0"/>
        <v>263989</v>
      </c>
      <c r="N20" s="375">
        <f t="shared" si="5"/>
        <v>250513</v>
      </c>
      <c r="O20" s="375">
        <f>SUM(O21:O26)</f>
        <v>226990</v>
      </c>
      <c r="P20" s="384" t="s">
        <v>60</v>
      </c>
      <c r="Q20" s="375"/>
      <c r="R20" s="375"/>
      <c r="S20" s="74"/>
      <c r="T20" s="377">
        <f>SUM(T21:T23)</f>
        <v>316172</v>
      </c>
      <c r="U20" s="377">
        <f>SUM(U21:U23)</f>
        <v>369348</v>
      </c>
      <c r="V20" s="377">
        <f>SUM(V21:V23)</f>
        <v>310274</v>
      </c>
      <c r="W20" s="378">
        <f>SUM(W21:W23)</f>
        <v>0</v>
      </c>
      <c r="X20" s="378">
        <v>0</v>
      </c>
      <c r="Y20" s="378">
        <v>0</v>
      </c>
      <c r="Z20" s="378">
        <f>SUM(Z21:Z23)</f>
        <v>0</v>
      </c>
      <c r="AA20" s="378">
        <v>0</v>
      </c>
      <c r="AB20" s="378">
        <v>0</v>
      </c>
      <c r="AC20" s="377">
        <f t="shared" si="2"/>
        <v>316172</v>
      </c>
      <c r="AD20" s="377">
        <f t="shared" si="3"/>
        <v>369348</v>
      </c>
      <c r="AE20" s="377">
        <f t="shared" si="4"/>
        <v>310274</v>
      </c>
    </row>
    <row r="21" spans="1:31" ht="12.75">
      <c r="A21" s="385" t="s">
        <v>163</v>
      </c>
      <c r="B21" s="385"/>
      <c r="C21" s="381"/>
      <c r="D21" s="381">
        <v>4958</v>
      </c>
      <c r="E21" s="381">
        <v>23523</v>
      </c>
      <c r="F21" s="381">
        <v>32510</v>
      </c>
      <c r="G21" s="381">
        <v>0</v>
      </c>
      <c r="H21" s="381">
        <v>0</v>
      </c>
      <c r="I21" s="381">
        <v>0</v>
      </c>
      <c r="J21" s="381">
        <v>0</v>
      </c>
      <c r="K21" s="381">
        <v>0</v>
      </c>
      <c r="L21" s="381">
        <v>0</v>
      </c>
      <c r="M21" s="375">
        <f t="shared" si="0"/>
        <v>4958</v>
      </c>
      <c r="N21" s="375">
        <f t="shared" si="5"/>
        <v>23523</v>
      </c>
      <c r="O21" s="375">
        <v>0</v>
      </c>
      <c r="P21" s="75" t="s">
        <v>149</v>
      </c>
      <c r="Q21" s="381"/>
      <c r="R21" s="381"/>
      <c r="S21" s="74"/>
      <c r="T21" s="379">
        <v>302268</v>
      </c>
      <c r="U21" s="379">
        <v>212596</v>
      </c>
      <c r="V21" s="379">
        <v>153522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377">
        <f t="shared" si="2"/>
        <v>302268</v>
      </c>
      <c r="AD21" s="377">
        <f t="shared" si="3"/>
        <v>212596</v>
      </c>
      <c r="AE21" s="377">
        <f t="shared" si="4"/>
        <v>153522</v>
      </c>
    </row>
    <row r="22" spans="1:31" ht="12.75">
      <c r="A22" s="386" t="s">
        <v>189</v>
      </c>
      <c r="B22" s="386"/>
      <c r="C22" s="383"/>
      <c r="D22" s="381">
        <v>0</v>
      </c>
      <c r="E22" s="381">
        <v>0</v>
      </c>
      <c r="F22" s="381">
        <v>0</v>
      </c>
      <c r="G22" s="381">
        <v>0</v>
      </c>
      <c r="H22" s="381">
        <v>0</v>
      </c>
      <c r="I22" s="381">
        <v>0</v>
      </c>
      <c r="J22" s="381">
        <v>0</v>
      </c>
      <c r="K22" s="381">
        <v>0</v>
      </c>
      <c r="L22" s="381">
        <v>0</v>
      </c>
      <c r="M22" s="375">
        <f t="shared" si="0"/>
        <v>0</v>
      </c>
      <c r="N22" s="375">
        <f t="shared" si="5"/>
        <v>0</v>
      </c>
      <c r="O22" s="375">
        <f>SUM(L22,I22,F22)</f>
        <v>0</v>
      </c>
      <c r="P22" s="75" t="s">
        <v>31</v>
      </c>
      <c r="Q22" s="381"/>
      <c r="R22" s="381"/>
      <c r="S22" s="74"/>
      <c r="T22" s="379">
        <v>11447</v>
      </c>
      <c r="U22" s="379">
        <v>80094</v>
      </c>
      <c r="V22" s="379">
        <v>80094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377">
        <f t="shared" si="2"/>
        <v>11447</v>
      </c>
      <c r="AD22" s="377">
        <f t="shared" si="3"/>
        <v>80094</v>
      </c>
      <c r="AE22" s="377">
        <f t="shared" si="4"/>
        <v>80094</v>
      </c>
    </row>
    <row r="23" spans="1:31" ht="12.75">
      <c r="A23" s="386"/>
      <c r="B23" s="386"/>
      <c r="C23" s="383"/>
      <c r="D23" s="381">
        <v>0</v>
      </c>
      <c r="E23" s="381">
        <v>0</v>
      </c>
      <c r="F23" s="381">
        <v>0</v>
      </c>
      <c r="G23" s="381">
        <v>0</v>
      </c>
      <c r="H23" s="381">
        <v>0</v>
      </c>
      <c r="I23" s="381">
        <v>0</v>
      </c>
      <c r="J23" s="381">
        <v>0</v>
      </c>
      <c r="K23" s="381">
        <v>0</v>
      </c>
      <c r="L23" s="381">
        <v>0</v>
      </c>
      <c r="M23" s="375">
        <f t="shared" si="0"/>
        <v>0</v>
      </c>
      <c r="N23" s="375">
        <f t="shared" si="5"/>
        <v>0</v>
      </c>
      <c r="O23" s="375">
        <f>SUM(L23,I23,F23)</f>
        <v>0</v>
      </c>
      <c r="P23" s="75" t="s">
        <v>110</v>
      </c>
      <c r="Q23" s="381"/>
      <c r="R23" s="381"/>
      <c r="S23" s="74"/>
      <c r="T23" s="379">
        <v>2457</v>
      </c>
      <c r="U23" s="379">
        <v>76658</v>
      </c>
      <c r="V23" s="379">
        <v>76658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377">
        <f t="shared" si="2"/>
        <v>2457</v>
      </c>
      <c r="AD23" s="377">
        <f t="shared" si="3"/>
        <v>76658</v>
      </c>
      <c r="AE23" s="377">
        <f t="shared" si="4"/>
        <v>76658</v>
      </c>
    </row>
    <row r="24" spans="1:31" ht="12.75">
      <c r="A24" s="385" t="s">
        <v>164</v>
      </c>
      <c r="B24" s="385"/>
      <c r="C24" s="381"/>
      <c r="D24" s="381">
        <v>259031</v>
      </c>
      <c r="E24" s="381">
        <v>223685</v>
      </c>
      <c r="F24" s="381">
        <v>223685</v>
      </c>
      <c r="G24" s="381">
        <v>0</v>
      </c>
      <c r="H24" s="381">
        <v>0</v>
      </c>
      <c r="I24" s="381">
        <v>0</v>
      </c>
      <c r="J24" s="381">
        <v>0</v>
      </c>
      <c r="K24" s="381">
        <v>0</v>
      </c>
      <c r="L24" s="381">
        <v>0</v>
      </c>
      <c r="M24" s="375">
        <f t="shared" si="0"/>
        <v>259031</v>
      </c>
      <c r="N24" s="375">
        <f t="shared" si="5"/>
        <v>223685</v>
      </c>
      <c r="O24" s="375">
        <f>SUM(L24,I24,F24)</f>
        <v>223685</v>
      </c>
      <c r="P24" s="376" t="s">
        <v>32</v>
      </c>
      <c r="Q24" s="375"/>
      <c r="R24" s="375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377">
        <f t="shared" si="2"/>
        <v>0</v>
      </c>
      <c r="AD24" s="377">
        <f t="shared" si="3"/>
        <v>0</v>
      </c>
      <c r="AE24" s="377">
        <f t="shared" si="4"/>
        <v>0</v>
      </c>
    </row>
    <row r="25" spans="1:31" ht="12.75">
      <c r="A25" s="385" t="s">
        <v>165</v>
      </c>
      <c r="B25" s="385"/>
      <c r="C25" s="381"/>
      <c r="D25" s="381">
        <v>0</v>
      </c>
      <c r="E25" s="381">
        <v>3305</v>
      </c>
      <c r="F25" s="381">
        <v>3305</v>
      </c>
      <c r="G25" s="381">
        <v>0</v>
      </c>
      <c r="H25" s="381">
        <v>0</v>
      </c>
      <c r="I25" s="381">
        <v>0</v>
      </c>
      <c r="J25" s="381">
        <v>0</v>
      </c>
      <c r="K25" s="381">
        <v>0</v>
      </c>
      <c r="L25" s="381">
        <v>0</v>
      </c>
      <c r="M25" s="375">
        <f t="shared" si="0"/>
        <v>0</v>
      </c>
      <c r="N25" s="375">
        <f t="shared" si="5"/>
        <v>3305</v>
      </c>
      <c r="O25" s="375">
        <f>SUM(L25,I25,F25)</f>
        <v>3305</v>
      </c>
      <c r="P25" s="376" t="s">
        <v>33</v>
      </c>
      <c r="Q25" s="375"/>
      <c r="R25" s="375"/>
      <c r="S25" s="74"/>
      <c r="T25" s="377">
        <f>SUM(T26,T27)</f>
        <v>5220</v>
      </c>
      <c r="U25" s="377">
        <f>SUM(U26,U27)</f>
        <v>5220</v>
      </c>
      <c r="V25" s="377">
        <v>0</v>
      </c>
      <c r="W25" s="378">
        <f>SUM(W26)</f>
        <v>0</v>
      </c>
      <c r="X25" s="378">
        <v>0</v>
      </c>
      <c r="Y25" s="378">
        <v>0</v>
      </c>
      <c r="Z25" s="378">
        <f>SUM(Z26)</f>
        <v>0</v>
      </c>
      <c r="AA25" s="378">
        <v>0</v>
      </c>
      <c r="AB25" s="378">
        <v>0</v>
      </c>
      <c r="AC25" s="377">
        <f t="shared" si="2"/>
        <v>5220</v>
      </c>
      <c r="AD25" s="377">
        <f t="shared" si="3"/>
        <v>5220</v>
      </c>
      <c r="AE25" s="377">
        <f t="shared" si="4"/>
        <v>0</v>
      </c>
    </row>
    <row r="26" spans="1:31" ht="12.75">
      <c r="A26" s="385" t="s">
        <v>166</v>
      </c>
      <c r="B26" s="385"/>
      <c r="C26" s="381"/>
      <c r="D26" s="381"/>
      <c r="E26" s="381">
        <v>0</v>
      </c>
      <c r="F26" s="381">
        <v>0</v>
      </c>
      <c r="G26" s="381">
        <v>0</v>
      </c>
      <c r="H26" s="381">
        <v>0</v>
      </c>
      <c r="I26" s="381">
        <v>0</v>
      </c>
      <c r="J26" s="381">
        <v>0</v>
      </c>
      <c r="K26" s="381">
        <v>0</v>
      </c>
      <c r="L26" s="381">
        <v>0</v>
      </c>
      <c r="M26" s="375">
        <f t="shared" si="0"/>
        <v>0</v>
      </c>
      <c r="N26" s="375">
        <f t="shared" si="5"/>
        <v>0</v>
      </c>
      <c r="O26" s="375">
        <f>SUM(L26,I26,F26)</f>
        <v>0</v>
      </c>
      <c r="P26" s="380" t="s">
        <v>15</v>
      </c>
      <c r="Q26" s="381"/>
      <c r="R26" s="381"/>
      <c r="S26" s="74"/>
      <c r="T26" s="379">
        <v>5220</v>
      </c>
      <c r="U26" s="379">
        <v>5220</v>
      </c>
      <c r="V26" s="379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377">
        <f t="shared" si="2"/>
        <v>5220</v>
      </c>
      <c r="AD26" s="377">
        <f t="shared" si="3"/>
        <v>5220</v>
      </c>
      <c r="AE26" s="377">
        <f t="shared" si="4"/>
        <v>0</v>
      </c>
    </row>
    <row r="27" spans="1:31" ht="12.75">
      <c r="A27" s="376"/>
      <c r="B27" s="376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75"/>
      <c r="N27" s="375"/>
      <c r="O27" s="375"/>
      <c r="P27" s="380" t="s">
        <v>34</v>
      </c>
      <c r="Q27" s="381"/>
      <c r="R27" s="381"/>
      <c r="S27" s="74"/>
      <c r="T27" s="379" t="s">
        <v>197</v>
      </c>
      <c r="U27" s="379"/>
      <c r="V27" s="379"/>
      <c r="W27" s="74"/>
      <c r="X27" s="74"/>
      <c r="Y27" s="74"/>
      <c r="Z27" s="74"/>
      <c r="AA27" s="74"/>
      <c r="AB27" s="74"/>
      <c r="AC27" s="377">
        <f t="shared" si="2"/>
        <v>0</v>
      </c>
      <c r="AD27" s="377">
        <f t="shared" si="3"/>
        <v>0</v>
      </c>
      <c r="AE27" s="377">
        <f t="shared" si="4"/>
        <v>0</v>
      </c>
    </row>
    <row r="28" spans="1:31" ht="12.75">
      <c r="A28" s="376"/>
      <c r="B28" s="376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75"/>
      <c r="N28" s="375"/>
      <c r="O28" s="375"/>
      <c r="P28" s="376" t="s">
        <v>35</v>
      </c>
      <c r="Q28" s="375"/>
      <c r="R28" s="375"/>
      <c r="S28" s="74"/>
      <c r="T28" s="378">
        <f>SUM(T29)</f>
        <v>0</v>
      </c>
      <c r="U28" s="378">
        <f>SUM(U29)</f>
        <v>0</v>
      </c>
      <c r="V28" s="378">
        <v>0</v>
      </c>
      <c r="W28" s="378">
        <f>SUM(W29)</f>
        <v>0</v>
      </c>
      <c r="X28" s="378">
        <v>0</v>
      </c>
      <c r="Y28" s="378">
        <v>0</v>
      </c>
      <c r="Z28" s="378">
        <f>SUM(Z29)</f>
        <v>0</v>
      </c>
      <c r="AA28" s="378">
        <v>0</v>
      </c>
      <c r="AB28" s="378">
        <v>0</v>
      </c>
      <c r="AC28" s="377">
        <f t="shared" si="2"/>
        <v>0</v>
      </c>
      <c r="AD28" s="377">
        <f t="shared" si="3"/>
        <v>0</v>
      </c>
      <c r="AE28" s="377">
        <f t="shared" si="4"/>
        <v>0</v>
      </c>
    </row>
    <row r="29" spans="1:31" ht="12.75">
      <c r="A29" s="387"/>
      <c r="B29" s="387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75"/>
      <c r="N29" s="375"/>
      <c r="O29" s="375"/>
      <c r="P29" s="380" t="s">
        <v>36</v>
      </c>
      <c r="Q29" s="381"/>
      <c r="R29" s="381"/>
      <c r="S29" s="74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377">
        <f t="shared" si="2"/>
        <v>0</v>
      </c>
      <c r="AD29" s="377">
        <f t="shared" si="3"/>
        <v>0</v>
      </c>
      <c r="AE29" s="377">
        <f t="shared" si="4"/>
        <v>0</v>
      </c>
    </row>
    <row r="30" spans="1:31" ht="12.75">
      <c r="A30" s="387"/>
      <c r="B30" s="387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75"/>
      <c r="N30" s="375"/>
      <c r="O30" s="375"/>
      <c r="P30" s="374" t="s">
        <v>37</v>
      </c>
      <c r="Q30" s="375"/>
      <c r="R30" s="375"/>
      <c r="S30" s="74"/>
      <c r="T30" s="378">
        <f>SUM(T31:T32)</f>
        <v>0</v>
      </c>
      <c r="U30" s="378">
        <f>SUM(U31:U32)</f>
        <v>0</v>
      </c>
      <c r="V30" s="378">
        <v>0</v>
      </c>
      <c r="W30" s="378">
        <f>SUM(W31:W32)</f>
        <v>0</v>
      </c>
      <c r="X30" s="378">
        <v>0</v>
      </c>
      <c r="Y30" s="378"/>
      <c r="Z30" s="378">
        <f>SUM(Z31:Z32)</f>
        <v>0</v>
      </c>
      <c r="AA30" s="378">
        <v>0</v>
      </c>
      <c r="AB30" s="378">
        <v>0</v>
      </c>
      <c r="AC30" s="377">
        <f t="shared" si="2"/>
        <v>0</v>
      </c>
      <c r="AD30" s="377">
        <f t="shared" si="3"/>
        <v>0</v>
      </c>
      <c r="AE30" s="377">
        <f t="shared" si="4"/>
        <v>0</v>
      </c>
    </row>
    <row r="31" spans="1:31" ht="12.75">
      <c r="A31" s="376"/>
      <c r="B31" s="376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75"/>
      <c r="N31" s="375"/>
      <c r="O31" s="375"/>
      <c r="P31" s="380" t="s">
        <v>38</v>
      </c>
      <c r="Q31" s="381"/>
      <c r="R31" s="381"/>
      <c r="S31" s="74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377">
        <f t="shared" si="2"/>
        <v>0</v>
      </c>
      <c r="AD31" s="377">
        <f t="shared" si="3"/>
        <v>0</v>
      </c>
      <c r="AE31" s="377">
        <f t="shared" si="4"/>
        <v>0</v>
      </c>
    </row>
    <row r="32" spans="1:31" ht="12.75">
      <c r="A32" s="387"/>
      <c r="B32" s="387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75"/>
      <c r="N32" s="375"/>
      <c r="O32" s="375"/>
      <c r="P32" s="380" t="s">
        <v>39</v>
      </c>
      <c r="Q32" s="381"/>
      <c r="R32" s="381"/>
      <c r="S32" s="74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377">
        <f t="shared" si="2"/>
        <v>0</v>
      </c>
      <c r="AD32" s="377">
        <f t="shared" si="3"/>
        <v>0</v>
      </c>
      <c r="AE32" s="377">
        <f t="shared" si="4"/>
        <v>0</v>
      </c>
    </row>
    <row r="33" spans="1:31" ht="12.75">
      <c r="A33" s="374"/>
      <c r="B33" s="374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75"/>
      <c r="N33" s="375"/>
      <c r="O33" s="375"/>
      <c r="P33" s="374" t="s">
        <v>40</v>
      </c>
      <c r="Q33" s="375"/>
      <c r="R33" s="375"/>
      <c r="S33" s="74"/>
      <c r="T33" s="378">
        <f>SUM(T34:T35)</f>
        <v>0</v>
      </c>
      <c r="U33" s="378">
        <f>SUM(U34:U35)</f>
        <v>0</v>
      </c>
      <c r="V33" s="378">
        <v>0</v>
      </c>
      <c r="W33" s="378">
        <f>SUM(W34:W35)</f>
        <v>0</v>
      </c>
      <c r="X33" s="378">
        <v>0</v>
      </c>
      <c r="Y33" s="378">
        <v>0</v>
      </c>
      <c r="Z33" s="378">
        <f>SUM(Z34:Z35)</f>
        <v>0</v>
      </c>
      <c r="AA33" s="378">
        <v>0</v>
      </c>
      <c r="AB33" s="378">
        <v>0</v>
      </c>
      <c r="AC33" s="377">
        <f t="shared" si="2"/>
        <v>0</v>
      </c>
      <c r="AD33" s="377">
        <f t="shared" si="3"/>
        <v>0</v>
      </c>
      <c r="AE33" s="377">
        <f t="shared" si="4"/>
        <v>0</v>
      </c>
    </row>
    <row r="34" spans="1:31" ht="12.75">
      <c r="A34" s="387"/>
      <c r="B34" s="387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75"/>
      <c r="N34" s="375"/>
      <c r="O34" s="375"/>
      <c r="P34" s="380" t="s">
        <v>41</v>
      </c>
      <c r="Q34" s="381"/>
      <c r="R34" s="381"/>
      <c r="S34" s="74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377">
        <f t="shared" si="2"/>
        <v>0</v>
      </c>
      <c r="AD34" s="377">
        <f t="shared" si="3"/>
        <v>0</v>
      </c>
      <c r="AE34" s="377">
        <f t="shared" si="4"/>
        <v>0</v>
      </c>
    </row>
    <row r="35" spans="1:31" ht="12.75">
      <c r="A35" s="387"/>
      <c r="B35" s="387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75"/>
      <c r="N35" s="375"/>
      <c r="O35" s="375"/>
      <c r="P35" s="380" t="s">
        <v>42</v>
      </c>
      <c r="Q35" s="381"/>
      <c r="R35" s="381"/>
      <c r="S35" s="74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377">
        <f t="shared" si="2"/>
        <v>0</v>
      </c>
      <c r="AD35" s="377">
        <f t="shared" si="3"/>
        <v>0</v>
      </c>
      <c r="AE35" s="377">
        <f t="shared" si="4"/>
        <v>0</v>
      </c>
    </row>
    <row r="36" spans="1:31" ht="12.75">
      <c r="A36" s="387"/>
      <c r="B36" s="387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75"/>
      <c r="N36" s="375"/>
      <c r="O36" s="375"/>
      <c r="P36" s="966" t="s">
        <v>814</v>
      </c>
      <c r="Q36" s="381"/>
      <c r="R36" s="381"/>
      <c r="S36" s="74"/>
      <c r="T36" s="74">
        <v>0</v>
      </c>
      <c r="U36" s="74">
        <v>12976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377">
        <f t="shared" si="2"/>
        <v>0</v>
      </c>
      <c r="AD36" s="377">
        <f t="shared" si="3"/>
        <v>12976</v>
      </c>
      <c r="AE36" s="377">
        <f t="shared" si="4"/>
        <v>0</v>
      </c>
    </row>
    <row r="37" spans="1:31" ht="33" customHeight="1">
      <c r="A37" s="1074" t="s">
        <v>188</v>
      </c>
      <c r="B37" s="1074"/>
      <c r="C37" s="1075"/>
      <c r="D37" s="375">
        <f>SUM(D9+D20)</f>
        <v>850601</v>
      </c>
      <c r="E37" s="375">
        <f>SUM(E9+E20)</f>
        <v>1121996</v>
      </c>
      <c r="F37" s="375">
        <f>SUM(F9+F20)</f>
        <v>1148225</v>
      </c>
      <c r="G37" s="375">
        <f>SUM(G20,G9)</f>
        <v>0</v>
      </c>
      <c r="H37" s="375">
        <f>SUM(H20,H9)</f>
        <v>0</v>
      </c>
      <c r="I37" s="375">
        <v>0</v>
      </c>
      <c r="J37" s="375">
        <f>SUM(J9+J20)</f>
        <v>36264</v>
      </c>
      <c r="K37" s="375">
        <f>SUM(K9+K20)</f>
        <v>36264</v>
      </c>
      <c r="L37" s="375">
        <f>SUM(L9,L20)</f>
        <v>36264</v>
      </c>
      <c r="M37" s="375">
        <f>SUM(J37,G37,D37)</f>
        <v>886865</v>
      </c>
      <c r="N37" s="375">
        <f>SUM(K37,H37,E37)</f>
        <v>1158260</v>
      </c>
      <c r="O37" s="375">
        <f>SUM(O9,O20)</f>
        <v>1151979</v>
      </c>
      <c r="P37" s="374" t="s">
        <v>43</v>
      </c>
      <c r="Q37" s="375"/>
      <c r="R37" s="375"/>
      <c r="S37" s="74"/>
      <c r="T37" s="377">
        <f>SUM(T9+T20+T24+T25+T28+T30+T33)</f>
        <v>948011</v>
      </c>
      <c r="U37" s="377">
        <f>SUM(U9+U20+U24+U25+U28+U30+U33)+U36</f>
        <v>1297308</v>
      </c>
      <c r="V37" s="377">
        <f>SUM(V9+V20+V24+V25+V28+V30+V33)</f>
        <v>1141886</v>
      </c>
      <c r="W37" s="378">
        <f>SUM(W33,W30,W28,W25,W24,W20,W9)</f>
        <v>0</v>
      </c>
      <c r="X37" s="378">
        <v>0</v>
      </c>
      <c r="Y37" s="378">
        <v>0</v>
      </c>
      <c r="Z37" s="378">
        <f>SUM(Z33,Z30,Z28,Z25,Z24,Z20,Z9)</f>
        <v>36264</v>
      </c>
      <c r="AA37" s="378">
        <f>SUM(AA33,AA30,AA28,AA25,AA24,AA20,AA9)</f>
        <v>36264</v>
      </c>
      <c r="AB37" s="378">
        <f>SUM(AB33,AB30,AB28,AB25,AB24,AB20,AB9)</f>
        <v>36264</v>
      </c>
      <c r="AC37" s="377">
        <f t="shared" si="2"/>
        <v>984275</v>
      </c>
      <c r="AD37" s="377">
        <f t="shared" si="3"/>
        <v>1333572</v>
      </c>
      <c r="AE37" s="377">
        <f t="shared" si="4"/>
        <v>1178150</v>
      </c>
    </row>
    <row r="38" spans="1:31" ht="0.75" customHeight="1" hidden="1">
      <c r="A38" s="388"/>
      <c r="B38" s="388"/>
      <c r="C38" s="389"/>
      <c r="D38" s="375"/>
      <c r="E38" s="375"/>
      <c r="F38" s="375"/>
      <c r="G38" s="375"/>
      <c r="H38" s="375"/>
      <c r="I38" s="375"/>
      <c r="J38" s="375"/>
      <c r="K38" s="375"/>
      <c r="L38" s="375"/>
      <c r="M38" s="375">
        <f>SUM(J38,G38,D38)</f>
        <v>0</v>
      </c>
      <c r="N38" s="375">
        <f>SUM(K38,H38,E38)</f>
        <v>0</v>
      </c>
      <c r="O38" s="375">
        <f aca="true" t="shared" si="6" ref="O38:O47">SUM(L38,I38,F38)</f>
        <v>0</v>
      </c>
      <c r="P38" s="374"/>
      <c r="Q38" s="375"/>
      <c r="R38" s="375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377">
        <f t="shared" si="2"/>
        <v>0</v>
      </c>
      <c r="AD38" s="377">
        <f t="shared" si="3"/>
        <v>0</v>
      </c>
      <c r="AE38" s="377">
        <f t="shared" si="4"/>
        <v>0</v>
      </c>
    </row>
    <row r="39" spans="1:31" ht="12.75">
      <c r="A39" s="374"/>
      <c r="B39" s="374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75"/>
      <c r="N39" s="375"/>
      <c r="O39" s="375">
        <f t="shared" si="6"/>
        <v>0</v>
      </c>
      <c r="P39" s="374" t="s">
        <v>44</v>
      </c>
      <c r="Q39" s="375"/>
      <c r="R39" s="375"/>
      <c r="S39" s="74"/>
      <c r="T39" s="377">
        <f>SUM(T41+T40)</f>
        <v>0</v>
      </c>
      <c r="U39" s="377">
        <v>0</v>
      </c>
      <c r="V39" s="377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377">
        <f t="shared" si="2"/>
        <v>0</v>
      </c>
      <c r="AD39" s="377">
        <f t="shared" si="3"/>
        <v>0</v>
      </c>
      <c r="AE39" s="377">
        <f t="shared" si="4"/>
        <v>0</v>
      </c>
    </row>
    <row r="40" spans="1:31" ht="12.75">
      <c r="A40" s="387"/>
      <c r="B40" s="387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75"/>
      <c r="N40" s="375"/>
      <c r="O40" s="375">
        <f t="shared" si="6"/>
        <v>0</v>
      </c>
      <c r="P40" s="380" t="s">
        <v>38</v>
      </c>
      <c r="Q40" s="381"/>
      <c r="R40" s="381"/>
      <c r="S40" s="74"/>
      <c r="T40" s="379">
        <f>M50-AC50</f>
        <v>0</v>
      </c>
      <c r="U40" s="379">
        <f>N50-AD50</f>
        <v>0</v>
      </c>
      <c r="V40" s="379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377">
        <f t="shared" si="2"/>
        <v>0</v>
      </c>
      <c r="AD40" s="377">
        <f t="shared" si="3"/>
        <v>0</v>
      </c>
      <c r="AE40" s="377">
        <f t="shared" si="4"/>
        <v>0</v>
      </c>
    </row>
    <row r="41" spans="1:31" ht="12.75">
      <c r="A41" s="374" t="s">
        <v>45</v>
      </c>
      <c r="B41" s="374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75"/>
      <c r="N41" s="375"/>
      <c r="O41" s="375">
        <f t="shared" si="6"/>
        <v>0</v>
      </c>
      <c r="P41" s="380" t="s">
        <v>39</v>
      </c>
      <c r="Q41" s="381"/>
      <c r="R41" s="381"/>
      <c r="S41" s="74"/>
      <c r="T41" s="379">
        <f>M51-AC51</f>
        <v>0</v>
      </c>
      <c r="U41" s="379">
        <f>N51-AD51</f>
        <v>0</v>
      </c>
      <c r="V41" s="379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377">
        <f t="shared" si="2"/>
        <v>0</v>
      </c>
      <c r="AD41" s="377">
        <f t="shared" si="3"/>
        <v>0</v>
      </c>
      <c r="AE41" s="377">
        <f t="shared" si="4"/>
        <v>0</v>
      </c>
    </row>
    <row r="42" spans="1:31" ht="12.75">
      <c r="A42" s="376" t="s">
        <v>46</v>
      </c>
      <c r="B42" s="376"/>
      <c r="C42" s="375"/>
      <c r="D42" s="375">
        <f>SUM(D43+D44)</f>
        <v>95410</v>
      </c>
      <c r="E42" s="375">
        <f>SUM(E43+E44)</f>
        <v>122336</v>
      </c>
      <c r="F42" s="375">
        <f>SUM(F43+F44)</f>
        <v>122336</v>
      </c>
      <c r="G42" s="375">
        <f>SUM(G43:G44)</f>
        <v>0</v>
      </c>
      <c r="H42" s="375">
        <v>0</v>
      </c>
      <c r="I42" s="375">
        <v>0</v>
      </c>
      <c r="J42" s="375">
        <f>SUM(J43:J44)</f>
        <v>0</v>
      </c>
      <c r="K42" s="375">
        <v>0</v>
      </c>
      <c r="L42" s="375">
        <v>0</v>
      </c>
      <c r="M42" s="375">
        <f aca="true" t="shared" si="7" ref="M42:M48">SUM(J42,G42,D42)</f>
        <v>95410</v>
      </c>
      <c r="N42" s="375">
        <f>SUM(K42,H42,E42)</f>
        <v>122336</v>
      </c>
      <c r="O42" s="375">
        <f t="shared" si="6"/>
        <v>122336</v>
      </c>
      <c r="P42" s="387"/>
      <c r="Q42" s="381"/>
      <c r="R42" s="381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377"/>
      <c r="AD42" s="377"/>
      <c r="AE42" s="377"/>
    </row>
    <row r="43" spans="1:31" ht="12.75">
      <c r="A43" s="387" t="s">
        <v>61</v>
      </c>
      <c r="B43" s="387"/>
      <c r="C43" s="381"/>
      <c r="D43" s="381">
        <v>43227</v>
      </c>
      <c r="E43" s="381">
        <v>43501</v>
      </c>
      <c r="F43" s="381">
        <v>42728</v>
      </c>
      <c r="G43" s="381">
        <v>0</v>
      </c>
      <c r="H43" s="381">
        <v>0</v>
      </c>
      <c r="I43" s="381">
        <v>0</v>
      </c>
      <c r="J43" s="381">
        <v>0</v>
      </c>
      <c r="K43" s="381">
        <v>0</v>
      </c>
      <c r="L43" s="381">
        <v>0</v>
      </c>
      <c r="M43" s="375">
        <f t="shared" si="7"/>
        <v>43227</v>
      </c>
      <c r="N43" s="375">
        <f>SUM(E43)</f>
        <v>43501</v>
      </c>
      <c r="O43" s="375">
        <f t="shared" si="6"/>
        <v>42728</v>
      </c>
      <c r="P43" s="380"/>
      <c r="Q43" s="381"/>
      <c r="R43" s="381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377"/>
      <c r="AD43" s="377"/>
      <c r="AE43" s="377"/>
    </row>
    <row r="44" spans="1:31" ht="12.75">
      <c r="A44" s="387" t="s">
        <v>62</v>
      </c>
      <c r="B44" s="387"/>
      <c r="C44" s="381"/>
      <c r="D44" s="381">
        <v>52183</v>
      </c>
      <c r="E44" s="381">
        <v>78835</v>
      </c>
      <c r="F44" s="381">
        <v>79608</v>
      </c>
      <c r="G44" s="381">
        <v>0</v>
      </c>
      <c r="H44" s="381">
        <v>0</v>
      </c>
      <c r="I44" s="381">
        <v>0</v>
      </c>
      <c r="J44" s="381">
        <v>0</v>
      </c>
      <c r="K44" s="381">
        <v>0</v>
      </c>
      <c r="L44" s="381">
        <v>0</v>
      </c>
      <c r="M44" s="375">
        <f t="shared" si="7"/>
        <v>52183</v>
      </c>
      <c r="N44" s="375">
        <f>SUM(E44)</f>
        <v>78835</v>
      </c>
      <c r="O44" s="375">
        <f t="shared" si="6"/>
        <v>79608</v>
      </c>
      <c r="P44" s="380"/>
      <c r="Q44" s="381"/>
      <c r="R44" s="381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377"/>
      <c r="AD44" s="377"/>
      <c r="AE44" s="377"/>
    </row>
    <row r="45" spans="1:31" ht="12.75">
      <c r="A45" s="966" t="s">
        <v>814</v>
      </c>
      <c r="B45" s="387"/>
      <c r="C45" s="381"/>
      <c r="D45" s="381">
        <v>0</v>
      </c>
      <c r="E45" s="381">
        <v>12976</v>
      </c>
      <c r="F45" s="381">
        <v>12976</v>
      </c>
      <c r="G45" s="381">
        <v>0</v>
      </c>
      <c r="H45" s="381">
        <v>0</v>
      </c>
      <c r="I45" s="381">
        <v>0</v>
      </c>
      <c r="J45" s="381">
        <v>0</v>
      </c>
      <c r="K45" s="381">
        <v>0</v>
      </c>
      <c r="L45" s="381">
        <v>0</v>
      </c>
      <c r="M45" s="375">
        <f>SUM(J45,G45,D45)</f>
        <v>0</v>
      </c>
      <c r="N45" s="375">
        <f>SUM(K45,H45,E45)</f>
        <v>12976</v>
      </c>
      <c r="O45" s="375">
        <f>SUM(L45,I45,F45)</f>
        <v>12976</v>
      </c>
      <c r="P45" s="380"/>
      <c r="Q45" s="381"/>
      <c r="R45" s="381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377"/>
      <c r="AD45" s="377"/>
      <c r="AE45" s="377"/>
    </row>
    <row r="46" spans="1:31" ht="12.75">
      <c r="A46" s="376" t="s">
        <v>47</v>
      </c>
      <c r="B46" s="376"/>
      <c r="C46" s="375"/>
      <c r="D46" s="375">
        <v>0</v>
      </c>
      <c r="E46" s="375">
        <f>SUM(E47:E48)</f>
        <v>40000</v>
      </c>
      <c r="F46" s="375">
        <f>SUM(F47:F48)</f>
        <v>40000</v>
      </c>
      <c r="G46" s="375">
        <f>SUM(G47:G48)</f>
        <v>0</v>
      </c>
      <c r="H46" s="375">
        <v>0</v>
      </c>
      <c r="I46" s="375">
        <v>0</v>
      </c>
      <c r="J46" s="375">
        <f>SUM(J47)</f>
        <v>0</v>
      </c>
      <c r="K46" s="375">
        <v>0</v>
      </c>
      <c r="L46" s="375">
        <v>0</v>
      </c>
      <c r="M46" s="375">
        <f t="shared" si="7"/>
        <v>0</v>
      </c>
      <c r="N46" s="375">
        <f>SUM(K46,H46,E46)</f>
        <v>40000</v>
      </c>
      <c r="O46" s="375">
        <f t="shared" si="6"/>
        <v>40000</v>
      </c>
      <c r="P46" s="387"/>
      <c r="Q46" s="381"/>
      <c r="R46" s="381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377"/>
      <c r="AD46" s="377"/>
      <c r="AE46" s="377"/>
    </row>
    <row r="47" spans="1:31" ht="12.75">
      <c r="A47" s="387" t="s">
        <v>63</v>
      </c>
      <c r="B47" s="387"/>
      <c r="C47" s="381"/>
      <c r="D47" s="381">
        <v>0</v>
      </c>
      <c r="E47" s="381">
        <v>0</v>
      </c>
      <c r="F47" s="381">
        <v>0</v>
      </c>
      <c r="G47" s="381">
        <v>0</v>
      </c>
      <c r="H47" s="381">
        <v>0</v>
      </c>
      <c r="I47" s="381">
        <v>0</v>
      </c>
      <c r="J47" s="381">
        <v>0</v>
      </c>
      <c r="K47" s="381">
        <v>0</v>
      </c>
      <c r="L47" s="381">
        <v>0</v>
      </c>
      <c r="M47" s="375">
        <f t="shared" si="7"/>
        <v>0</v>
      </c>
      <c r="N47" s="375">
        <f>SUM(K47,H47,E47)</f>
        <v>0</v>
      </c>
      <c r="O47" s="375">
        <f t="shared" si="6"/>
        <v>0</v>
      </c>
      <c r="P47" s="380"/>
      <c r="Q47" s="381"/>
      <c r="R47" s="381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377"/>
      <c r="AD47" s="377"/>
      <c r="AE47" s="377"/>
    </row>
    <row r="48" spans="1:31" ht="12.75">
      <c r="A48" s="387" t="s">
        <v>48</v>
      </c>
      <c r="B48" s="387"/>
      <c r="C48" s="381"/>
      <c r="D48" s="381">
        <v>0</v>
      </c>
      <c r="E48" s="381">
        <v>40000</v>
      </c>
      <c r="F48" s="381">
        <v>40000</v>
      </c>
      <c r="G48" s="381">
        <v>0</v>
      </c>
      <c r="H48" s="381">
        <v>0</v>
      </c>
      <c r="I48" s="381">
        <v>0</v>
      </c>
      <c r="J48" s="381">
        <v>0</v>
      </c>
      <c r="K48" s="381">
        <v>0</v>
      </c>
      <c r="L48" s="381">
        <v>0</v>
      </c>
      <c r="M48" s="375">
        <f t="shared" si="7"/>
        <v>0</v>
      </c>
      <c r="N48" s="375">
        <f>SUM(K48,H48,E48)</f>
        <v>40000</v>
      </c>
      <c r="O48" s="375">
        <f>SUM(L48,I48,F48)</f>
        <v>40000</v>
      </c>
      <c r="P48" s="380"/>
      <c r="Q48" s="381"/>
      <c r="R48" s="381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377"/>
      <c r="AD48" s="377"/>
      <c r="AE48" s="377"/>
    </row>
    <row r="49" spans="1:31" ht="12.75">
      <c r="A49" s="374" t="s">
        <v>19</v>
      </c>
      <c r="B49" s="374"/>
      <c r="C49" s="375"/>
      <c r="D49" s="375">
        <f>SUM(D42,D37)</f>
        <v>946011</v>
      </c>
      <c r="E49" s="375">
        <f>SUM(E37,E42,E46)+E45</f>
        <v>1297308</v>
      </c>
      <c r="F49" s="375">
        <f>SUM(F37,F42,F46)+F45</f>
        <v>1323537</v>
      </c>
      <c r="G49" s="375">
        <f aca="true" t="shared" si="8" ref="G49:M49">SUM(G37,G42,G46)</f>
        <v>0</v>
      </c>
      <c r="H49" s="375">
        <f t="shared" si="8"/>
        <v>0</v>
      </c>
      <c r="I49" s="375">
        <f t="shared" si="8"/>
        <v>0</v>
      </c>
      <c r="J49" s="375">
        <f t="shared" si="8"/>
        <v>36264</v>
      </c>
      <c r="K49" s="375">
        <f t="shared" si="8"/>
        <v>36264</v>
      </c>
      <c r="L49" s="375">
        <f t="shared" si="8"/>
        <v>36264</v>
      </c>
      <c r="M49" s="375">
        <f t="shared" si="8"/>
        <v>982275</v>
      </c>
      <c r="N49" s="375">
        <f>SUM(E49,H49,K49)</f>
        <v>1333572</v>
      </c>
      <c r="O49" s="375">
        <f>SUM(O37,O42,O46)+O45</f>
        <v>1327291</v>
      </c>
      <c r="P49" s="374" t="s">
        <v>49</v>
      </c>
      <c r="Q49" s="375"/>
      <c r="R49" s="375"/>
      <c r="S49" s="74"/>
      <c r="T49" s="377">
        <f>SUM(T37)</f>
        <v>948011</v>
      </c>
      <c r="U49" s="377">
        <f aca="true" t="shared" si="9" ref="U49:AE49">SUM(U37)</f>
        <v>1297308</v>
      </c>
      <c r="V49" s="377">
        <f t="shared" si="9"/>
        <v>1141886</v>
      </c>
      <c r="W49" s="377">
        <f t="shared" si="9"/>
        <v>0</v>
      </c>
      <c r="X49" s="377">
        <f t="shared" si="9"/>
        <v>0</v>
      </c>
      <c r="Y49" s="377">
        <f t="shared" si="9"/>
        <v>0</v>
      </c>
      <c r="Z49" s="377">
        <f t="shared" si="9"/>
        <v>36264</v>
      </c>
      <c r="AA49" s="377">
        <f t="shared" si="9"/>
        <v>36264</v>
      </c>
      <c r="AB49" s="377">
        <f t="shared" si="9"/>
        <v>36264</v>
      </c>
      <c r="AC49" s="377">
        <f t="shared" si="9"/>
        <v>984275</v>
      </c>
      <c r="AD49" s="377">
        <f t="shared" si="9"/>
        <v>1333572</v>
      </c>
      <c r="AE49" s="377">
        <f t="shared" si="9"/>
        <v>1178150</v>
      </c>
    </row>
    <row r="50" spans="1:31" ht="12.75">
      <c r="A50" s="387" t="s">
        <v>622</v>
      </c>
      <c r="B50" s="387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75"/>
      <c r="N50" s="375">
        <f>N9+N43+N45</f>
        <v>964224</v>
      </c>
      <c r="O50" s="375"/>
      <c r="P50" s="387" t="s">
        <v>623</v>
      </c>
      <c r="Q50" s="381"/>
      <c r="R50" s="381"/>
      <c r="S50" s="74"/>
      <c r="T50" s="379"/>
      <c r="U50" s="379"/>
      <c r="V50" s="379"/>
      <c r="W50" s="379"/>
      <c r="X50" s="379"/>
      <c r="Y50" s="379"/>
      <c r="Z50" s="379"/>
      <c r="AA50" s="379"/>
      <c r="AB50" s="379"/>
      <c r="AC50" s="377"/>
      <c r="AD50" s="377">
        <f>SUM(AD9,AD25,AD36)</f>
        <v>964224</v>
      </c>
      <c r="AE50" s="377"/>
    </row>
    <row r="51" spans="1:31" ht="12.75">
      <c r="A51" s="387" t="s">
        <v>624</v>
      </c>
      <c r="B51" s="387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75"/>
      <c r="N51" s="375">
        <f>N20+N44+N48</f>
        <v>369348</v>
      </c>
      <c r="O51" s="375"/>
      <c r="P51" s="387" t="s">
        <v>625</v>
      </c>
      <c r="Q51" s="381"/>
      <c r="R51" s="381"/>
      <c r="S51" s="74"/>
      <c r="T51" s="379"/>
      <c r="U51" s="379"/>
      <c r="V51" s="379"/>
      <c r="W51" s="379"/>
      <c r="X51" s="379"/>
      <c r="Y51" s="379"/>
      <c r="Z51" s="379"/>
      <c r="AA51" s="379"/>
      <c r="AB51" s="379"/>
      <c r="AC51" s="377"/>
      <c r="AD51" s="377">
        <f>SUM(AD20)</f>
        <v>369348</v>
      </c>
      <c r="AE51" s="377"/>
    </row>
    <row r="52" spans="1:31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379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379"/>
      <c r="AE52" s="74"/>
    </row>
    <row r="53" spans="1:31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</row>
    <row r="54" spans="1:29" ht="12.75">
      <c r="A54" s="78"/>
      <c r="B54" s="78"/>
      <c r="C54" s="78"/>
      <c r="D54" s="99" t="s">
        <v>177</v>
      </c>
      <c r="E54" s="99"/>
      <c r="F54" s="99"/>
      <c r="G54" s="99"/>
      <c r="H54" s="99"/>
      <c r="I54" s="99"/>
      <c r="J54" s="99"/>
      <c r="K54" s="99"/>
      <c r="L54" s="99"/>
      <c r="M54" s="78"/>
      <c r="N54" s="78"/>
      <c r="O54" s="99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:29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 spans="1:29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1:29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 spans="1:29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</row>
    <row r="60" spans="1:29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</row>
    <row r="61" spans="1:29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 spans="1:2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</row>
    <row r="63" spans="1:2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:2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 spans="1:2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</sheetData>
  <sheetProtection/>
  <mergeCells count="12">
    <mergeCell ref="G5:H5"/>
    <mergeCell ref="J5:K5"/>
    <mergeCell ref="M5:N5"/>
    <mergeCell ref="T5:U5"/>
    <mergeCell ref="W5:X5"/>
    <mergeCell ref="Z5:AA5"/>
    <mergeCell ref="A1:AC1"/>
    <mergeCell ref="A37:C37"/>
    <mergeCell ref="A5:C5"/>
    <mergeCell ref="P5:Q5"/>
    <mergeCell ref="A3:Z3"/>
    <mergeCell ref="D5:E5"/>
  </mergeCells>
  <printOptions/>
  <pageMargins left="0.07874015748031496" right="0.07874015748031496" top="0.4330708661417323" bottom="0.3937007874015748" header="0.15748031496062992" footer="0.15748031496062992"/>
  <pageSetup horizontalDpi="600" verticalDpi="600" orientation="landscape" paperSize="8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2" width="11.7109375" style="0" customWidth="1"/>
  </cols>
  <sheetData>
    <row r="1" ht="12.75">
      <c r="A1" s="2" t="s">
        <v>375</v>
      </c>
    </row>
    <row r="7" ht="12.75">
      <c r="A7" s="8" t="s">
        <v>78</v>
      </c>
    </row>
    <row r="8" ht="13.5" thickBot="1"/>
    <row r="9" spans="1:2" ht="13.5" thickBot="1">
      <c r="A9" s="34" t="s">
        <v>0</v>
      </c>
      <c r="B9" s="70" t="s">
        <v>1</v>
      </c>
    </row>
    <row r="10" spans="1:2" ht="12.75">
      <c r="A10" s="61"/>
      <c r="B10" s="19">
        <v>0</v>
      </c>
    </row>
    <row r="11" spans="1:2" ht="12.75">
      <c r="A11" s="53"/>
      <c r="B11" s="16"/>
    </row>
    <row r="12" spans="1:2" ht="12.75">
      <c r="A12" s="53"/>
      <c r="B12" s="16"/>
    </row>
    <row r="13" spans="1:2" ht="13.5" thickBot="1">
      <c r="A13" s="54"/>
      <c r="B13" s="17"/>
    </row>
    <row r="16" ht="12.75">
      <c r="G16" t="s">
        <v>177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8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.8515625" style="0" customWidth="1"/>
    <col min="2" max="2" width="1.57421875" style="0" hidden="1" customWidth="1"/>
    <col min="4" max="4" width="29.00390625" style="0" customWidth="1"/>
    <col min="5" max="5" width="8.28125" style="0" customWidth="1"/>
    <col min="6" max="6" width="9.57421875" style="0" customWidth="1"/>
    <col min="7" max="7" width="9.8515625" style="0" customWidth="1"/>
    <col min="8" max="8" width="0.42578125" style="0" hidden="1" customWidth="1"/>
  </cols>
  <sheetData>
    <row r="4" spans="4:5" ht="12.75">
      <c r="D4" s="2" t="s">
        <v>360</v>
      </c>
      <c r="E4" s="2"/>
    </row>
    <row r="5" ht="12.75">
      <c r="F5" t="s">
        <v>177</v>
      </c>
    </row>
    <row r="8" spans="1:8" ht="12.75">
      <c r="A8" s="987" t="s">
        <v>77</v>
      </c>
      <c r="B8" s="988"/>
      <c r="C8" s="988"/>
      <c r="D8" s="988"/>
      <c r="E8" s="988"/>
      <c r="F8" s="988"/>
      <c r="G8" s="988"/>
      <c r="H8" s="988"/>
    </row>
    <row r="9" ht="12.75">
      <c r="C9" s="8"/>
    </row>
    <row r="10" ht="12.75">
      <c r="C10" s="8"/>
    </row>
    <row r="11" ht="12.75">
      <c r="C11" s="8"/>
    </row>
    <row r="12" ht="13.5" thickBot="1">
      <c r="F12" s="60" t="s">
        <v>178</v>
      </c>
    </row>
    <row r="13" spans="3:9" ht="13.5" thickBot="1">
      <c r="C13" s="57" t="s">
        <v>24</v>
      </c>
      <c r="D13" s="30"/>
      <c r="E13" s="367" t="s">
        <v>414</v>
      </c>
      <c r="F13" s="367" t="s">
        <v>384</v>
      </c>
      <c r="G13" s="114" t="s">
        <v>385</v>
      </c>
      <c r="H13" s="367"/>
      <c r="I13" s="114" t="s">
        <v>461</v>
      </c>
    </row>
    <row r="14" spans="3:9" ht="12.75">
      <c r="C14" s="985" t="s">
        <v>251</v>
      </c>
      <c r="D14" s="978"/>
      <c r="E14" s="153" t="s">
        <v>431</v>
      </c>
      <c r="F14" s="391">
        <v>8615</v>
      </c>
      <c r="G14" s="802">
        <v>8864</v>
      </c>
      <c r="H14" s="391">
        <v>8615</v>
      </c>
      <c r="I14" s="802">
        <v>8864</v>
      </c>
    </row>
    <row r="15" spans="3:9" ht="12.75">
      <c r="C15" s="153" t="s">
        <v>252</v>
      </c>
      <c r="D15" s="154"/>
      <c r="E15" s="153" t="s">
        <v>431</v>
      </c>
      <c r="F15" s="391">
        <v>5409</v>
      </c>
      <c r="G15" s="803">
        <v>5399</v>
      </c>
      <c r="H15" s="392">
        <v>5409</v>
      </c>
      <c r="I15" s="803">
        <v>5399</v>
      </c>
    </row>
    <row r="16" spans="3:9" ht="12.75">
      <c r="C16" s="986" t="s">
        <v>237</v>
      </c>
      <c r="D16" s="981"/>
      <c r="E16" s="173" t="s">
        <v>431</v>
      </c>
      <c r="F16" s="392">
        <v>28704</v>
      </c>
      <c r="G16" s="803">
        <v>28361</v>
      </c>
      <c r="H16" s="392">
        <v>28704</v>
      </c>
      <c r="I16" s="803">
        <v>27588</v>
      </c>
    </row>
    <row r="17" spans="3:9" ht="13.5" thickBot="1">
      <c r="C17" s="96" t="s">
        <v>250</v>
      </c>
      <c r="D17" s="98"/>
      <c r="E17" s="822" t="s">
        <v>431</v>
      </c>
      <c r="F17" s="393">
        <v>499</v>
      </c>
      <c r="G17" s="804">
        <v>877</v>
      </c>
      <c r="H17" s="393">
        <v>0</v>
      </c>
      <c r="I17" s="804">
        <v>877</v>
      </c>
    </row>
    <row r="18" spans="3:9" ht="13.5" thickBot="1">
      <c r="C18" s="973" t="s">
        <v>204</v>
      </c>
      <c r="D18" s="975"/>
      <c r="E18" s="178"/>
      <c r="F18" s="195">
        <f>SUM(F14:F17)</f>
        <v>43227</v>
      </c>
      <c r="G18" s="77">
        <f>SUM(G14:G17)</f>
        <v>43501</v>
      </c>
      <c r="H18" s="77">
        <f>SUM(H14:H17)</f>
        <v>42728</v>
      </c>
      <c r="I18" s="77">
        <f>SUM(I14:I17)</f>
        <v>42728</v>
      </c>
    </row>
    <row r="19" spans="3:9" ht="12.75">
      <c r="C19" s="66"/>
      <c r="D19" s="66"/>
      <c r="E19" s="66"/>
      <c r="F19" s="22"/>
      <c r="H19" s="117"/>
      <c r="I19" s="117"/>
    </row>
    <row r="20" spans="3:9" ht="12.75">
      <c r="C20" s="66"/>
      <c r="D20" s="66"/>
      <c r="E20" s="66"/>
      <c r="F20" s="22"/>
      <c r="H20" s="117"/>
      <c r="I20" s="117"/>
    </row>
    <row r="21" spans="3:9" ht="13.5" thickBot="1">
      <c r="C21" s="22"/>
      <c r="D21" s="22"/>
      <c r="E21" s="22"/>
      <c r="F21" s="22"/>
      <c r="H21" s="117"/>
      <c r="I21" s="117"/>
    </row>
    <row r="22" spans="3:9" ht="13.5" thickBot="1">
      <c r="C22" s="57" t="s">
        <v>25</v>
      </c>
      <c r="D22" s="30"/>
      <c r="E22" s="114" t="s">
        <v>414</v>
      </c>
      <c r="F22" s="348" t="s">
        <v>384</v>
      </c>
      <c r="G22" s="114" t="s">
        <v>385</v>
      </c>
      <c r="H22" s="842"/>
      <c r="I22" s="970" t="s">
        <v>461</v>
      </c>
    </row>
    <row r="23" spans="3:9" ht="12.75">
      <c r="C23" s="991" t="s">
        <v>237</v>
      </c>
      <c r="D23" s="992"/>
      <c r="E23" s="462" t="s">
        <v>431</v>
      </c>
      <c r="F23" s="159">
        <v>52183</v>
      </c>
      <c r="G23" s="802">
        <v>78835</v>
      </c>
      <c r="H23" s="391">
        <v>52183</v>
      </c>
      <c r="I23" s="802">
        <v>79608</v>
      </c>
    </row>
    <row r="24" spans="3:12" ht="13.5" thickBot="1">
      <c r="C24" s="989"/>
      <c r="D24" s="990"/>
      <c r="E24" s="105"/>
      <c r="F24" s="158"/>
      <c r="G24" s="804"/>
      <c r="H24" s="393"/>
      <c r="I24" s="441"/>
      <c r="L24" t="s">
        <v>177</v>
      </c>
    </row>
    <row r="25" spans="3:9" ht="13.5" thickBot="1">
      <c r="C25" s="973" t="s">
        <v>204</v>
      </c>
      <c r="D25" s="975"/>
      <c r="E25" s="113"/>
      <c r="F25" s="190">
        <f>SUM(F23:F24)</f>
        <v>52183</v>
      </c>
      <c r="G25" s="805">
        <f>SUM(G23:G24)</f>
        <v>78835</v>
      </c>
      <c r="H25" s="805">
        <f>SUM(H23:H24)</f>
        <v>52183</v>
      </c>
      <c r="I25" s="805">
        <f>SUM(I23:I24)</f>
        <v>79608</v>
      </c>
    </row>
    <row r="26" spans="7:8" ht="13.5" thickBot="1">
      <c r="G26" s="117"/>
      <c r="H26" s="117"/>
    </row>
    <row r="27" spans="3:9" ht="13.5" thickBot="1">
      <c r="C27" s="973" t="s">
        <v>238</v>
      </c>
      <c r="D27" s="974"/>
      <c r="E27" s="113"/>
      <c r="F27" s="80">
        <f>SUM(F25,F18)</f>
        <v>95410</v>
      </c>
      <c r="G27" s="77">
        <f>SUM(G25,G18)</f>
        <v>122336</v>
      </c>
      <c r="H27" s="77">
        <f>SUM(H25,H18)</f>
        <v>94911</v>
      </c>
      <c r="I27" s="77">
        <f>SUM(I25,I18)</f>
        <v>122336</v>
      </c>
    </row>
    <row r="28" ht="12.75">
      <c r="H28" s="117"/>
    </row>
  </sheetData>
  <sheetProtection/>
  <mergeCells count="8">
    <mergeCell ref="A8:H8"/>
    <mergeCell ref="C27:D27"/>
    <mergeCell ref="C25:D25"/>
    <mergeCell ref="C24:D24"/>
    <mergeCell ref="C14:D14"/>
    <mergeCell ref="C16:D16"/>
    <mergeCell ref="C18:D18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4.7109375" style="0" customWidth="1"/>
    <col min="2" max="2" width="6.8515625" style="0" customWidth="1"/>
    <col min="3" max="4" width="6.421875" style="0" customWidth="1"/>
    <col min="5" max="7" width="6.8515625" style="0" customWidth="1"/>
    <col min="8" max="9" width="7.7109375" style="0" customWidth="1"/>
    <col min="10" max="10" width="7.28125" style="0" customWidth="1"/>
    <col min="11" max="11" width="7.57421875" style="0" customWidth="1"/>
    <col min="12" max="12" width="8.00390625" style="0" customWidth="1"/>
    <col min="13" max="13" width="7.57421875" style="0" customWidth="1"/>
  </cols>
  <sheetData>
    <row r="1" ht="12.75">
      <c r="G1" s="2" t="s">
        <v>376</v>
      </c>
    </row>
    <row r="3" spans="1:2" ht="12.75">
      <c r="A3" s="8" t="s">
        <v>79</v>
      </c>
      <c r="B3" s="8"/>
    </row>
    <row r="6" ht="13.5" thickBot="1">
      <c r="H6" s="141" t="s">
        <v>178</v>
      </c>
    </row>
    <row r="7" spans="1:13" ht="20.25" customHeight="1" thickBot="1">
      <c r="A7" s="360"/>
      <c r="B7" s="456" t="s">
        <v>414</v>
      </c>
      <c r="C7" s="18">
        <v>2014</v>
      </c>
      <c r="D7" s="56">
        <v>2015</v>
      </c>
      <c r="E7" s="56">
        <v>2016</v>
      </c>
      <c r="F7" s="56">
        <v>2017</v>
      </c>
      <c r="G7" s="349">
        <v>2018</v>
      </c>
      <c r="H7" s="349">
        <v>2019</v>
      </c>
      <c r="I7" s="349">
        <v>2020</v>
      </c>
      <c r="J7" s="349">
        <v>2021</v>
      </c>
      <c r="K7" s="349">
        <v>2022</v>
      </c>
      <c r="L7" s="349">
        <v>2023</v>
      </c>
      <c r="M7" s="366">
        <v>2024</v>
      </c>
    </row>
    <row r="8" spans="1:13" ht="12.75">
      <c r="A8" s="361" t="s">
        <v>5</v>
      </c>
      <c r="B8" s="455"/>
      <c r="C8" s="61"/>
      <c r="D8" s="28"/>
      <c r="E8" s="28"/>
      <c r="F8" s="28"/>
      <c r="G8" s="28"/>
      <c r="H8" s="28"/>
      <c r="I8" s="28"/>
      <c r="J8" s="28"/>
      <c r="K8" s="28"/>
      <c r="L8" s="28"/>
      <c r="M8" s="19"/>
    </row>
    <row r="9" spans="1:13" ht="24">
      <c r="A9" s="362" t="s">
        <v>8</v>
      </c>
      <c r="B9" s="362"/>
      <c r="C9" s="53"/>
      <c r="D9" s="37"/>
      <c r="E9" s="37"/>
      <c r="F9" s="37"/>
      <c r="G9" s="37"/>
      <c r="H9" s="226"/>
      <c r="I9" s="37"/>
      <c r="J9" s="37"/>
      <c r="K9" s="37"/>
      <c r="L9" s="37"/>
      <c r="M9" s="16"/>
    </row>
    <row r="10" spans="1:13" ht="24">
      <c r="A10" s="362" t="s">
        <v>9</v>
      </c>
      <c r="B10" s="362"/>
      <c r="C10" s="53"/>
      <c r="D10" s="37"/>
      <c r="E10" s="37"/>
      <c r="F10" s="37"/>
      <c r="G10" s="37"/>
      <c r="H10" s="226"/>
      <c r="I10" s="37"/>
      <c r="J10" s="37"/>
      <c r="K10" s="37"/>
      <c r="L10" s="37"/>
      <c r="M10" s="16"/>
    </row>
    <row r="11" spans="1:13" ht="12.75">
      <c r="A11" s="390" t="s">
        <v>393</v>
      </c>
      <c r="B11" s="464" t="s">
        <v>460</v>
      </c>
      <c r="C11" s="53">
        <v>611</v>
      </c>
      <c r="D11" s="37">
        <v>5603</v>
      </c>
      <c r="E11" s="37">
        <v>5441</v>
      </c>
      <c r="F11" s="37">
        <v>5270</v>
      </c>
      <c r="G11" s="37">
        <v>5103</v>
      </c>
      <c r="H11" s="231">
        <v>4937</v>
      </c>
      <c r="I11" s="359">
        <v>4772</v>
      </c>
      <c r="J11" s="359">
        <v>4604</v>
      </c>
      <c r="K11" s="359">
        <v>4437</v>
      </c>
      <c r="L11" s="359">
        <v>4270</v>
      </c>
      <c r="M11" s="365">
        <v>4104</v>
      </c>
    </row>
    <row r="12" spans="1:13" ht="12.75">
      <c r="A12" s="361" t="s">
        <v>6</v>
      </c>
      <c r="B12" s="361"/>
      <c r="C12" s="53"/>
      <c r="D12" s="37"/>
      <c r="E12" s="37"/>
      <c r="F12" s="37"/>
      <c r="G12" s="37"/>
      <c r="H12" s="231"/>
      <c r="I12" s="37"/>
      <c r="J12" s="37"/>
      <c r="K12" s="37"/>
      <c r="L12" s="37"/>
      <c r="M12" s="16"/>
    </row>
    <row r="13" spans="1:13" ht="12.75">
      <c r="A13" s="363" t="s">
        <v>199</v>
      </c>
      <c r="B13" s="363"/>
      <c r="C13" s="228"/>
      <c r="D13" s="229"/>
      <c r="E13" s="229"/>
      <c r="F13" s="229"/>
      <c r="G13" s="229"/>
      <c r="H13" s="85"/>
      <c r="I13" s="37"/>
      <c r="J13" s="37"/>
      <c r="K13" s="37"/>
      <c r="L13" s="37"/>
      <c r="M13" s="16"/>
    </row>
    <row r="14" spans="1:13" ht="12.75">
      <c r="A14" s="363" t="s">
        <v>200</v>
      </c>
      <c r="B14" s="363"/>
      <c r="C14" s="228"/>
      <c r="D14" s="229"/>
      <c r="E14" s="37"/>
      <c r="F14" s="37"/>
      <c r="G14" s="37"/>
      <c r="H14" s="85"/>
      <c r="I14" s="37"/>
      <c r="J14" s="37"/>
      <c r="K14" s="37"/>
      <c r="L14" s="37"/>
      <c r="M14" s="16"/>
    </row>
    <row r="15" spans="1:13" ht="13.5" thickBot="1">
      <c r="A15" s="364" t="s">
        <v>7</v>
      </c>
      <c r="B15" s="364"/>
      <c r="C15" s="54"/>
      <c r="D15" s="48"/>
      <c r="E15" s="48"/>
      <c r="F15" s="48"/>
      <c r="G15" s="48"/>
      <c r="H15" s="282"/>
      <c r="I15" s="48"/>
      <c r="J15" s="48"/>
      <c r="K15" s="48"/>
      <c r="L15" s="48"/>
      <c r="M15" s="17"/>
    </row>
    <row r="17" spans="1:2" ht="12.75">
      <c r="A17" s="152"/>
      <c r="B17" s="15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2.7109375" style="0" customWidth="1"/>
    <col min="2" max="13" width="7.7109375" style="0" customWidth="1"/>
  </cols>
  <sheetData>
    <row r="1" ht="12.75">
      <c r="E1" s="2" t="s">
        <v>377</v>
      </c>
    </row>
    <row r="3" spans="1:10" ht="13.5" thickBot="1">
      <c r="A3" s="8" t="s">
        <v>80</v>
      </c>
      <c r="B3" s="2"/>
      <c r="C3" s="2"/>
      <c r="D3" s="2"/>
      <c r="E3" s="2"/>
      <c r="F3" s="2"/>
      <c r="G3" s="2"/>
      <c r="H3" s="2"/>
      <c r="I3" s="2"/>
      <c r="J3" s="2"/>
    </row>
    <row r="4" spans="1:15" ht="29.25" customHeight="1" thickBot="1">
      <c r="A4" s="959" t="s">
        <v>627</v>
      </c>
      <c r="B4" s="960" t="s">
        <v>64</v>
      </c>
      <c r="C4" s="960" t="s">
        <v>65</v>
      </c>
      <c r="D4" s="960" t="s">
        <v>66</v>
      </c>
      <c r="E4" s="960" t="s">
        <v>67</v>
      </c>
      <c r="F4" s="960" t="s">
        <v>68</v>
      </c>
      <c r="G4" s="960" t="s">
        <v>69</v>
      </c>
      <c r="H4" s="960" t="s">
        <v>70</v>
      </c>
      <c r="I4" s="960" t="s">
        <v>71</v>
      </c>
      <c r="J4" s="960" t="s">
        <v>72</v>
      </c>
      <c r="K4" s="960" t="s">
        <v>73</v>
      </c>
      <c r="L4" s="960" t="s">
        <v>74</v>
      </c>
      <c r="M4" s="960" t="s">
        <v>75</v>
      </c>
      <c r="N4" s="958" t="s">
        <v>813</v>
      </c>
      <c r="O4" s="961" t="s">
        <v>812</v>
      </c>
    </row>
    <row r="5" spans="1:15" ht="13.5" thickBot="1">
      <c r="A5" s="1078" t="s">
        <v>26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79"/>
      <c r="O5" s="247"/>
    </row>
    <row r="6" spans="1:17" ht="13.5" thickBot="1">
      <c r="A6" s="118" t="s">
        <v>50</v>
      </c>
      <c r="B6" s="119">
        <v>12994</v>
      </c>
      <c r="C6" s="120">
        <v>12994</v>
      </c>
      <c r="D6" s="120">
        <v>12994</v>
      </c>
      <c r="E6" s="120">
        <v>12994</v>
      </c>
      <c r="F6" s="120">
        <v>12994</v>
      </c>
      <c r="G6" s="120">
        <v>14932</v>
      </c>
      <c r="H6" s="121">
        <v>12994</v>
      </c>
      <c r="I6" s="120">
        <v>12994</v>
      </c>
      <c r="J6" s="120">
        <v>12994</v>
      </c>
      <c r="K6" s="120">
        <v>12994</v>
      </c>
      <c r="L6" s="120">
        <v>7972</v>
      </c>
      <c r="M6" s="122">
        <v>116804</v>
      </c>
      <c r="N6" s="956">
        <f>SUM(B6:M6)</f>
        <v>256654</v>
      </c>
      <c r="O6" s="962">
        <v>275881</v>
      </c>
      <c r="Q6" s="117"/>
    </row>
    <row r="7" spans="1:15" ht="13.5" thickBot="1">
      <c r="A7" s="123" t="s">
        <v>51</v>
      </c>
      <c r="B7" s="124">
        <v>35445</v>
      </c>
      <c r="C7" s="125">
        <v>35445</v>
      </c>
      <c r="D7" s="125">
        <v>35445</v>
      </c>
      <c r="E7" s="125">
        <v>35445</v>
      </c>
      <c r="F7" s="125">
        <v>35445</v>
      </c>
      <c r="G7" s="125">
        <v>35445</v>
      </c>
      <c r="H7" s="125">
        <v>35445</v>
      </c>
      <c r="I7" s="125">
        <v>35445</v>
      </c>
      <c r="J7" s="126">
        <v>35445</v>
      </c>
      <c r="K7" s="125">
        <v>35445</v>
      </c>
      <c r="L7" s="125">
        <v>37272</v>
      </c>
      <c r="M7" s="127">
        <v>27890</v>
      </c>
      <c r="N7" s="956">
        <f aca="true" t="shared" si="0" ref="N7:N14">SUM(B7:M7)</f>
        <v>419612</v>
      </c>
      <c r="O7" s="963">
        <v>419612</v>
      </c>
    </row>
    <row r="8" spans="1:15" ht="24.75" thickBot="1">
      <c r="A8" s="128" t="s">
        <v>52</v>
      </c>
      <c r="B8" s="129">
        <v>21999</v>
      </c>
      <c r="C8" s="125">
        <v>21999</v>
      </c>
      <c r="D8" s="125">
        <v>21999</v>
      </c>
      <c r="E8" s="125">
        <v>21999</v>
      </c>
      <c r="F8" s="126">
        <v>21999</v>
      </c>
      <c r="G8" s="125">
        <v>21999</v>
      </c>
      <c r="H8" s="125">
        <v>21284</v>
      </c>
      <c r="I8" s="126">
        <v>21999</v>
      </c>
      <c r="J8" s="126">
        <v>21999</v>
      </c>
      <c r="K8" s="125">
        <v>21999</v>
      </c>
      <c r="L8" s="125">
        <v>21999</v>
      </c>
      <c r="M8" s="127">
        <v>9239</v>
      </c>
      <c r="N8" s="956">
        <f t="shared" si="0"/>
        <v>250513</v>
      </c>
      <c r="O8" s="962">
        <v>226990</v>
      </c>
    </row>
    <row r="9" spans="1:16" ht="24.75" thickBot="1">
      <c r="A9" s="128" t="s">
        <v>53</v>
      </c>
      <c r="B9" s="124">
        <v>3634</v>
      </c>
      <c r="C9" s="125">
        <v>3634</v>
      </c>
      <c r="D9" s="125">
        <v>3634</v>
      </c>
      <c r="E9" s="125">
        <v>3634</v>
      </c>
      <c r="F9" s="125">
        <v>3634</v>
      </c>
      <c r="G9" s="125">
        <v>161742</v>
      </c>
      <c r="H9" s="125">
        <v>3634</v>
      </c>
      <c r="I9" s="125">
        <v>3634</v>
      </c>
      <c r="J9" s="125">
        <v>3634</v>
      </c>
      <c r="K9" s="125">
        <v>3634</v>
      </c>
      <c r="L9" s="125">
        <v>7235</v>
      </c>
      <c r="M9" s="127">
        <v>42774</v>
      </c>
      <c r="N9" s="956">
        <f t="shared" si="0"/>
        <v>244457</v>
      </c>
      <c r="O9" s="963">
        <v>242472</v>
      </c>
      <c r="P9" s="117"/>
    </row>
    <row r="10" spans="1:15" ht="28.5" customHeight="1" thickBot="1">
      <c r="A10" s="128" t="s">
        <v>54</v>
      </c>
      <c r="B10" s="129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30">
        <v>0</v>
      </c>
      <c r="N10" s="956">
        <f t="shared" si="0"/>
        <v>0</v>
      </c>
      <c r="O10" s="34">
        <v>0</v>
      </c>
    </row>
    <row r="11" spans="1:15" ht="30" customHeight="1" thickBot="1">
      <c r="A11" s="128" t="s">
        <v>55</v>
      </c>
      <c r="B11" s="129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30">
        <v>0</v>
      </c>
      <c r="N11" s="956">
        <f t="shared" si="0"/>
        <v>0</v>
      </c>
      <c r="O11" s="964">
        <v>0</v>
      </c>
    </row>
    <row r="12" spans="1:15" ht="78.75" customHeight="1" thickBot="1">
      <c r="A12" s="128" t="s">
        <v>56</v>
      </c>
      <c r="B12" s="124">
        <v>0</v>
      </c>
      <c r="C12" s="126">
        <v>0</v>
      </c>
      <c r="D12" s="126">
        <v>122336</v>
      </c>
      <c r="E12" s="126"/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30">
        <v>0</v>
      </c>
      <c r="N12" s="956">
        <f>SUM(B12:M12)</f>
        <v>122336</v>
      </c>
      <c r="O12" s="965">
        <v>122336</v>
      </c>
    </row>
    <row r="13" spans="1:15" ht="36.75" thickBot="1">
      <c r="A13" s="128" t="s">
        <v>57</v>
      </c>
      <c r="B13" s="129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30">
        <v>0</v>
      </c>
      <c r="N13" s="956">
        <f t="shared" si="0"/>
        <v>0</v>
      </c>
      <c r="O13" s="964">
        <v>0</v>
      </c>
    </row>
    <row r="14" spans="1:15" ht="36.75" thickBot="1">
      <c r="A14" s="128" t="s">
        <v>58</v>
      </c>
      <c r="B14" s="129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0">
        <v>0</v>
      </c>
      <c r="N14" s="956">
        <f t="shared" si="0"/>
        <v>0</v>
      </c>
      <c r="O14" s="965">
        <v>0</v>
      </c>
    </row>
    <row r="15" spans="1:15" ht="13.5" thickBot="1">
      <c r="A15" s="131" t="s">
        <v>206</v>
      </c>
      <c r="B15" s="132">
        <v>0</v>
      </c>
      <c r="C15" s="146">
        <v>0</v>
      </c>
      <c r="D15" s="133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40000</v>
      </c>
      <c r="L15" s="146">
        <v>0</v>
      </c>
      <c r="M15" s="134">
        <v>0</v>
      </c>
      <c r="N15" s="956">
        <f>SUM(B15:M15)</f>
        <v>40000</v>
      </c>
      <c r="O15" s="963">
        <v>40000</v>
      </c>
    </row>
    <row r="16" spans="1:15" ht="13.5" thickBot="1">
      <c r="A16" s="135" t="s">
        <v>207</v>
      </c>
      <c r="B16" s="138">
        <f>SUM(B6:B15)</f>
        <v>74072</v>
      </c>
      <c r="C16" s="138">
        <f aca="true" t="shared" si="1" ref="C16:O16">SUM(C6:C15)</f>
        <v>74072</v>
      </c>
      <c r="D16" s="138">
        <f t="shared" si="1"/>
        <v>196408</v>
      </c>
      <c r="E16" s="138">
        <f t="shared" si="1"/>
        <v>74072</v>
      </c>
      <c r="F16" s="138">
        <f t="shared" si="1"/>
        <v>74072</v>
      </c>
      <c r="G16" s="138">
        <f t="shared" si="1"/>
        <v>234118</v>
      </c>
      <c r="H16" s="138">
        <f t="shared" si="1"/>
        <v>73357</v>
      </c>
      <c r="I16" s="138">
        <f t="shared" si="1"/>
        <v>74072</v>
      </c>
      <c r="J16" s="138">
        <f t="shared" si="1"/>
        <v>74072</v>
      </c>
      <c r="K16" s="138">
        <f t="shared" si="1"/>
        <v>114072</v>
      </c>
      <c r="L16" s="138">
        <f t="shared" si="1"/>
        <v>74478</v>
      </c>
      <c r="M16" s="138">
        <f t="shared" si="1"/>
        <v>196707</v>
      </c>
      <c r="N16" s="516">
        <f t="shared" si="1"/>
        <v>1333572</v>
      </c>
      <c r="O16" s="461">
        <f t="shared" si="1"/>
        <v>1327291</v>
      </c>
    </row>
    <row r="17" spans="1:15" ht="13.5" thickBot="1">
      <c r="A17" s="998" t="s">
        <v>27</v>
      </c>
      <c r="B17" s="1080"/>
      <c r="C17" s="1080"/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247"/>
    </row>
    <row r="18" spans="1:15" ht="19.5" customHeight="1" thickBot="1">
      <c r="A18" s="136" t="s">
        <v>20</v>
      </c>
      <c r="B18" s="119">
        <v>55675</v>
      </c>
      <c r="C18" s="120">
        <v>55675</v>
      </c>
      <c r="D18" s="120">
        <v>55675</v>
      </c>
      <c r="E18" s="121">
        <v>55675</v>
      </c>
      <c r="F18" s="121">
        <v>55675</v>
      </c>
      <c r="G18" s="121">
        <v>96889</v>
      </c>
      <c r="H18" s="121">
        <v>55675</v>
      </c>
      <c r="I18" s="121">
        <v>55675</v>
      </c>
      <c r="J18" s="121">
        <v>55675</v>
      </c>
      <c r="K18" s="121">
        <v>55675</v>
      </c>
      <c r="L18" s="121">
        <v>61789</v>
      </c>
      <c r="M18" s="137">
        <v>304471</v>
      </c>
      <c r="N18" s="956">
        <f>SUM(B18:M18)</f>
        <v>964224</v>
      </c>
      <c r="O18" s="965">
        <v>867876</v>
      </c>
    </row>
    <row r="19" spans="1:15" ht="24.75" thickBot="1">
      <c r="A19" s="457" t="s">
        <v>22</v>
      </c>
      <c r="B19" s="458">
        <v>26347</v>
      </c>
      <c r="C19" s="146">
        <v>26347</v>
      </c>
      <c r="D19" s="146">
        <v>26347</v>
      </c>
      <c r="E19" s="146">
        <v>26347</v>
      </c>
      <c r="F19" s="133">
        <v>26347</v>
      </c>
      <c r="G19" s="133">
        <v>27271</v>
      </c>
      <c r="H19" s="146">
        <v>26347</v>
      </c>
      <c r="I19" s="133">
        <v>91679</v>
      </c>
      <c r="J19" s="146">
        <v>26347</v>
      </c>
      <c r="K19" s="133">
        <v>26347</v>
      </c>
      <c r="L19" s="146">
        <v>26348</v>
      </c>
      <c r="M19" s="134">
        <v>13274</v>
      </c>
      <c r="N19" s="957">
        <f>SUM(B19:M19)</f>
        <v>369348</v>
      </c>
      <c r="O19" s="247">
        <v>310274</v>
      </c>
    </row>
    <row r="20" spans="1:16" ht="23.25" customHeight="1" thickBot="1">
      <c r="A20" s="460" t="s">
        <v>208</v>
      </c>
      <c r="B20" s="138">
        <f>SUM(B18+B19)</f>
        <v>82022</v>
      </c>
      <c r="C20" s="138">
        <f aca="true" t="shared" si="2" ref="C20:O20">SUM(C18+C19)</f>
        <v>82022</v>
      </c>
      <c r="D20" s="138">
        <f t="shared" si="2"/>
        <v>82022</v>
      </c>
      <c r="E20" s="138">
        <f t="shared" si="2"/>
        <v>82022</v>
      </c>
      <c r="F20" s="138">
        <f t="shared" si="2"/>
        <v>82022</v>
      </c>
      <c r="G20" s="138">
        <f t="shared" si="2"/>
        <v>124160</v>
      </c>
      <c r="H20" s="138">
        <f t="shared" si="2"/>
        <v>82022</v>
      </c>
      <c r="I20" s="138">
        <f t="shared" si="2"/>
        <v>147354</v>
      </c>
      <c r="J20" s="138">
        <f t="shared" si="2"/>
        <v>82022</v>
      </c>
      <c r="K20" s="138">
        <f t="shared" si="2"/>
        <v>82022</v>
      </c>
      <c r="L20" s="138">
        <f t="shared" si="2"/>
        <v>88137</v>
      </c>
      <c r="M20" s="138">
        <f t="shared" si="2"/>
        <v>317745</v>
      </c>
      <c r="N20" s="516">
        <f t="shared" si="2"/>
        <v>1333572</v>
      </c>
      <c r="O20" s="461">
        <f t="shared" si="2"/>
        <v>1178150</v>
      </c>
      <c r="P20" s="22"/>
    </row>
    <row r="21" spans="1:14" ht="12.75">
      <c r="A21" s="14"/>
      <c r="B21" s="139" t="s">
        <v>177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ht="12.75">
      <c r="E24" s="2" t="s">
        <v>177</v>
      </c>
    </row>
    <row r="25" spans="2:6" ht="12.75">
      <c r="B25" s="117" t="s">
        <v>177</v>
      </c>
      <c r="F25" t="s">
        <v>177</v>
      </c>
    </row>
  </sheetData>
  <sheetProtection/>
  <mergeCells count="2">
    <mergeCell ref="A5:N5"/>
    <mergeCell ref="A17:N1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45"/>
  <sheetViews>
    <sheetView zoomScalePageLayoutView="0" workbookViewId="0" topLeftCell="A1">
      <selection activeCell="H44" sqref="H44"/>
    </sheetView>
  </sheetViews>
  <sheetFormatPr defaultColWidth="9.140625" defaultRowHeight="12.75"/>
  <cols>
    <col min="4" max="4" width="11.140625" style="0" customWidth="1"/>
    <col min="10" max="10" width="11.57421875" style="0" customWidth="1"/>
    <col min="11" max="11" width="11.421875" style="0" hidden="1" customWidth="1"/>
    <col min="12" max="12" width="14.00390625" style="0" customWidth="1"/>
    <col min="13" max="13" width="14.421875" style="0" customWidth="1"/>
  </cols>
  <sheetData>
    <row r="1" spans="5:10" ht="12.75">
      <c r="E1" s="1081" t="s">
        <v>378</v>
      </c>
      <c r="F1" s="1082"/>
      <c r="G1" s="1082"/>
      <c r="H1" s="1082"/>
      <c r="I1" s="1082"/>
      <c r="J1" s="1082"/>
    </row>
    <row r="3" spans="2:5" ht="12.75">
      <c r="B3" s="15" t="s">
        <v>81</v>
      </c>
      <c r="C3" s="1"/>
      <c r="E3" s="1"/>
    </row>
    <row r="4" spans="2:13" ht="13.5" thickBot="1">
      <c r="B4" s="15"/>
      <c r="C4" s="1"/>
      <c r="E4" s="1"/>
      <c r="M4" s="108" t="s">
        <v>178</v>
      </c>
    </row>
    <row r="5" spans="2:13" ht="13.5" thickBot="1">
      <c r="B5" s="57" t="s">
        <v>112</v>
      </c>
      <c r="C5" s="43"/>
      <c r="D5" s="43"/>
      <c r="E5" s="43"/>
      <c r="F5" s="43"/>
      <c r="G5" s="43"/>
      <c r="H5" s="43"/>
      <c r="I5" s="43"/>
      <c r="J5" s="43"/>
      <c r="K5" s="43"/>
      <c r="L5" s="59"/>
      <c r="M5" s="107" t="s">
        <v>113</v>
      </c>
    </row>
    <row r="6" spans="2:13" ht="12.75">
      <c r="B6" s="976" t="s">
        <v>14</v>
      </c>
      <c r="C6" s="977"/>
      <c r="D6" s="977"/>
      <c r="E6" s="977"/>
      <c r="F6" s="977"/>
      <c r="G6" s="977"/>
      <c r="H6" s="977"/>
      <c r="I6" s="977"/>
      <c r="J6" s="977"/>
      <c r="K6" s="978"/>
      <c r="L6" s="106"/>
      <c r="M6" s="31">
        <v>0</v>
      </c>
    </row>
    <row r="7" spans="2:13" ht="12.75">
      <c r="B7" s="1086" t="s">
        <v>11</v>
      </c>
      <c r="C7" s="1087"/>
      <c r="D7" s="1087"/>
      <c r="E7" s="1087"/>
      <c r="F7" s="1087"/>
      <c r="G7" s="1087"/>
      <c r="H7" s="1087"/>
      <c r="I7" s="1087"/>
      <c r="J7" s="1087"/>
      <c r="K7" s="1088"/>
      <c r="L7" s="104"/>
      <c r="M7" s="32">
        <v>0</v>
      </c>
    </row>
    <row r="8" spans="2:13" ht="12.75">
      <c r="B8" s="1089" t="s">
        <v>12</v>
      </c>
      <c r="C8" s="1090"/>
      <c r="D8" s="1090"/>
      <c r="E8" s="1090"/>
      <c r="F8" s="1090"/>
      <c r="G8" s="1090"/>
      <c r="H8" s="1090"/>
      <c r="I8" s="1090"/>
      <c r="J8" s="1090"/>
      <c r="K8" s="1091"/>
      <c r="L8" s="105"/>
      <c r="M8" s="32"/>
    </row>
    <row r="9" spans="2:13" ht="12.75">
      <c r="B9" s="103"/>
      <c r="C9" s="97" t="s">
        <v>201</v>
      </c>
      <c r="D9" s="97"/>
      <c r="E9" s="97"/>
      <c r="F9" s="97"/>
      <c r="G9" s="97"/>
      <c r="H9" s="97"/>
      <c r="I9" s="97"/>
      <c r="J9" s="97"/>
      <c r="K9" s="97"/>
      <c r="L9" s="109" t="s">
        <v>610</v>
      </c>
      <c r="M9" s="32">
        <v>318</v>
      </c>
    </row>
    <row r="10" spans="2:13" ht="12.75">
      <c r="B10" s="102"/>
      <c r="C10" s="94" t="s">
        <v>202</v>
      </c>
      <c r="D10" s="94"/>
      <c r="E10" s="94"/>
      <c r="F10" s="94"/>
      <c r="G10" s="94"/>
      <c r="H10" s="94"/>
      <c r="I10" s="94"/>
      <c r="J10" s="94"/>
      <c r="K10" s="94"/>
      <c r="L10" s="110" t="s">
        <v>611</v>
      </c>
      <c r="M10" s="32">
        <v>158</v>
      </c>
    </row>
    <row r="11" spans="2:13" ht="12.75">
      <c r="B11" s="102"/>
      <c r="C11" s="94" t="s">
        <v>203</v>
      </c>
      <c r="D11" s="94"/>
      <c r="E11" s="94"/>
      <c r="F11" s="94"/>
      <c r="G11" s="94"/>
      <c r="H11" s="94"/>
      <c r="I11" s="94"/>
      <c r="J11" s="94"/>
      <c r="K11" s="94"/>
      <c r="L11" s="110" t="s">
        <v>612</v>
      </c>
      <c r="M11" s="79">
        <v>8779</v>
      </c>
    </row>
    <row r="12" spans="2:13" ht="13.5" thickBot="1">
      <c r="B12" s="1092" t="s">
        <v>13</v>
      </c>
      <c r="C12" s="1093"/>
      <c r="D12" s="1093"/>
      <c r="E12" s="1093"/>
      <c r="F12" s="1093"/>
      <c r="G12" s="1093"/>
      <c r="H12" s="1093"/>
      <c r="I12" s="1093"/>
      <c r="J12" s="1093"/>
      <c r="K12" s="1094"/>
      <c r="L12" s="111"/>
      <c r="M12" s="112">
        <v>0</v>
      </c>
    </row>
    <row r="13" spans="2:13" ht="13.5" thickBot="1">
      <c r="B13" s="1083" t="s">
        <v>204</v>
      </c>
      <c r="C13" s="1084"/>
      <c r="D13" s="1084"/>
      <c r="E13" s="1084"/>
      <c r="F13" s="1084"/>
      <c r="G13" s="1084"/>
      <c r="H13" s="1084"/>
      <c r="I13" s="1084"/>
      <c r="J13" s="1084"/>
      <c r="K13" s="1085"/>
      <c r="L13" s="113"/>
      <c r="M13" s="80">
        <f>SUM(M9:M12)</f>
        <v>9255</v>
      </c>
    </row>
    <row r="14" ht="12.75">
      <c r="B14" t="s">
        <v>10</v>
      </c>
    </row>
    <row r="15" ht="12.75">
      <c r="B15" t="s">
        <v>224</v>
      </c>
    </row>
    <row r="16" ht="12.75">
      <c r="B16" t="s">
        <v>225</v>
      </c>
    </row>
    <row r="17" spans="2:5" ht="12.75">
      <c r="B17" s="8" t="s">
        <v>220</v>
      </c>
      <c r="C17" s="8"/>
      <c r="D17" s="8"/>
      <c r="E17" s="8"/>
    </row>
    <row r="18" spans="2:13" ht="12.75">
      <c r="B18" t="s">
        <v>221</v>
      </c>
      <c r="L18" s="13" t="s">
        <v>610</v>
      </c>
      <c r="M18" s="13" t="s">
        <v>613</v>
      </c>
    </row>
    <row r="19" spans="2:13" ht="12.75">
      <c r="B19" s="145" t="s">
        <v>222</v>
      </c>
      <c r="C19" s="145"/>
      <c r="D19" s="140"/>
      <c r="E19" s="140"/>
      <c r="F19" s="140"/>
      <c r="G19" s="140"/>
      <c r="H19" s="140"/>
      <c r="I19" s="140"/>
      <c r="J19" s="140"/>
      <c r="K19" s="140"/>
      <c r="L19" s="13" t="s">
        <v>611</v>
      </c>
      <c r="M19" s="13" t="s">
        <v>614</v>
      </c>
    </row>
    <row r="20" spans="2:13" ht="12.75">
      <c r="B20" s="145" t="s">
        <v>223</v>
      </c>
      <c r="C20" s="145"/>
      <c r="D20" s="140"/>
      <c r="E20" s="140"/>
      <c r="F20" s="140"/>
      <c r="G20" s="140"/>
      <c r="H20" s="140"/>
      <c r="I20" s="140"/>
      <c r="J20" s="140"/>
      <c r="K20" s="140"/>
      <c r="L20" s="13" t="s">
        <v>612</v>
      </c>
      <c r="M20" s="13" t="s">
        <v>615</v>
      </c>
    </row>
    <row r="21" spans="2:13" ht="12.75">
      <c r="B21" s="8" t="s">
        <v>204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145" t="s">
        <v>616</v>
      </c>
    </row>
    <row r="23" ht="12.75">
      <c r="B23" t="s">
        <v>226</v>
      </c>
    </row>
    <row r="24" ht="12.75">
      <c r="B24" s="2" t="s">
        <v>618</v>
      </c>
    </row>
    <row r="25" ht="12.75" hidden="1"/>
    <row r="26" ht="12.75">
      <c r="B26" t="s">
        <v>227</v>
      </c>
    </row>
    <row r="27" ht="12.75">
      <c r="B27" s="2" t="s">
        <v>617</v>
      </c>
    </row>
    <row r="28" ht="12.75" hidden="1"/>
    <row r="29" ht="12.75">
      <c r="B29" t="s">
        <v>619</v>
      </c>
    </row>
    <row r="30" ht="12.75">
      <c r="B30" t="s">
        <v>228</v>
      </c>
    </row>
    <row r="31" ht="12.75" hidden="1"/>
    <row r="32" ht="12.75">
      <c r="B32" t="s">
        <v>229</v>
      </c>
    </row>
    <row r="33" ht="12.75">
      <c r="B33" s="2" t="s">
        <v>620</v>
      </c>
    </row>
    <row r="34" ht="12.75" hidden="1"/>
    <row r="35" ht="12.75">
      <c r="B35" t="s">
        <v>230</v>
      </c>
    </row>
    <row r="36" ht="12.75">
      <c r="B36" t="s">
        <v>231</v>
      </c>
    </row>
    <row r="37" spans="2:14" ht="12.75">
      <c r="B37" t="s">
        <v>621</v>
      </c>
      <c r="N37" t="s">
        <v>177</v>
      </c>
    </row>
    <row r="38" ht="12.75">
      <c r="B38" t="s">
        <v>232</v>
      </c>
    </row>
    <row r="43" ht="12.75">
      <c r="C43" t="s">
        <v>177</v>
      </c>
    </row>
    <row r="45" ht="12.75">
      <c r="D45" t="s">
        <v>177</v>
      </c>
    </row>
  </sheetData>
  <sheetProtection/>
  <mergeCells count="6">
    <mergeCell ref="E1:J1"/>
    <mergeCell ref="B13:K13"/>
    <mergeCell ref="B6:K6"/>
    <mergeCell ref="B7:K7"/>
    <mergeCell ref="B8:K8"/>
    <mergeCell ref="B12:K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50.421875" style="0" bestFit="1" customWidth="1"/>
    <col min="3" max="3" width="11.7109375" style="0" customWidth="1"/>
  </cols>
  <sheetData>
    <row r="2" spans="2:4" ht="12.75">
      <c r="B2" s="1024" t="s">
        <v>742</v>
      </c>
      <c r="C2" s="1025"/>
      <c r="D2" s="1025"/>
    </row>
    <row r="3" spans="2:4" ht="12.75">
      <c r="B3" s="823"/>
      <c r="C3" s="60"/>
      <c r="D3" s="60"/>
    </row>
    <row r="4" ht="12.75">
      <c r="B4" s="145" t="s">
        <v>626</v>
      </c>
    </row>
    <row r="5" ht="13.5" thickBot="1">
      <c r="B5" s="145"/>
    </row>
    <row r="6" spans="1:3" ht="39" thickBot="1">
      <c r="A6" s="114"/>
      <c r="B6" s="348" t="s">
        <v>627</v>
      </c>
      <c r="C6" s="449" t="s">
        <v>628</v>
      </c>
    </row>
    <row r="7" spans="1:3" ht="16.5" customHeight="1">
      <c r="A7" s="51">
        <v>1</v>
      </c>
      <c r="B7" s="40" t="s">
        <v>629</v>
      </c>
      <c r="C7" s="802">
        <v>1151979</v>
      </c>
    </row>
    <row r="8" spans="1:3" ht="15.75" customHeight="1">
      <c r="A8" s="49">
        <v>2</v>
      </c>
      <c r="B8" s="38" t="s">
        <v>630</v>
      </c>
      <c r="C8" s="803">
        <v>1178149</v>
      </c>
    </row>
    <row r="9" spans="1:3" ht="15.75" customHeight="1">
      <c r="A9" s="856" t="s">
        <v>631</v>
      </c>
      <c r="B9" s="751" t="s">
        <v>632</v>
      </c>
      <c r="C9" s="762">
        <f>C7-C8</f>
        <v>-26170</v>
      </c>
    </row>
    <row r="10" spans="1:3" ht="18" customHeight="1">
      <c r="A10" s="49">
        <v>3</v>
      </c>
      <c r="B10" s="38" t="s">
        <v>633</v>
      </c>
      <c r="C10" s="803">
        <v>382885</v>
      </c>
    </row>
    <row r="11" spans="1:3" ht="15.75" customHeight="1">
      <c r="A11" s="49">
        <v>4</v>
      </c>
      <c r="B11" s="38" t="s">
        <v>634</v>
      </c>
      <c r="C11" s="803">
        <v>207574</v>
      </c>
    </row>
    <row r="12" spans="1:3" ht="15.75" customHeight="1">
      <c r="A12" s="856" t="s">
        <v>635</v>
      </c>
      <c r="B12" s="751" t="s">
        <v>636</v>
      </c>
      <c r="C12" s="762">
        <f>C10-C11</f>
        <v>175311</v>
      </c>
    </row>
    <row r="13" spans="1:3" ht="15" customHeight="1">
      <c r="A13" s="856" t="s">
        <v>637</v>
      </c>
      <c r="B13" s="751" t="s">
        <v>638</v>
      </c>
      <c r="C13" s="762">
        <f>C9+C12</f>
        <v>149141</v>
      </c>
    </row>
    <row r="14" spans="1:3" ht="16.5" customHeight="1">
      <c r="A14" s="49">
        <v>5</v>
      </c>
      <c r="B14" s="675" t="s">
        <v>639</v>
      </c>
      <c r="C14" s="762">
        <v>0</v>
      </c>
    </row>
    <row r="15" spans="1:3" ht="16.5" customHeight="1">
      <c r="A15" s="49">
        <v>6</v>
      </c>
      <c r="B15" s="675" t="s">
        <v>640</v>
      </c>
      <c r="C15" s="762">
        <v>0</v>
      </c>
    </row>
    <row r="16" spans="1:3" ht="15.75" customHeight="1">
      <c r="A16" s="856" t="s">
        <v>641</v>
      </c>
      <c r="B16" s="751" t="s">
        <v>642</v>
      </c>
      <c r="C16" s="762">
        <f>C14-C15</f>
        <v>0</v>
      </c>
    </row>
    <row r="17" spans="1:3" ht="15" customHeight="1">
      <c r="A17" s="26">
        <v>7</v>
      </c>
      <c r="B17" s="675" t="s">
        <v>643</v>
      </c>
      <c r="C17" s="762">
        <v>0</v>
      </c>
    </row>
    <row r="18" spans="1:3" ht="15" customHeight="1">
      <c r="A18" s="26">
        <v>8</v>
      </c>
      <c r="B18" s="675" t="s">
        <v>644</v>
      </c>
      <c r="C18" s="762">
        <v>0</v>
      </c>
    </row>
    <row r="19" spans="1:3" ht="15" customHeight="1">
      <c r="A19" s="856" t="s">
        <v>645</v>
      </c>
      <c r="B19" s="751" t="s">
        <v>646</v>
      </c>
      <c r="C19" s="762">
        <f>C17-C18</f>
        <v>0</v>
      </c>
    </row>
    <row r="20" spans="1:3" ht="16.5" customHeight="1">
      <c r="A20" s="856" t="s">
        <v>647</v>
      </c>
      <c r="B20" s="751" t="s">
        <v>648</v>
      </c>
      <c r="C20" s="762">
        <f>C16+C19</f>
        <v>0</v>
      </c>
    </row>
    <row r="21" spans="1:3" ht="15" customHeight="1">
      <c r="A21" s="856" t="s">
        <v>649</v>
      </c>
      <c r="B21" s="751" t="s">
        <v>650</v>
      </c>
      <c r="C21" s="762">
        <f>C13+C20</f>
        <v>149141</v>
      </c>
    </row>
    <row r="22" spans="1:3" ht="15" customHeight="1">
      <c r="A22" s="856" t="s">
        <v>651</v>
      </c>
      <c r="B22" s="751" t="s">
        <v>652</v>
      </c>
      <c r="C22" s="762">
        <v>133894</v>
      </c>
    </row>
    <row r="23" spans="1:3" ht="15.75" customHeight="1">
      <c r="A23" s="856" t="s">
        <v>653</v>
      </c>
      <c r="B23" s="751" t="s">
        <v>654</v>
      </c>
      <c r="C23" s="762">
        <f>C21-C22</f>
        <v>15247</v>
      </c>
    </row>
    <row r="24" spans="1:3" ht="15.75" customHeight="1">
      <c r="A24" s="856" t="s">
        <v>655</v>
      </c>
      <c r="B24" s="751" t="s">
        <v>656</v>
      </c>
      <c r="C24" s="762">
        <v>0</v>
      </c>
    </row>
    <row r="25" spans="1:3" ht="17.25" customHeight="1" thickBot="1">
      <c r="A25" s="857" t="s">
        <v>657</v>
      </c>
      <c r="B25" s="858" t="s">
        <v>658</v>
      </c>
      <c r="C25" s="859">
        <f>C20-C24</f>
        <v>0</v>
      </c>
    </row>
    <row r="26" ht="12.75">
      <c r="C26" s="176"/>
    </row>
    <row r="27" ht="12.75">
      <c r="C27" s="117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7109375" style="0" bestFit="1" customWidth="1"/>
    <col min="4" max="4" width="13.421875" style="0" bestFit="1" customWidth="1"/>
  </cols>
  <sheetData>
    <row r="2" spans="2:8" ht="12.75">
      <c r="B2" s="1024" t="s">
        <v>820</v>
      </c>
      <c r="C2" s="1025"/>
      <c r="D2" s="1025"/>
      <c r="E2" s="1"/>
      <c r="F2" s="1"/>
      <c r="G2" s="1"/>
      <c r="H2" s="1"/>
    </row>
    <row r="3" ht="13.5" thickBot="1"/>
    <row r="4" spans="1:4" ht="16.5" thickBot="1">
      <c r="A4" s="1095" t="s">
        <v>743</v>
      </c>
      <c r="B4" s="996"/>
      <c r="C4" s="996"/>
      <c r="D4" s="997"/>
    </row>
    <row r="5" spans="1:4" ht="15.75" thickBot="1">
      <c r="A5" s="937"/>
      <c r="B5" s="937" t="s">
        <v>627</v>
      </c>
      <c r="C5" s="937" t="s">
        <v>744</v>
      </c>
      <c r="D5" s="937" t="s">
        <v>745</v>
      </c>
    </row>
    <row r="6" spans="1:4" ht="15">
      <c r="A6" s="51"/>
      <c r="B6" s="938" t="s">
        <v>746</v>
      </c>
      <c r="C6" s="802">
        <v>0</v>
      </c>
      <c r="D6" s="802">
        <v>0</v>
      </c>
    </row>
    <row r="7" spans="1:4" ht="12.75">
      <c r="A7" s="49">
        <v>1</v>
      </c>
      <c r="B7" s="49" t="s">
        <v>747</v>
      </c>
      <c r="C7" s="803">
        <v>1130</v>
      </c>
      <c r="D7" s="803">
        <v>674</v>
      </c>
    </row>
    <row r="8" spans="1:4" ht="12.75">
      <c r="A8" s="49">
        <v>2</v>
      </c>
      <c r="B8" s="49" t="s">
        <v>748</v>
      </c>
      <c r="C8" s="803">
        <v>0</v>
      </c>
      <c r="D8" s="803">
        <v>0</v>
      </c>
    </row>
    <row r="9" spans="1:4" ht="12.75">
      <c r="A9" s="49">
        <v>3</v>
      </c>
      <c r="B9" s="49" t="s">
        <v>749</v>
      </c>
      <c r="C9" s="803">
        <v>0</v>
      </c>
      <c r="D9" s="803">
        <v>0</v>
      </c>
    </row>
    <row r="10" spans="1:4" ht="15">
      <c r="A10" s="939">
        <v>4</v>
      </c>
      <c r="B10" s="939" t="s">
        <v>750</v>
      </c>
      <c r="C10" s="803">
        <f>SUM(C6:C9)</f>
        <v>1130</v>
      </c>
      <c r="D10" s="803">
        <f>SUM(D6:D9)</f>
        <v>674</v>
      </c>
    </row>
    <row r="11" spans="1:4" ht="12.75">
      <c r="A11" s="49">
        <v>5</v>
      </c>
      <c r="B11" s="49" t="s">
        <v>751</v>
      </c>
      <c r="C11" s="803">
        <v>2544631</v>
      </c>
      <c r="D11" s="803">
        <v>2609267</v>
      </c>
    </row>
    <row r="12" spans="1:4" ht="12.75">
      <c r="A12" s="49"/>
      <c r="B12" s="26" t="s">
        <v>752</v>
      </c>
      <c r="C12" s="803">
        <v>0</v>
      </c>
      <c r="D12" s="803">
        <v>0</v>
      </c>
    </row>
    <row r="13" spans="1:4" ht="12.75">
      <c r="A13" s="49"/>
      <c r="B13" s="26" t="s">
        <v>753</v>
      </c>
      <c r="C13" s="803">
        <v>0</v>
      </c>
      <c r="D13" s="803">
        <v>0</v>
      </c>
    </row>
    <row r="14" spans="1:4" ht="12.75">
      <c r="A14" s="49"/>
      <c r="B14" s="26" t="s">
        <v>754</v>
      </c>
      <c r="C14" s="803">
        <v>0</v>
      </c>
      <c r="D14" s="803">
        <v>0</v>
      </c>
    </row>
    <row r="15" spans="1:4" ht="12.75">
      <c r="A15" s="49">
        <v>6</v>
      </c>
      <c r="B15" s="49" t="s">
        <v>755</v>
      </c>
      <c r="C15" s="803">
        <v>68316</v>
      </c>
      <c r="D15" s="803">
        <v>110122</v>
      </c>
    </row>
    <row r="16" spans="1:4" ht="12.75">
      <c r="A16" s="49"/>
      <c r="B16" s="26" t="s">
        <v>754</v>
      </c>
      <c r="C16" s="803">
        <v>0</v>
      </c>
      <c r="D16" s="803">
        <v>0</v>
      </c>
    </row>
    <row r="17" spans="1:4" ht="12.75">
      <c r="A17" s="49">
        <v>7</v>
      </c>
      <c r="B17" s="49" t="s">
        <v>712</v>
      </c>
      <c r="C17" s="803">
        <v>0</v>
      </c>
      <c r="D17" s="803">
        <v>0</v>
      </c>
    </row>
    <row r="18" spans="1:4" ht="12.75">
      <c r="A18" s="49">
        <v>8</v>
      </c>
      <c r="B18" s="49" t="s">
        <v>756</v>
      </c>
      <c r="C18" s="803">
        <v>11422</v>
      </c>
      <c r="D18" s="803">
        <v>9929</v>
      </c>
    </row>
    <row r="19" spans="1:4" ht="12.75">
      <c r="A19" s="49">
        <v>9</v>
      </c>
      <c r="B19" s="49" t="s">
        <v>757</v>
      </c>
      <c r="C19" s="803">
        <v>0</v>
      </c>
      <c r="D19" s="803">
        <v>0</v>
      </c>
    </row>
    <row r="20" spans="1:4" ht="15">
      <c r="A20" s="939">
        <v>10</v>
      </c>
      <c r="B20" s="939" t="s">
        <v>758</v>
      </c>
      <c r="C20" s="948">
        <f>SUM(C11:C19)</f>
        <v>2624369</v>
      </c>
      <c r="D20" s="948">
        <f>SUM(D11,D15,D17:D19)</f>
        <v>2729318</v>
      </c>
    </row>
    <row r="21" spans="1:4" ht="12.75">
      <c r="A21" s="49">
        <v>11</v>
      </c>
      <c r="B21" s="49" t="s">
        <v>759</v>
      </c>
      <c r="C21" s="803">
        <v>18575</v>
      </c>
      <c r="D21" s="803">
        <v>18575</v>
      </c>
    </row>
    <row r="22" spans="1:4" ht="12.75">
      <c r="A22" s="49">
        <v>12</v>
      </c>
      <c r="B22" s="49" t="s">
        <v>760</v>
      </c>
      <c r="C22" s="803">
        <v>0</v>
      </c>
      <c r="D22" s="803">
        <v>0</v>
      </c>
    </row>
    <row r="23" spans="1:4" ht="12.75">
      <c r="A23" s="49">
        <v>13</v>
      </c>
      <c r="B23" s="49" t="s">
        <v>761</v>
      </c>
      <c r="C23" s="803">
        <v>0</v>
      </c>
      <c r="D23" s="803">
        <v>0</v>
      </c>
    </row>
    <row r="24" spans="1:4" ht="12.75">
      <c r="A24" s="49">
        <v>14</v>
      </c>
      <c r="B24" s="49" t="s">
        <v>762</v>
      </c>
      <c r="C24" s="803">
        <v>0</v>
      </c>
      <c r="D24" s="803">
        <v>0</v>
      </c>
    </row>
    <row r="25" spans="1:4" ht="12.75">
      <c r="A25" s="49">
        <v>15</v>
      </c>
      <c r="B25" s="49" t="s">
        <v>763</v>
      </c>
      <c r="C25" s="803">
        <v>0</v>
      </c>
      <c r="D25" s="803">
        <v>0</v>
      </c>
    </row>
    <row r="26" spans="1:4" ht="12.75">
      <c r="A26" s="49">
        <v>16</v>
      </c>
      <c r="B26" s="49" t="s">
        <v>764</v>
      </c>
      <c r="C26" s="803">
        <v>0</v>
      </c>
      <c r="D26" s="803">
        <v>0</v>
      </c>
    </row>
    <row r="27" spans="1:4" ht="12.75">
      <c r="A27" s="49">
        <v>17</v>
      </c>
      <c r="B27" s="49" t="s">
        <v>765</v>
      </c>
      <c r="C27" s="803">
        <v>0</v>
      </c>
      <c r="D27" s="803">
        <v>0</v>
      </c>
    </row>
    <row r="28" spans="1:4" ht="15">
      <c r="A28" s="939">
        <v>18</v>
      </c>
      <c r="B28" s="939" t="s">
        <v>766</v>
      </c>
      <c r="C28" s="948">
        <f>SUM(C21:C27)</f>
        <v>18575</v>
      </c>
      <c r="D28" s="948">
        <f>SUM(D21:D27)</f>
        <v>18575</v>
      </c>
    </row>
    <row r="29" spans="1:4" ht="12.75">
      <c r="A29" s="49">
        <v>19</v>
      </c>
      <c r="B29" s="49" t="s">
        <v>767</v>
      </c>
      <c r="C29" s="803">
        <v>770449</v>
      </c>
      <c r="D29" s="803">
        <v>300833</v>
      </c>
    </row>
    <row r="30" spans="1:4" ht="12.75">
      <c r="A30" s="49">
        <v>20</v>
      </c>
      <c r="B30" s="49" t="s">
        <v>768</v>
      </c>
      <c r="C30" s="803">
        <v>0</v>
      </c>
      <c r="D30" s="803">
        <v>0</v>
      </c>
    </row>
    <row r="31" spans="1:4" ht="15">
      <c r="A31" s="939">
        <v>21</v>
      </c>
      <c r="B31" s="939" t="s">
        <v>767</v>
      </c>
      <c r="C31" s="948">
        <f>SUM(C29:C30)</f>
        <v>770449</v>
      </c>
      <c r="D31" s="948">
        <f>SUM(D29:D30)</f>
        <v>300833</v>
      </c>
    </row>
    <row r="32" spans="1:4" ht="15">
      <c r="A32" s="939">
        <v>22</v>
      </c>
      <c r="B32" s="939" t="s">
        <v>769</v>
      </c>
      <c r="C32" s="948">
        <f>SUM(C28,C20,C10,C31)</f>
        <v>3414523</v>
      </c>
      <c r="D32" s="948">
        <f>SUM(D28,D20,D10,D31)</f>
        <v>3049400</v>
      </c>
    </row>
    <row r="33" spans="1:4" ht="12.75">
      <c r="A33" s="940">
        <v>23</v>
      </c>
      <c r="B33" s="940" t="s">
        <v>770</v>
      </c>
      <c r="C33" s="803">
        <v>1550</v>
      </c>
      <c r="D33" s="803">
        <v>1891</v>
      </c>
    </row>
    <row r="34" spans="1:4" ht="12.75">
      <c r="A34" s="940">
        <v>24</v>
      </c>
      <c r="B34" s="940" t="s">
        <v>771</v>
      </c>
      <c r="C34" s="803">
        <v>0</v>
      </c>
      <c r="D34" s="803">
        <v>0</v>
      </c>
    </row>
    <row r="35" spans="1:4" ht="12.75">
      <c r="A35" s="940">
        <v>25</v>
      </c>
      <c r="B35" s="940" t="s">
        <v>772</v>
      </c>
      <c r="C35" s="803">
        <v>0</v>
      </c>
      <c r="D35" s="803">
        <v>0</v>
      </c>
    </row>
    <row r="36" spans="1:4" ht="12.75">
      <c r="A36" s="940">
        <v>26</v>
      </c>
      <c r="B36" s="940" t="s">
        <v>773</v>
      </c>
      <c r="C36" s="803">
        <v>0</v>
      </c>
      <c r="D36" s="803">
        <v>0</v>
      </c>
    </row>
    <row r="37" spans="1:4" ht="12.75">
      <c r="A37" s="940">
        <v>27</v>
      </c>
      <c r="B37" s="940" t="s">
        <v>774</v>
      </c>
      <c r="C37" s="803">
        <v>0</v>
      </c>
      <c r="D37" s="803">
        <v>0</v>
      </c>
    </row>
    <row r="38" spans="1:4" ht="15">
      <c r="A38" s="939">
        <v>28</v>
      </c>
      <c r="B38" s="939" t="s">
        <v>775</v>
      </c>
      <c r="C38" s="948">
        <f>SUM(C33:C37)</f>
        <v>1550</v>
      </c>
      <c r="D38" s="948">
        <f>SUM(D33:D37)</f>
        <v>1891</v>
      </c>
    </row>
    <row r="39" spans="1:4" ht="15">
      <c r="A39" s="939">
        <v>29</v>
      </c>
      <c r="B39" s="939" t="s">
        <v>776</v>
      </c>
      <c r="C39" s="948">
        <v>0</v>
      </c>
      <c r="D39" s="948">
        <v>0</v>
      </c>
    </row>
    <row r="40" spans="1:4" ht="15">
      <c r="A40" s="939">
        <v>30</v>
      </c>
      <c r="B40" s="939" t="s">
        <v>777</v>
      </c>
      <c r="C40" s="948">
        <f>SUM(C38:C39)</f>
        <v>1550</v>
      </c>
      <c r="D40" s="948">
        <f>SUM(D38:D39)</f>
        <v>1891</v>
      </c>
    </row>
    <row r="41" spans="1:4" ht="15">
      <c r="A41" s="939">
        <v>31</v>
      </c>
      <c r="B41" s="939" t="s">
        <v>778</v>
      </c>
      <c r="C41" s="948">
        <v>107097</v>
      </c>
      <c r="D41" s="948">
        <v>139617</v>
      </c>
    </row>
    <row r="42" spans="1:4" ht="15">
      <c r="A42" s="939">
        <v>32</v>
      </c>
      <c r="B42" s="939" t="s">
        <v>779</v>
      </c>
      <c r="C42" s="948">
        <v>30101</v>
      </c>
      <c r="D42" s="948">
        <v>28978</v>
      </c>
    </row>
    <row r="43" spans="1:4" ht="15">
      <c r="A43" s="939">
        <v>33</v>
      </c>
      <c r="B43" s="939" t="s">
        <v>780</v>
      </c>
      <c r="C43" s="948">
        <v>0</v>
      </c>
      <c r="D43" s="948">
        <v>0</v>
      </c>
    </row>
    <row r="44" spans="1:4" ht="15">
      <c r="A44" s="939">
        <v>34</v>
      </c>
      <c r="B44" s="939" t="s">
        <v>781</v>
      </c>
      <c r="C44" s="948">
        <v>9429</v>
      </c>
      <c r="D44" s="948">
        <v>3414</v>
      </c>
    </row>
    <row r="45" spans="1:4" ht="15">
      <c r="A45" s="939"/>
      <c r="B45" s="939"/>
      <c r="C45" s="948"/>
      <c r="D45" s="948">
        <v>130</v>
      </c>
    </row>
    <row r="46" spans="1:4" ht="15">
      <c r="A46" s="939">
        <v>35</v>
      </c>
      <c r="B46" s="939" t="s">
        <v>782</v>
      </c>
      <c r="C46" s="948">
        <f>SUM(C42:C44)</f>
        <v>39530</v>
      </c>
      <c r="D46" s="948">
        <f>SUM(D42:D45)</f>
        <v>32522</v>
      </c>
    </row>
    <row r="47" spans="1:4" ht="15">
      <c r="A47" s="939">
        <v>36</v>
      </c>
      <c r="B47" s="939" t="s">
        <v>783</v>
      </c>
      <c r="C47" s="948">
        <v>318</v>
      </c>
      <c r="D47" s="948">
        <v>827</v>
      </c>
    </row>
    <row r="48" spans="1:4" ht="12.75">
      <c r="A48" s="940">
        <v>37</v>
      </c>
      <c r="B48" s="940" t="s">
        <v>784</v>
      </c>
      <c r="C48" s="949">
        <v>0</v>
      </c>
      <c r="D48" s="949">
        <v>0</v>
      </c>
    </row>
    <row r="49" spans="1:4" ht="12.75">
      <c r="A49" s="940">
        <v>38</v>
      </c>
      <c r="B49" s="940" t="s">
        <v>785</v>
      </c>
      <c r="C49" s="949">
        <v>0</v>
      </c>
      <c r="D49" s="949">
        <v>0</v>
      </c>
    </row>
    <row r="50" spans="1:4" ht="12.75">
      <c r="A50" s="940">
        <v>39</v>
      </c>
      <c r="B50" s="940" t="s">
        <v>786</v>
      </c>
      <c r="C50" s="949">
        <v>0</v>
      </c>
      <c r="D50" s="949">
        <v>0</v>
      </c>
    </row>
    <row r="51" spans="1:4" ht="15.75" thickBot="1">
      <c r="A51" s="941">
        <v>40</v>
      </c>
      <c r="B51" s="941" t="s">
        <v>787</v>
      </c>
      <c r="C51" s="950">
        <v>0</v>
      </c>
      <c r="D51" s="950">
        <v>0</v>
      </c>
    </row>
    <row r="52" spans="1:4" ht="15.75" thickBot="1">
      <c r="A52" s="942">
        <v>41</v>
      </c>
      <c r="B52" s="942" t="s">
        <v>788</v>
      </c>
      <c r="C52" s="951">
        <f>SUM(C51,C47,C40,C41,C32)+C46</f>
        <v>3563018</v>
      </c>
      <c r="D52" s="951">
        <f>SUM(D51,D47,D40,D41,D32)+D46</f>
        <v>3224257</v>
      </c>
    </row>
    <row r="53" spans="1:4" ht="15">
      <c r="A53" s="943"/>
      <c r="B53" s="943"/>
      <c r="C53" s="952"/>
      <c r="D53" s="952"/>
    </row>
    <row r="54" spans="1:4" ht="15.75" thickBot="1">
      <c r="A54" s="943"/>
      <c r="B54" s="943"/>
      <c r="C54" s="952"/>
      <c r="D54" s="952"/>
    </row>
    <row r="55" spans="1:4" ht="15.75" thickBot="1">
      <c r="A55" s="59"/>
      <c r="B55" s="942" t="s">
        <v>789</v>
      </c>
      <c r="C55" s="805"/>
      <c r="D55" s="805"/>
    </row>
    <row r="56" spans="1:4" ht="12.75">
      <c r="A56" s="51">
        <v>42</v>
      </c>
      <c r="B56" s="944" t="s">
        <v>790</v>
      </c>
      <c r="C56" s="802">
        <v>6585332</v>
      </c>
      <c r="D56" s="802">
        <v>6585332</v>
      </c>
    </row>
    <row r="57" spans="1:4" ht="12.75">
      <c r="A57" s="49">
        <v>43</v>
      </c>
      <c r="B57" s="940" t="s">
        <v>791</v>
      </c>
      <c r="C57" s="803">
        <v>0</v>
      </c>
      <c r="D57" s="803">
        <v>0</v>
      </c>
    </row>
    <row r="58" spans="1:4" ht="12.75">
      <c r="A58" s="49">
        <v>44</v>
      </c>
      <c r="B58" s="940" t="s">
        <v>792</v>
      </c>
      <c r="C58" s="803">
        <v>106596</v>
      </c>
      <c r="D58" s="803">
        <v>106596</v>
      </c>
    </row>
    <row r="59" spans="1:4" ht="12.75">
      <c r="A59" s="49">
        <v>45</v>
      </c>
      <c r="B59" s="940" t="s">
        <v>793</v>
      </c>
      <c r="C59" s="803">
        <v>-3148617</v>
      </c>
      <c r="D59" s="803">
        <v>-3148617</v>
      </c>
    </row>
    <row r="60" spans="1:4" ht="12.75">
      <c r="A60" s="49">
        <v>46</v>
      </c>
      <c r="B60" s="940" t="s">
        <v>794</v>
      </c>
      <c r="C60" s="803">
        <v>0</v>
      </c>
      <c r="D60" s="803">
        <v>0</v>
      </c>
    </row>
    <row r="61" spans="1:4" ht="12.75">
      <c r="A61" s="49">
        <v>47</v>
      </c>
      <c r="B61" s="940" t="s">
        <v>795</v>
      </c>
      <c r="C61" s="803">
        <v>0</v>
      </c>
      <c r="D61" s="803">
        <v>-365555</v>
      </c>
    </row>
    <row r="62" spans="1:4" ht="15">
      <c r="A62" s="939">
        <v>48</v>
      </c>
      <c r="B62" s="939" t="s">
        <v>796</v>
      </c>
      <c r="C62" s="948">
        <f>SUM(C56:C61)</f>
        <v>3543311</v>
      </c>
      <c r="D62" s="948">
        <f>SUM(D56:D61)</f>
        <v>3177756</v>
      </c>
    </row>
    <row r="63" spans="1:4" ht="15">
      <c r="A63" s="939">
        <v>49</v>
      </c>
      <c r="B63" s="939" t="s">
        <v>797</v>
      </c>
      <c r="C63" s="948">
        <v>12354</v>
      </c>
      <c r="D63" s="948">
        <v>1769</v>
      </c>
    </row>
    <row r="64" spans="1:4" ht="15">
      <c r="A64" s="939">
        <v>50</v>
      </c>
      <c r="B64" s="939" t="s">
        <v>798</v>
      </c>
      <c r="C64" s="948">
        <v>859</v>
      </c>
      <c r="D64" s="948">
        <v>1219</v>
      </c>
    </row>
    <row r="65" spans="1:4" ht="15">
      <c r="A65" s="939">
        <v>51</v>
      </c>
      <c r="B65" s="939" t="s">
        <v>811</v>
      </c>
      <c r="C65" s="948">
        <v>5993</v>
      </c>
      <c r="D65" s="948">
        <v>5217</v>
      </c>
    </row>
    <row r="66" spans="1:4" ht="15">
      <c r="A66" s="939">
        <v>52</v>
      </c>
      <c r="B66" s="939" t="s">
        <v>799</v>
      </c>
      <c r="C66" s="948">
        <f>SUM(C63:C65)</f>
        <v>19206</v>
      </c>
      <c r="D66" s="948">
        <f>SUM(D63:D65)</f>
        <v>8205</v>
      </c>
    </row>
    <row r="67" spans="1:4" ht="15">
      <c r="A67" s="939">
        <v>53</v>
      </c>
      <c r="B67" s="939" t="s">
        <v>800</v>
      </c>
      <c r="C67" s="948">
        <v>501</v>
      </c>
      <c r="D67" s="948">
        <v>447</v>
      </c>
    </row>
    <row r="68" spans="1:4" ht="15">
      <c r="A68" s="939">
        <v>54</v>
      </c>
      <c r="B68" s="939" t="s">
        <v>801</v>
      </c>
      <c r="C68" s="948">
        <v>0</v>
      </c>
      <c r="D68" s="948">
        <v>0</v>
      </c>
    </row>
    <row r="69" spans="1:4" ht="12.75">
      <c r="A69" s="940">
        <v>55</v>
      </c>
      <c r="B69" s="940" t="s">
        <v>802</v>
      </c>
      <c r="C69" s="949">
        <v>0</v>
      </c>
      <c r="D69" s="949">
        <v>0</v>
      </c>
    </row>
    <row r="70" spans="1:4" ht="12.75">
      <c r="A70" s="940">
        <v>56</v>
      </c>
      <c r="B70" s="940" t="s">
        <v>803</v>
      </c>
      <c r="C70" s="949">
        <v>0</v>
      </c>
      <c r="D70" s="949">
        <v>0</v>
      </c>
    </row>
    <row r="71" spans="1:4" ht="12.75">
      <c r="A71" s="940">
        <v>57</v>
      </c>
      <c r="B71" s="940" t="s">
        <v>804</v>
      </c>
      <c r="C71" s="949">
        <v>0</v>
      </c>
      <c r="D71" s="949">
        <v>0</v>
      </c>
    </row>
    <row r="72" spans="1:4" ht="15.75" thickBot="1">
      <c r="A72" s="941">
        <v>58</v>
      </c>
      <c r="B72" s="941" t="s">
        <v>805</v>
      </c>
      <c r="C72" s="950">
        <f>SUM(C69:C71)</f>
        <v>0</v>
      </c>
      <c r="D72" s="950">
        <v>37849</v>
      </c>
    </row>
    <row r="73" spans="1:4" ht="15.75" thickBot="1">
      <c r="A73" s="942">
        <v>59</v>
      </c>
      <c r="B73" s="942" t="s">
        <v>806</v>
      </c>
      <c r="C73" s="951">
        <f>SUM(C62,C66,C67,C68,C72)</f>
        <v>3563018</v>
      </c>
      <c r="D73" s="951">
        <f>SUM(D62,D66,D67,D68,D72)</f>
        <v>3224257</v>
      </c>
    </row>
    <row r="74" spans="1:4" ht="15.75" thickBot="1">
      <c r="A74" s="943"/>
      <c r="B74" s="943"/>
      <c r="C74" s="943"/>
      <c r="D74" s="943"/>
    </row>
    <row r="75" spans="1:4" ht="15.75" thickBot="1">
      <c r="A75" s="945" t="s">
        <v>807</v>
      </c>
      <c r="B75" s="946"/>
      <c r="C75" s="953" t="s">
        <v>744</v>
      </c>
      <c r="D75" s="953" t="s">
        <v>745</v>
      </c>
    </row>
    <row r="76" spans="1:4" ht="15">
      <c r="A76" s="425"/>
      <c r="B76" s="788" t="s">
        <v>709</v>
      </c>
      <c r="C76" s="954"/>
      <c r="D76" s="955">
        <v>12425</v>
      </c>
    </row>
    <row r="77" spans="1:4" ht="12.75">
      <c r="A77" s="49"/>
      <c r="B77" s="675" t="s">
        <v>808</v>
      </c>
      <c r="C77" s="49"/>
      <c r="D77" s="79">
        <v>5029</v>
      </c>
    </row>
    <row r="78" spans="1:4" ht="12.75">
      <c r="A78" s="49"/>
      <c r="B78" s="675" t="s">
        <v>809</v>
      </c>
      <c r="C78" s="49"/>
      <c r="D78" s="79">
        <v>82435</v>
      </c>
    </row>
    <row r="79" spans="1:4" ht="13.5" thickBot="1">
      <c r="A79" s="50"/>
      <c r="B79" s="947" t="s">
        <v>810</v>
      </c>
      <c r="C79" s="50"/>
      <c r="D79" s="824">
        <v>0</v>
      </c>
    </row>
  </sheetData>
  <sheetProtection/>
  <mergeCells count="2">
    <mergeCell ref="A4:D4"/>
    <mergeCell ref="B2:D2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48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38.8515625" style="0" bestFit="1" customWidth="1"/>
    <col min="3" max="3" width="11.57421875" style="0" customWidth="1"/>
  </cols>
  <sheetData>
    <row r="2" spans="1:3" ht="12.75">
      <c r="A2" s="860"/>
      <c r="B2" s="1096" t="s">
        <v>741</v>
      </c>
      <c r="C2" s="1096"/>
    </row>
    <row r="3" spans="1:3" ht="12.75">
      <c r="A3" s="860"/>
      <c r="B3" s="861"/>
      <c r="C3" s="861"/>
    </row>
    <row r="4" spans="1:3" ht="12.75">
      <c r="A4" s="1097" t="s">
        <v>659</v>
      </c>
      <c r="B4" s="1097"/>
      <c r="C4" s="1097"/>
    </row>
    <row r="5" spans="1:3" ht="12.75">
      <c r="A5" s="860"/>
      <c r="B5" s="862"/>
      <c r="C5" s="863" t="s">
        <v>660</v>
      </c>
    </row>
    <row r="6" spans="1:3" ht="12.75">
      <c r="A6" s="864"/>
      <c r="B6" s="864" t="s">
        <v>661</v>
      </c>
      <c r="C6" s="864" t="s">
        <v>662</v>
      </c>
    </row>
    <row r="7" spans="1:3" ht="12.75">
      <c r="A7" s="865" t="s">
        <v>663</v>
      </c>
      <c r="B7" s="865" t="s">
        <v>627</v>
      </c>
      <c r="C7" s="865" t="s">
        <v>664</v>
      </c>
    </row>
    <row r="8" spans="1:3" ht="12.75">
      <c r="A8" s="866">
        <v>1</v>
      </c>
      <c r="B8" s="867" t="s">
        <v>665</v>
      </c>
      <c r="C8" s="868">
        <v>102030</v>
      </c>
    </row>
    <row r="9" spans="1:3" ht="24">
      <c r="A9" s="869">
        <v>2</v>
      </c>
      <c r="B9" s="870" t="s">
        <v>666</v>
      </c>
      <c r="C9" s="871">
        <v>136582</v>
      </c>
    </row>
    <row r="10" spans="1:3" ht="24">
      <c r="A10" s="869">
        <v>3</v>
      </c>
      <c r="B10" s="870" t="s">
        <v>667</v>
      </c>
      <c r="C10" s="871">
        <v>3347</v>
      </c>
    </row>
    <row r="11" spans="1:3" ht="24">
      <c r="A11" s="872">
        <v>4</v>
      </c>
      <c r="B11" s="873" t="s">
        <v>668</v>
      </c>
      <c r="C11" s="874">
        <f>SUM(C8:C10)</f>
        <v>241959</v>
      </c>
    </row>
    <row r="12" spans="1:3" ht="12.75">
      <c r="A12" s="875">
        <v>5</v>
      </c>
      <c r="B12" s="876" t="s">
        <v>669</v>
      </c>
      <c r="C12" s="877">
        <v>0</v>
      </c>
    </row>
    <row r="13" spans="1:3" ht="12.75">
      <c r="A13" s="875">
        <v>6</v>
      </c>
      <c r="B13" s="876" t="s">
        <v>670</v>
      </c>
      <c r="C13" s="877">
        <v>0</v>
      </c>
    </row>
    <row r="14" spans="1:3" ht="12.75">
      <c r="A14" s="872">
        <v>7</v>
      </c>
      <c r="B14" s="878" t="s">
        <v>671</v>
      </c>
      <c r="C14" s="879">
        <v>0</v>
      </c>
    </row>
    <row r="15" spans="1:3" ht="24">
      <c r="A15" s="875">
        <v>8</v>
      </c>
      <c r="B15" s="880" t="s">
        <v>672</v>
      </c>
      <c r="C15" s="881">
        <v>627183</v>
      </c>
    </row>
    <row r="16" spans="1:3" ht="24">
      <c r="A16" s="875">
        <v>9</v>
      </c>
      <c r="B16" s="882" t="s">
        <v>673</v>
      </c>
      <c r="C16" s="877">
        <v>242686</v>
      </c>
    </row>
    <row r="17" spans="1:3" ht="12.75">
      <c r="A17" s="875">
        <v>10</v>
      </c>
      <c r="B17" s="876" t="s">
        <v>674</v>
      </c>
      <c r="C17" s="877">
        <v>49504</v>
      </c>
    </row>
    <row r="18" spans="1:3" ht="12.75">
      <c r="A18" s="872">
        <v>11</v>
      </c>
      <c r="B18" s="878" t="s">
        <v>675</v>
      </c>
      <c r="C18" s="874">
        <f>SUM(C15:C17)</f>
        <v>919373</v>
      </c>
    </row>
    <row r="19" spans="1:3" ht="12.75">
      <c r="A19" s="875">
        <v>12</v>
      </c>
      <c r="B19" s="876" t="s">
        <v>676</v>
      </c>
      <c r="C19" s="877">
        <v>74900</v>
      </c>
    </row>
    <row r="20" spans="1:3" ht="12.75">
      <c r="A20" s="875">
        <v>13</v>
      </c>
      <c r="B20" s="876" t="s">
        <v>677</v>
      </c>
      <c r="C20" s="877">
        <v>60054</v>
      </c>
    </row>
    <row r="21" spans="1:3" ht="12.75">
      <c r="A21" s="875">
        <v>14</v>
      </c>
      <c r="B21" s="882" t="s">
        <v>678</v>
      </c>
      <c r="C21" s="877">
        <v>0</v>
      </c>
    </row>
    <row r="22" spans="1:3" ht="12.75">
      <c r="A22" s="875">
        <v>15</v>
      </c>
      <c r="B22" s="876" t="s">
        <v>679</v>
      </c>
      <c r="C22" s="883">
        <v>739</v>
      </c>
    </row>
    <row r="23" spans="1:3" ht="12.75">
      <c r="A23" s="872">
        <v>16</v>
      </c>
      <c r="B23" s="878" t="s">
        <v>680</v>
      </c>
      <c r="C23" s="874">
        <f>SUM(C19:C22)</f>
        <v>135693</v>
      </c>
    </row>
    <row r="24" spans="1:3" ht="12.75">
      <c r="A24" s="875">
        <v>17</v>
      </c>
      <c r="B24" s="876" t="s">
        <v>681</v>
      </c>
      <c r="C24" s="884">
        <v>331152</v>
      </c>
    </row>
    <row r="25" spans="1:3" ht="12.75">
      <c r="A25" s="875">
        <v>18</v>
      </c>
      <c r="B25" s="876" t="s">
        <v>682</v>
      </c>
      <c r="C25" s="877">
        <v>25138</v>
      </c>
    </row>
    <row r="26" spans="1:3" ht="12.75">
      <c r="A26" s="875">
        <v>19</v>
      </c>
      <c r="B26" s="876" t="s">
        <v>683</v>
      </c>
      <c r="C26" s="877">
        <v>74474</v>
      </c>
    </row>
    <row r="27" spans="1:3" ht="12.75">
      <c r="A27" s="872">
        <v>20</v>
      </c>
      <c r="B27" s="878" t="s">
        <v>684</v>
      </c>
      <c r="C27" s="874">
        <f>SUM(C24:C26)</f>
        <v>430764</v>
      </c>
    </row>
    <row r="28" spans="1:3" ht="12.75">
      <c r="A28" s="872">
        <v>21</v>
      </c>
      <c r="B28" s="878" t="s">
        <v>685</v>
      </c>
      <c r="C28" s="874">
        <v>556725</v>
      </c>
    </row>
    <row r="29" spans="1:3" ht="12.75">
      <c r="A29" s="872">
        <v>22</v>
      </c>
      <c r="B29" s="873" t="s">
        <v>686</v>
      </c>
      <c r="C29" s="874">
        <v>607012</v>
      </c>
    </row>
    <row r="30" spans="1:3" ht="24">
      <c r="A30" s="872">
        <v>23</v>
      </c>
      <c r="B30" s="873" t="s">
        <v>687</v>
      </c>
      <c r="C30" s="874">
        <f>C11+C14+C18-(C23+C27+C28+C29)</f>
        <v>-568862</v>
      </c>
    </row>
    <row r="31" spans="1:3" ht="12.75">
      <c r="A31" s="875">
        <v>24</v>
      </c>
      <c r="B31" s="876" t="s">
        <v>688</v>
      </c>
      <c r="C31" s="877">
        <v>0</v>
      </c>
    </row>
    <row r="32" spans="1:3" ht="24">
      <c r="A32" s="875">
        <v>25</v>
      </c>
      <c r="B32" s="882" t="s">
        <v>689</v>
      </c>
      <c r="C32" s="877">
        <v>43019</v>
      </c>
    </row>
    <row r="33" spans="1:3" ht="24">
      <c r="A33" s="875">
        <v>26</v>
      </c>
      <c r="B33" s="885" t="s">
        <v>690</v>
      </c>
      <c r="C33" s="886">
        <v>0</v>
      </c>
    </row>
    <row r="34" spans="1:3" ht="12.75">
      <c r="A34" s="875">
        <v>27</v>
      </c>
      <c r="B34" s="885" t="s">
        <v>691</v>
      </c>
      <c r="C34" s="886">
        <v>0</v>
      </c>
    </row>
    <row r="35" spans="1:3" ht="24">
      <c r="A35" s="872">
        <v>28</v>
      </c>
      <c r="B35" s="887" t="s">
        <v>692</v>
      </c>
      <c r="C35" s="888">
        <f>SUM(C31:C34)</f>
        <v>43019</v>
      </c>
    </row>
    <row r="36" spans="1:3" ht="12.75">
      <c r="A36" s="875">
        <v>29</v>
      </c>
      <c r="B36" s="885" t="s">
        <v>693</v>
      </c>
      <c r="C36" s="889">
        <v>0</v>
      </c>
    </row>
    <row r="37" spans="1:3" ht="24">
      <c r="A37" s="875">
        <v>30</v>
      </c>
      <c r="B37" s="885" t="s">
        <v>694</v>
      </c>
      <c r="C37" s="889">
        <v>0</v>
      </c>
    </row>
    <row r="38" spans="1:3" ht="12.75">
      <c r="A38" s="875">
        <v>31</v>
      </c>
      <c r="B38" s="885" t="s">
        <v>695</v>
      </c>
      <c r="C38" s="889">
        <v>20</v>
      </c>
    </row>
    <row r="39" spans="1:3" ht="12.75">
      <c r="A39" s="875">
        <v>32</v>
      </c>
      <c r="B39" s="885" t="s">
        <v>696</v>
      </c>
      <c r="C39" s="889">
        <v>0</v>
      </c>
    </row>
    <row r="40" spans="1:3" ht="12.75">
      <c r="A40" s="872">
        <v>33</v>
      </c>
      <c r="B40" s="887" t="s">
        <v>697</v>
      </c>
      <c r="C40" s="888">
        <f>SUM(C36:C39)</f>
        <v>20</v>
      </c>
    </row>
    <row r="41" spans="1:3" ht="24">
      <c r="A41" s="872">
        <v>34</v>
      </c>
      <c r="B41" s="887" t="s">
        <v>698</v>
      </c>
      <c r="C41" s="888">
        <f>C35-C40</f>
        <v>42999</v>
      </c>
    </row>
    <row r="42" spans="1:3" ht="12.75">
      <c r="A42" s="872">
        <v>35</v>
      </c>
      <c r="B42" s="887" t="s">
        <v>699</v>
      </c>
      <c r="C42" s="888">
        <f>C30+C41</f>
        <v>-525863</v>
      </c>
    </row>
    <row r="43" spans="1:3" ht="24">
      <c r="A43" s="875">
        <v>36</v>
      </c>
      <c r="B43" s="885" t="s">
        <v>700</v>
      </c>
      <c r="C43" s="889">
        <v>46912</v>
      </c>
    </row>
    <row r="44" spans="1:3" ht="24">
      <c r="A44" s="875">
        <v>37</v>
      </c>
      <c r="B44" s="885" t="s">
        <v>701</v>
      </c>
      <c r="C44" s="889">
        <v>190054</v>
      </c>
    </row>
    <row r="45" spans="1:3" ht="24">
      <c r="A45" s="872">
        <v>38</v>
      </c>
      <c r="B45" s="887" t="s">
        <v>702</v>
      </c>
      <c r="C45" s="888">
        <f>SUM(C43:C44)</f>
        <v>236966</v>
      </c>
    </row>
    <row r="46" spans="1:3" ht="12.75">
      <c r="A46" s="872">
        <v>39</v>
      </c>
      <c r="B46" s="887" t="s">
        <v>703</v>
      </c>
      <c r="C46" s="888">
        <v>76658</v>
      </c>
    </row>
    <row r="47" spans="1:3" ht="12.75">
      <c r="A47" s="872">
        <v>40</v>
      </c>
      <c r="B47" s="887" t="s">
        <v>704</v>
      </c>
      <c r="C47" s="888">
        <f>C45-C46</f>
        <v>160308</v>
      </c>
    </row>
    <row r="48" spans="1:3" ht="12.75">
      <c r="A48" s="872">
        <v>41</v>
      </c>
      <c r="B48" s="887" t="s">
        <v>705</v>
      </c>
      <c r="C48" s="888">
        <f>C42+C47</f>
        <v>-365555</v>
      </c>
    </row>
  </sheetData>
  <sheetProtection/>
  <mergeCells count="2"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28125" style="0" customWidth="1"/>
    <col min="2" max="2" width="33.57421875" style="0" customWidth="1"/>
  </cols>
  <sheetData>
    <row r="2" spans="6:8" ht="12.75">
      <c r="F2" s="841"/>
      <c r="G2" s="841"/>
      <c r="H2" s="841" t="s">
        <v>819</v>
      </c>
    </row>
    <row r="3" spans="6:8" ht="12.75">
      <c r="F3" s="1107"/>
      <c r="G3" s="1107"/>
      <c r="H3" s="1107"/>
    </row>
    <row r="4" spans="2:9" ht="12.75">
      <c r="B4" s="1108" t="s">
        <v>706</v>
      </c>
      <c r="C4" s="1108"/>
      <c r="D4" s="1108"/>
      <c r="E4" s="1108"/>
      <c r="F4" s="1108"/>
      <c r="G4" s="1108"/>
      <c r="H4" s="1108"/>
      <c r="I4" s="1108"/>
    </row>
    <row r="5" spans="2:9" ht="12.75">
      <c r="B5" s="1108" t="s">
        <v>707</v>
      </c>
      <c r="C5" s="1108"/>
      <c r="D5" s="1108"/>
      <c r="E5" s="1108"/>
      <c r="F5" s="1108"/>
      <c r="G5" s="1108"/>
      <c r="H5" s="1108"/>
      <c r="I5" s="1108"/>
    </row>
    <row r="6" ht="13.5" thickBot="1"/>
    <row r="7" spans="1:9" ht="12.75">
      <c r="A7" s="1098" t="s">
        <v>708</v>
      </c>
      <c r="B7" s="1099" t="s">
        <v>627</v>
      </c>
      <c r="C7" s="1102" t="s">
        <v>709</v>
      </c>
      <c r="D7" s="1102" t="s">
        <v>710</v>
      </c>
      <c r="E7" s="1102" t="s">
        <v>711</v>
      </c>
      <c r="F7" s="1102" t="s">
        <v>712</v>
      </c>
      <c r="G7" s="1102" t="s">
        <v>713</v>
      </c>
      <c r="H7" s="1103" t="s">
        <v>714</v>
      </c>
      <c r="I7" s="1106" t="s">
        <v>117</v>
      </c>
    </row>
    <row r="8" spans="1:9" ht="12.75">
      <c r="A8" s="1030"/>
      <c r="B8" s="1100"/>
      <c r="C8" s="1100"/>
      <c r="D8" s="1100"/>
      <c r="E8" s="1100"/>
      <c r="F8" s="1100"/>
      <c r="G8" s="1100"/>
      <c r="H8" s="1104"/>
      <c r="I8" s="1100"/>
    </row>
    <row r="9" spans="1:9" ht="12.75">
      <c r="A9" s="1030"/>
      <c r="B9" s="1100"/>
      <c r="C9" s="1100"/>
      <c r="D9" s="1100"/>
      <c r="E9" s="1100"/>
      <c r="F9" s="1100"/>
      <c r="G9" s="1100"/>
      <c r="H9" s="1104"/>
      <c r="I9" s="1100"/>
    </row>
    <row r="10" spans="1:9" ht="17.25" customHeight="1" thickBot="1">
      <c r="A10" s="1031"/>
      <c r="B10" s="1101"/>
      <c r="C10" s="1101"/>
      <c r="D10" s="1101"/>
      <c r="E10" s="1101"/>
      <c r="F10" s="1101"/>
      <c r="G10" s="1101"/>
      <c r="H10" s="1105"/>
      <c r="I10" s="1101"/>
    </row>
    <row r="11" spans="1:9" ht="13.5" thickBot="1">
      <c r="A11" s="57">
        <v>1</v>
      </c>
      <c r="B11" s="890" t="s">
        <v>715</v>
      </c>
      <c r="C11" s="891">
        <v>15755</v>
      </c>
      <c r="D11" s="530">
        <v>3002355</v>
      </c>
      <c r="E11" s="530">
        <v>168414</v>
      </c>
      <c r="F11" s="892">
        <v>0</v>
      </c>
      <c r="G11" s="892">
        <v>0</v>
      </c>
      <c r="H11" s="530">
        <v>3387253</v>
      </c>
      <c r="I11" s="893">
        <f aca="true" t="shared" si="0" ref="I11:I17">SUM(C11:H11)</f>
        <v>6573777</v>
      </c>
    </row>
    <row r="12" spans="1:9" ht="12.75">
      <c r="A12" s="52">
        <v>2</v>
      </c>
      <c r="B12" s="894" t="s">
        <v>716</v>
      </c>
      <c r="C12" s="895">
        <v>0</v>
      </c>
      <c r="D12" s="896">
        <v>0</v>
      </c>
      <c r="E12" s="896">
        <v>0</v>
      </c>
      <c r="F12" s="897">
        <v>0</v>
      </c>
      <c r="G12" s="897">
        <v>0</v>
      </c>
      <c r="H12" s="897">
        <v>0</v>
      </c>
      <c r="I12" s="898">
        <f t="shared" si="0"/>
        <v>0</v>
      </c>
    </row>
    <row r="13" spans="1:9" ht="12.75">
      <c r="A13" s="184">
        <v>3</v>
      </c>
      <c r="B13" s="899" t="s">
        <v>717</v>
      </c>
      <c r="C13" s="900">
        <v>0</v>
      </c>
      <c r="D13" s="901">
        <v>0</v>
      </c>
      <c r="E13" s="834">
        <v>0</v>
      </c>
      <c r="F13" s="834">
        <v>0</v>
      </c>
      <c r="G13" s="834">
        <v>11422</v>
      </c>
      <c r="H13" s="834">
        <v>0</v>
      </c>
      <c r="I13" s="902">
        <f t="shared" si="0"/>
        <v>11422</v>
      </c>
    </row>
    <row r="14" spans="1:9" ht="12.75">
      <c r="A14" s="184">
        <v>4</v>
      </c>
      <c r="B14" s="899" t="s">
        <v>718</v>
      </c>
      <c r="C14" s="900">
        <v>0</v>
      </c>
      <c r="D14" s="901">
        <v>128729</v>
      </c>
      <c r="E14" s="834">
        <v>65590</v>
      </c>
      <c r="F14" s="834">
        <v>0</v>
      </c>
      <c r="G14" s="834">
        <v>0</v>
      </c>
      <c r="H14" s="834">
        <v>0</v>
      </c>
      <c r="I14" s="902">
        <f t="shared" si="0"/>
        <v>194319</v>
      </c>
    </row>
    <row r="15" spans="1:9" ht="12.75">
      <c r="A15" s="184">
        <v>5</v>
      </c>
      <c r="B15" s="899" t="s">
        <v>719</v>
      </c>
      <c r="C15" s="903">
        <v>0</v>
      </c>
      <c r="D15" s="836">
        <v>0</v>
      </c>
      <c r="E15" s="836">
        <v>0</v>
      </c>
      <c r="F15" s="904">
        <v>0</v>
      </c>
      <c r="G15" s="904">
        <v>0</v>
      </c>
      <c r="H15" s="904">
        <v>0</v>
      </c>
      <c r="I15" s="902">
        <f t="shared" si="0"/>
        <v>0</v>
      </c>
    </row>
    <row r="16" spans="1:9" ht="12.75">
      <c r="A16" s="184">
        <v>6</v>
      </c>
      <c r="B16" s="899" t="s">
        <v>720</v>
      </c>
      <c r="C16" s="900">
        <v>0</v>
      </c>
      <c r="D16" s="834">
        <v>0</v>
      </c>
      <c r="E16" s="834">
        <v>0</v>
      </c>
      <c r="F16" s="834">
        <v>0</v>
      </c>
      <c r="G16" s="834">
        <v>0</v>
      </c>
      <c r="H16" s="834">
        <v>0</v>
      </c>
      <c r="I16" s="902">
        <f t="shared" si="0"/>
        <v>0</v>
      </c>
    </row>
    <row r="17" spans="1:9" ht="13.5" thickBot="1">
      <c r="A17" s="193">
        <v>7</v>
      </c>
      <c r="B17" s="905" t="s">
        <v>721</v>
      </c>
      <c r="C17" s="906">
        <v>0</v>
      </c>
      <c r="D17" s="907">
        <v>0</v>
      </c>
      <c r="E17" s="907">
        <v>16</v>
      </c>
      <c r="F17" s="907">
        <v>0</v>
      </c>
      <c r="G17" s="907">
        <v>0</v>
      </c>
      <c r="H17" s="907">
        <v>449</v>
      </c>
      <c r="I17" s="908">
        <f t="shared" si="0"/>
        <v>465</v>
      </c>
    </row>
    <row r="18" spans="1:9" ht="13.5" thickBot="1">
      <c r="A18" s="57">
        <v>8</v>
      </c>
      <c r="B18" s="890" t="s">
        <v>722</v>
      </c>
      <c r="C18" s="909">
        <f aca="true" t="shared" si="1" ref="C18:I18">SUM(C12:C17)</f>
        <v>0</v>
      </c>
      <c r="D18" s="530">
        <f t="shared" si="1"/>
        <v>128729</v>
      </c>
      <c r="E18" s="530">
        <f t="shared" si="1"/>
        <v>65606</v>
      </c>
      <c r="F18" s="892">
        <f t="shared" si="1"/>
        <v>0</v>
      </c>
      <c r="G18" s="892">
        <f t="shared" si="1"/>
        <v>11422</v>
      </c>
      <c r="H18" s="892">
        <f t="shared" si="1"/>
        <v>449</v>
      </c>
      <c r="I18" s="893">
        <f t="shared" si="1"/>
        <v>206206</v>
      </c>
    </row>
    <row r="19" spans="1:9" ht="12.75">
      <c r="A19" s="52">
        <v>9</v>
      </c>
      <c r="B19" s="894" t="s">
        <v>723</v>
      </c>
      <c r="C19" s="895">
        <v>0</v>
      </c>
      <c r="D19" s="897">
        <v>1609</v>
      </c>
      <c r="E19" s="897">
        <v>0</v>
      </c>
      <c r="F19" s="897">
        <v>0</v>
      </c>
      <c r="G19" s="897">
        <v>0</v>
      </c>
      <c r="H19" s="897">
        <v>0</v>
      </c>
      <c r="I19" s="898">
        <f>SUM(C19:H19)</f>
        <v>1609</v>
      </c>
    </row>
    <row r="20" spans="1:9" ht="12.75">
      <c r="A20" s="184">
        <v>10</v>
      </c>
      <c r="B20" s="899" t="s">
        <v>724</v>
      </c>
      <c r="C20" s="900">
        <v>0</v>
      </c>
      <c r="D20" s="834">
        <v>0</v>
      </c>
      <c r="E20" s="901">
        <v>0</v>
      </c>
      <c r="F20" s="834">
        <v>0</v>
      </c>
      <c r="G20" s="834">
        <v>0</v>
      </c>
      <c r="H20" s="834">
        <v>0</v>
      </c>
      <c r="I20" s="902">
        <f>SUM(C20:H20)</f>
        <v>0</v>
      </c>
    </row>
    <row r="21" spans="1:9" ht="12.75">
      <c r="A21" s="184">
        <v>11</v>
      </c>
      <c r="B21" s="899" t="s">
        <v>725</v>
      </c>
      <c r="C21" s="900">
        <v>0</v>
      </c>
      <c r="D21" s="834">
        <v>0</v>
      </c>
      <c r="E21" s="834">
        <v>0</v>
      </c>
      <c r="F21" s="834">
        <f>SUM(F19:F20)</f>
        <v>0</v>
      </c>
      <c r="G21" s="834">
        <f>SUM(G19:G20)</f>
        <v>0</v>
      </c>
      <c r="H21" s="834">
        <v>0</v>
      </c>
      <c r="I21" s="902">
        <f>SUM(C21:H21)</f>
        <v>0</v>
      </c>
    </row>
    <row r="22" spans="1:9" ht="12.75">
      <c r="A22" s="184">
        <v>12</v>
      </c>
      <c r="B22" s="899" t="s">
        <v>726</v>
      </c>
      <c r="C22" s="903">
        <f aca="true" t="shared" si="2" ref="C22:I22">SUM(C15+C21)</f>
        <v>0</v>
      </c>
      <c r="D22" s="904">
        <v>0</v>
      </c>
      <c r="E22" s="904">
        <f t="shared" si="2"/>
        <v>0</v>
      </c>
      <c r="F22" s="904">
        <f t="shared" si="2"/>
        <v>0</v>
      </c>
      <c r="G22" s="904">
        <f t="shared" si="2"/>
        <v>0</v>
      </c>
      <c r="H22" s="904">
        <f t="shared" si="2"/>
        <v>0</v>
      </c>
      <c r="I22" s="910">
        <f t="shared" si="2"/>
        <v>0</v>
      </c>
    </row>
    <row r="23" spans="1:9" ht="13.5" thickBot="1">
      <c r="A23" s="193">
        <v>13</v>
      </c>
      <c r="B23" s="905" t="s">
        <v>727</v>
      </c>
      <c r="C23" s="906">
        <v>475</v>
      </c>
      <c r="D23" s="907">
        <v>0</v>
      </c>
      <c r="E23" s="907">
        <v>0</v>
      </c>
      <c r="F23" s="907">
        <v>0</v>
      </c>
      <c r="G23" s="907">
        <v>1493</v>
      </c>
      <c r="H23" s="907">
        <v>29961</v>
      </c>
      <c r="I23" s="908">
        <f>SUM(C23:H23)</f>
        <v>31929</v>
      </c>
    </row>
    <row r="24" spans="1:9" ht="13.5" thickBot="1">
      <c r="A24" s="57">
        <v>14</v>
      </c>
      <c r="B24" s="890" t="s">
        <v>728</v>
      </c>
      <c r="C24" s="909">
        <f>SUM(C19:C23)</f>
        <v>475</v>
      </c>
      <c r="D24" s="909">
        <f aca="true" t="shared" si="3" ref="D24:I24">SUM(D19:D23)</f>
        <v>1609</v>
      </c>
      <c r="E24" s="909">
        <f t="shared" si="3"/>
        <v>0</v>
      </c>
      <c r="F24" s="909">
        <f t="shared" si="3"/>
        <v>0</v>
      </c>
      <c r="G24" s="909">
        <f t="shared" si="3"/>
        <v>1493</v>
      </c>
      <c r="H24" s="909">
        <f t="shared" si="3"/>
        <v>29961</v>
      </c>
      <c r="I24" s="909">
        <f t="shared" si="3"/>
        <v>33538</v>
      </c>
    </row>
    <row r="25" spans="1:9" ht="13.5" thickBot="1">
      <c r="A25" s="57">
        <v>15</v>
      </c>
      <c r="B25" s="890" t="s">
        <v>729</v>
      </c>
      <c r="C25" s="891">
        <f>C11+C18-C24</f>
        <v>15280</v>
      </c>
      <c r="D25" s="891">
        <f aca="true" t="shared" si="4" ref="D25:I25">D11+D18-D24</f>
        <v>3129475</v>
      </c>
      <c r="E25" s="891">
        <f t="shared" si="4"/>
        <v>234020</v>
      </c>
      <c r="F25" s="891">
        <f t="shared" si="4"/>
        <v>0</v>
      </c>
      <c r="G25" s="891">
        <f t="shared" si="4"/>
        <v>9929</v>
      </c>
      <c r="H25" s="891">
        <f t="shared" si="4"/>
        <v>3357741</v>
      </c>
      <c r="I25" s="891">
        <f t="shared" si="4"/>
        <v>6746445</v>
      </c>
    </row>
    <row r="26" spans="1:9" ht="13.5" thickBot="1">
      <c r="A26" s="57">
        <v>16</v>
      </c>
      <c r="B26" s="890" t="s">
        <v>730</v>
      </c>
      <c r="C26" s="891">
        <v>14625</v>
      </c>
      <c r="D26" s="530">
        <v>457724</v>
      </c>
      <c r="E26" s="530">
        <v>100098</v>
      </c>
      <c r="F26" s="892">
        <v>0</v>
      </c>
      <c r="G26" s="892">
        <v>0</v>
      </c>
      <c r="H26" s="530">
        <v>2608234</v>
      </c>
      <c r="I26" s="893">
        <f>SUM(C26:H26)</f>
        <v>3180681</v>
      </c>
    </row>
    <row r="27" spans="1:9" ht="12.75">
      <c r="A27" s="52">
        <v>17</v>
      </c>
      <c r="B27" s="894" t="s">
        <v>731</v>
      </c>
      <c r="C27" s="895">
        <v>456</v>
      </c>
      <c r="D27" s="896">
        <v>62484</v>
      </c>
      <c r="E27" s="896">
        <v>23800</v>
      </c>
      <c r="F27" s="897">
        <v>0</v>
      </c>
      <c r="G27" s="897">
        <v>0</v>
      </c>
      <c r="H27" s="896">
        <v>448674</v>
      </c>
      <c r="I27" s="898">
        <f>SUM(C27:H27)</f>
        <v>535414</v>
      </c>
    </row>
    <row r="28" spans="1:9" ht="13.5" thickBot="1">
      <c r="A28" s="393">
        <v>18</v>
      </c>
      <c r="B28" s="905" t="s">
        <v>732</v>
      </c>
      <c r="C28" s="906">
        <v>475</v>
      </c>
      <c r="D28" s="907">
        <v>0</v>
      </c>
      <c r="E28" s="911">
        <v>0</v>
      </c>
      <c r="F28" s="907">
        <v>0</v>
      </c>
      <c r="G28" s="907">
        <v>0</v>
      </c>
      <c r="H28" s="907">
        <v>0</v>
      </c>
      <c r="I28" s="908">
        <f>SUM(C28:H28)</f>
        <v>475</v>
      </c>
    </row>
    <row r="29" spans="1:9" ht="13.5" thickBot="1">
      <c r="A29" s="57">
        <v>19</v>
      </c>
      <c r="B29" s="890" t="s">
        <v>733</v>
      </c>
      <c r="C29" s="891">
        <f aca="true" t="shared" si="5" ref="C29:H29">C26+C27-C28</f>
        <v>14606</v>
      </c>
      <c r="D29" s="891">
        <f t="shared" si="5"/>
        <v>520208</v>
      </c>
      <c r="E29" s="891">
        <f t="shared" si="5"/>
        <v>123898</v>
      </c>
      <c r="F29" s="891">
        <f t="shared" si="5"/>
        <v>0</v>
      </c>
      <c r="G29" s="891">
        <f t="shared" si="5"/>
        <v>0</v>
      </c>
      <c r="H29" s="891">
        <f t="shared" si="5"/>
        <v>3056908</v>
      </c>
      <c r="I29" s="893">
        <f>SUM(C29:H29)</f>
        <v>3715620</v>
      </c>
    </row>
    <row r="30" spans="1:9" ht="13.5" thickBot="1">
      <c r="A30" s="147">
        <v>20</v>
      </c>
      <c r="B30" s="912" t="s">
        <v>734</v>
      </c>
      <c r="C30" s="913">
        <v>0</v>
      </c>
      <c r="D30" s="913">
        <v>0</v>
      </c>
      <c r="E30" s="913">
        <v>0</v>
      </c>
      <c r="F30" s="913">
        <v>0</v>
      </c>
      <c r="G30" s="913">
        <v>0</v>
      </c>
      <c r="H30" s="913">
        <v>0</v>
      </c>
      <c r="I30" s="913">
        <v>0</v>
      </c>
    </row>
    <row r="31" spans="1:9" ht="12.75">
      <c r="A31" s="914">
        <v>21</v>
      </c>
      <c r="B31" s="915" t="s">
        <v>735</v>
      </c>
      <c r="C31" s="916">
        <v>0</v>
      </c>
      <c r="D31" s="917">
        <v>0</v>
      </c>
      <c r="E31" s="917">
        <v>0</v>
      </c>
      <c r="F31" s="917">
        <v>0</v>
      </c>
      <c r="G31" s="917">
        <v>0</v>
      </c>
      <c r="H31" s="917">
        <v>0</v>
      </c>
      <c r="I31" s="918">
        <f>SUM(C31:H31)</f>
        <v>0</v>
      </c>
    </row>
    <row r="32" spans="1:9" ht="12.75">
      <c r="A32" s="49">
        <v>22</v>
      </c>
      <c r="B32" s="919" t="s">
        <v>736</v>
      </c>
      <c r="C32" s="920">
        <v>0</v>
      </c>
      <c r="D32" s="834">
        <v>0</v>
      </c>
      <c r="E32" s="834">
        <v>0</v>
      </c>
      <c r="F32" s="834">
        <v>0</v>
      </c>
      <c r="G32" s="834">
        <v>0</v>
      </c>
      <c r="H32" s="834">
        <v>0</v>
      </c>
      <c r="I32" s="921">
        <f>SUM(C32:H32)</f>
        <v>0</v>
      </c>
    </row>
    <row r="33" spans="1:9" ht="13.5" thickBot="1">
      <c r="A33" s="922">
        <v>24</v>
      </c>
      <c r="B33" s="923" t="s">
        <v>737</v>
      </c>
      <c r="C33" s="924">
        <v>0</v>
      </c>
      <c r="D33" s="925">
        <v>0</v>
      </c>
      <c r="E33" s="925">
        <v>0</v>
      </c>
      <c r="F33" s="925">
        <v>0</v>
      </c>
      <c r="G33" s="925">
        <v>0</v>
      </c>
      <c r="H33" s="925">
        <v>0</v>
      </c>
      <c r="I33" s="926">
        <f>SUM(C33:H33)</f>
        <v>0</v>
      </c>
    </row>
    <row r="34" spans="1:9" ht="13.5" thickBot="1">
      <c r="A34" s="927">
        <v>31</v>
      </c>
      <c r="B34" s="928" t="s">
        <v>738</v>
      </c>
      <c r="C34" s="929">
        <f>C29+C33</f>
        <v>14606</v>
      </c>
      <c r="D34" s="929">
        <f aca="true" t="shared" si="6" ref="D34:I34">D29+D33</f>
        <v>520208</v>
      </c>
      <c r="E34" s="929">
        <f t="shared" si="6"/>
        <v>123898</v>
      </c>
      <c r="F34" s="929">
        <f t="shared" si="6"/>
        <v>0</v>
      </c>
      <c r="G34" s="929">
        <f t="shared" si="6"/>
        <v>0</v>
      </c>
      <c r="H34" s="929">
        <f t="shared" si="6"/>
        <v>3056908</v>
      </c>
      <c r="I34" s="929">
        <f t="shared" si="6"/>
        <v>3715620</v>
      </c>
    </row>
    <row r="35" spans="1:9" ht="13.5" thickBot="1">
      <c r="A35" s="930">
        <v>32</v>
      </c>
      <c r="B35" s="890" t="s">
        <v>739</v>
      </c>
      <c r="C35" s="891">
        <f>C25-C34</f>
        <v>674</v>
      </c>
      <c r="D35" s="891">
        <f aca="true" t="shared" si="7" ref="D35:I35">D25-D34</f>
        <v>2609267</v>
      </c>
      <c r="E35" s="891">
        <f t="shared" si="7"/>
        <v>110122</v>
      </c>
      <c r="F35" s="891">
        <f t="shared" si="7"/>
        <v>0</v>
      </c>
      <c r="G35" s="891">
        <f t="shared" si="7"/>
        <v>9929</v>
      </c>
      <c r="H35" s="891">
        <f t="shared" si="7"/>
        <v>300833</v>
      </c>
      <c r="I35" s="891">
        <f t="shared" si="7"/>
        <v>3030825</v>
      </c>
    </row>
    <row r="36" spans="1:9" ht="13.5" thickBot="1">
      <c r="A36" s="931">
        <v>33</v>
      </c>
      <c r="B36" s="932" t="s">
        <v>740</v>
      </c>
      <c r="C36" s="933">
        <v>12425</v>
      </c>
      <c r="D36" s="934">
        <v>5029</v>
      </c>
      <c r="E36" s="934">
        <v>82435</v>
      </c>
      <c r="F36" s="935">
        <v>0</v>
      </c>
      <c r="G36" s="935">
        <v>0</v>
      </c>
      <c r="H36" s="934">
        <v>0</v>
      </c>
      <c r="I36" s="936">
        <f>SUM(C36:H36)</f>
        <v>99889</v>
      </c>
    </row>
  </sheetData>
  <sheetProtection/>
  <mergeCells count="12">
    <mergeCell ref="G7:G10"/>
    <mergeCell ref="H7:H10"/>
    <mergeCell ref="I7:I10"/>
    <mergeCell ref="F3:H3"/>
    <mergeCell ref="B4:I4"/>
    <mergeCell ref="B5:I5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4.57421875" style="0" customWidth="1"/>
    <col min="2" max="2" width="30.57421875" style="0" customWidth="1"/>
    <col min="3" max="3" width="10.00390625" style="0" customWidth="1"/>
    <col min="4" max="4" width="13.421875" style="0" customWidth="1"/>
    <col min="5" max="5" width="16.57421875" style="0" customWidth="1"/>
    <col min="7" max="7" width="10.7109375" style="0" customWidth="1"/>
  </cols>
  <sheetData>
    <row r="3" spans="2:3" ht="12.75">
      <c r="B3" s="2" t="s">
        <v>361</v>
      </c>
      <c r="C3" s="2"/>
    </row>
    <row r="6" spans="1:7" ht="12.75">
      <c r="A6" s="993" t="s">
        <v>415</v>
      </c>
      <c r="B6" s="994"/>
      <c r="C6" s="994"/>
      <c r="D6" s="994"/>
      <c r="E6" s="994"/>
      <c r="F6" s="140"/>
      <c r="G6" s="140"/>
    </row>
    <row r="7" spans="1:7" ht="12.75">
      <c r="A7" s="994"/>
      <c r="B7" s="994"/>
      <c r="C7" s="994"/>
      <c r="D7" s="994"/>
      <c r="E7" s="994"/>
      <c r="F7" s="140"/>
      <c r="G7" s="140"/>
    </row>
    <row r="8" spans="1:7" ht="12.75">
      <c r="A8" s="994"/>
      <c r="B8" s="994"/>
      <c r="C8" s="994"/>
      <c r="D8" s="994"/>
      <c r="E8" s="994"/>
      <c r="F8" s="140"/>
      <c r="G8" s="140"/>
    </row>
    <row r="9" spans="2:3" ht="12.75">
      <c r="B9" s="8"/>
      <c r="C9" s="8"/>
    </row>
    <row r="10" spans="2:3" ht="12.75">
      <c r="B10" s="8"/>
      <c r="C10" s="8"/>
    </row>
    <row r="11" spans="2:3" ht="12.75">
      <c r="B11" s="9"/>
      <c r="C11" s="9"/>
    </row>
    <row r="12" ht="13.5" thickBot="1">
      <c r="E12" s="108" t="s">
        <v>178</v>
      </c>
    </row>
    <row r="13" spans="2:5" ht="13.5" thickBot="1">
      <c r="B13" s="59"/>
      <c r="C13" s="114" t="s">
        <v>414</v>
      </c>
      <c r="D13" s="30" t="s">
        <v>24</v>
      </c>
      <c r="E13" s="30" t="s">
        <v>25</v>
      </c>
    </row>
    <row r="14" spans="2:5" ht="13.5" thickBot="1">
      <c r="B14" s="34" t="s">
        <v>2</v>
      </c>
      <c r="C14" s="34"/>
      <c r="D14" s="41"/>
      <c r="E14" s="19"/>
    </row>
    <row r="15" spans="2:5" ht="12.75">
      <c r="B15" s="51" t="s">
        <v>246</v>
      </c>
      <c r="C15" s="51"/>
      <c r="D15" s="149">
        <v>0</v>
      </c>
      <c r="E15" s="16">
        <v>0</v>
      </c>
    </row>
    <row r="16" spans="2:5" ht="12.75">
      <c r="B16" s="26" t="s">
        <v>382</v>
      </c>
      <c r="C16" s="26" t="s">
        <v>435</v>
      </c>
      <c r="D16" s="39">
        <v>0</v>
      </c>
      <c r="E16" s="16">
        <v>40000</v>
      </c>
    </row>
    <row r="17" spans="2:5" ht="13.5" thickBot="1">
      <c r="B17" s="50"/>
      <c r="C17" s="50"/>
      <c r="D17" s="55"/>
      <c r="E17" s="17"/>
    </row>
    <row r="18" spans="2:5" ht="13.5" thickBot="1">
      <c r="B18" s="115"/>
      <c r="C18" s="46"/>
      <c r="D18" s="46"/>
      <c r="E18" s="47"/>
    </row>
    <row r="19" spans="2:5" ht="13.5" thickBot="1">
      <c r="B19" s="42"/>
      <c r="C19" s="43"/>
      <c r="D19" s="43"/>
      <c r="E19" s="33"/>
    </row>
    <row r="20" spans="2:5" ht="13.5" thickBot="1">
      <c r="B20" s="73"/>
      <c r="C20" s="114" t="s">
        <v>414</v>
      </c>
      <c r="D20" s="30" t="s">
        <v>24</v>
      </c>
      <c r="E20" s="30" t="s">
        <v>25</v>
      </c>
    </row>
    <row r="21" spans="2:5" ht="13.5" thickBot="1">
      <c r="B21" s="34" t="s">
        <v>3</v>
      </c>
      <c r="C21" s="34"/>
      <c r="D21" s="41"/>
      <c r="E21" s="19"/>
    </row>
    <row r="22" spans="2:5" ht="12.75">
      <c r="B22" s="51" t="s">
        <v>246</v>
      </c>
      <c r="C22" s="51"/>
      <c r="D22" s="39">
        <v>0</v>
      </c>
      <c r="E22" s="16">
        <v>0</v>
      </c>
    </row>
    <row r="23" spans="2:5" ht="12.75">
      <c r="B23" s="26" t="s">
        <v>383</v>
      </c>
      <c r="C23" s="26" t="s">
        <v>435</v>
      </c>
      <c r="D23" s="39">
        <v>0</v>
      </c>
      <c r="E23" s="16">
        <v>611</v>
      </c>
    </row>
    <row r="24" spans="2:5" ht="13.5" thickBot="1">
      <c r="B24" s="50"/>
      <c r="C24" s="50"/>
      <c r="D24" s="55"/>
      <c r="E24" s="17"/>
    </row>
  </sheetData>
  <sheetProtection/>
  <mergeCells count="1">
    <mergeCell ref="A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3"/>
  <sheetViews>
    <sheetView zoomScalePageLayoutView="0" workbookViewId="0" topLeftCell="A33">
      <selection activeCell="U36" sqref="U36"/>
    </sheetView>
  </sheetViews>
  <sheetFormatPr defaultColWidth="9.140625" defaultRowHeight="12.75"/>
  <cols>
    <col min="1" max="1" width="26.140625" style="0" customWidth="1"/>
    <col min="2" max="2" width="6.140625" style="0" customWidth="1"/>
    <col min="3" max="3" width="7.140625" style="0" customWidth="1"/>
    <col min="4" max="5" width="8.8515625" style="0" bestFit="1" customWidth="1"/>
    <col min="6" max="6" width="3.7109375" style="0" customWidth="1"/>
    <col min="7" max="7" width="3.57421875" style="0" customWidth="1"/>
    <col min="8" max="8" width="2.8515625" style="0" customWidth="1"/>
    <col min="9" max="9" width="6.28125" style="0" customWidth="1"/>
    <col min="10" max="11" width="6.140625" style="0" customWidth="1"/>
    <col min="12" max="12" width="7.140625" style="0" customWidth="1"/>
    <col min="13" max="13" width="7.8515625" style="0" customWidth="1"/>
    <col min="14" max="14" width="8.7109375" style="0" customWidth="1"/>
    <col min="19" max="19" width="10.57421875" style="0" customWidth="1"/>
  </cols>
  <sheetData>
    <row r="1" spans="1:22" ht="12.75">
      <c r="A1" s="2" t="s">
        <v>362</v>
      </c>
      <c r="B1" s="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6.5" customHeight="1" thickBot="1">
      <c r="A2" s="11"/>
      <c r="B2" s="11"/>
      <c r="M2" s="22"/>
      <c r="N2" s="22"/>
      <c r="O2" s="22"/>
      <c r="P2" s="22"/>
      <c r="Q2" s="22"/>
      <c r="R2" s="309"/>
      <c r="S2" s="309"/>
      <c r="T2" s="22"/>
      <c r="U2" s="22"/>
      <c r="V2" s="22"/>
    </row>
    <row r="3" spans="1:23" ht="13.5" thickBot="1">
      <c r="A3" s="183" t="s">
        <v>124</v>
      </c>
      <c r="B3" s="114" t="s">
        <v>414</v>
      </c>
      <c r="C3" s="995" t="s">
        <v>276</v>
      </c>
      <c r="D3" s="996"/>
      <c r="E3" s="997"/>
      <c r="F3" s="998" t="s">
        <v>470</v>
      </c>
      <c r="G3" s="996"/>
      <c r="H3" s="996"/>
      <c r="I3" s="995" t="s">
        <v>278</v>
      </c>
      <c r="J3" s="996"/>
      <c r="K3" s="996"/>
      <c r="L3" s="998" t="s">
        <v>117</v>
      </c>
      <c r="M3" s="999"/>
      <c r="N3" s="1000"/>
      <c r="O3" s="66"/>
      <c r="P3" s="66"/>
      <c r="Q3" s="66"/>
      <c r="R3" s="66"/>
      <c r="S3" s="66"/>
      <c r="T3" s="66"/>
      <c r="U3" s="66"/>
      <c r="V3" s="66"/>
      <c r="W3" s="1"/>
    </row>
    <row r="4" spans="1:22" ht="26.25" thickBot="1">
      <c r="A4" s="193"/>
      <c r="B4" s="440"/>
      <c r="C4" s="351" t="s">
        <v>384</v>
      </c>
      <c r="D4" s="443" t="s">
        <v>385</v>
      </c>
      <c r="E4" s="443" t="s">
        <v>461</v>
      </c>
      <c r="F4" s="442" t="s">
        <v>384</v>
      </c>
      <c r="G4" s="519" t="s">
        <v>391</v>
      </c>
      <c r="H4" s="520" t="s">
        <v>471</v>
      </c>
      <c r="I4" s="341" t="s">
        <v>384</v>
      </c>
      <c r="J4" s="340" t="s">
        <v>385</v>
      </c>
      <c r="K4" s="340" t="s">
        <v>461</v>
      </c>
      <c r="L4" s="466" t="s">
        <v>384</v>
      </c>
      <c r="M4" s="531" t="s">
        <v>385</v>
      </c>
      <c r="N4" s="595" t="s">
        <v>461</v>
      </c>
      <c r="O4" s="165"/>
      <c r="P4" s="165"/>
      <c r="Q4" s="165"/>
      <c r="R4" s="165"/>
      <c r="S4" s="165"/>
      <c r="T4" s="22"/>
      <c r="U4" s="22"/>
      <c r="V4" s="22"/>
    </row>
    <row r="5" spans="1:22" ht="13.5" thickBot="1">
      <c r="A5" s="194" t="s">
        <v>126</v>
      </c>
      <c r="B5" s="533"/>
      <c r="C5" s="335">
        <f>SUM(C6+C9+C19+C27)</f>
        <v>588612</v>
      </c>
      <c r="D5" s="516">
        <f>SUM(D6,D9,D19,D27,D36)</f>
        <v>871483</v>
      </c>
      <c r="E5" s="270">
        <f>SUM(E6+E9+E19+E27)+E36</f>
        <v>888725</v>
      </c>
      <c r="F5" s="270">
        <f>SUM(F6,F9,F19,F27,F36,F37)</f>
        <v>0</v>
      </c>
      <c r="G5" s="517">
        <f>SUM(G6,G9,G19,G27,G36,G37)</f>
        <v>0</v>
      </c>
      <c r="H5" s="495">
        <v>0</v>
      </c>
      <c r="I5" s="335">
        <f>SUM(I6,I9,I19,I27,I36,I37)</f>
        <v>36264</v>
      </c>
      <c r="J5" s="517">
        <f>SUM(J6,J9,J19,J27,J36,J37)</f>
        <v>36264</v>
      </c>
      <c r="K5" s="335">
        <f>SUM(K6,K9,K19,K27,K36,K37)</f>
        <v>36264</v>
      </c>
      <c r="L5" s="270">
        <f>SUM(C5,F5,I5)</f>
        <v>624876</v>
      </c>
      <c r="M5" s="541">
        <f>SUM(D5,G5,J5)</f>
        <v>907747</v>
      </c>
      <c r="N5" s="461">
        <f>SUM(E5,H5,K5)</f>
        <v>924989</v>
      </c>
      <c r="O5" s="165"/>
      <c r="P5" s="165"/>
      <c r="Q5" s="165"/>
      <c r="R5" s="165"/>
      <c r="S5" s="165"/>
      <c r="T5" s="22"/>
      <c r="U5" s="22"/>
      <c r="V5" s="22"/>
    </row>
    <row r="6" spans="1:22" ht="12" customHeight="1">
      <c r="A6" s="191" t="s">
        <v>128</v>
      </c>
      <c r="B6" s="534"/>
      <c r="C6" s="499">
        <f>SUM(C8+C7)</f>
        <v>425344</v>
      </c>
      <c r="D6" s="514">
        <f>SUM(D8+D7)</f>
        <v>419612</v>
      </c>
      <c r="E6" s="514">
        <f>SUM(E8+E7)</f>
        <v>419612</v>
      </c>
      <c r="F6" s="496">
        <f>SUM(F7:F8)</f>
        <v>0</v>
      </c>
      <c r="G6" s="514">
        <v>0</v>
      </c>
      <c r="H6" s="498">
        <v>0</v>
      </c>
      <c r="I6" s="499">
        <f>SUM(I7:I8)</f>
        <v>0</v>
      </c>
      <c r="J6" s="514">
        <v>0</v>
      </c>
      <c r="K6" s="497"/>
      <c r="L6" s="471">
        <f>SUM(C6,F6,I6)</f>
        <v>425344</v>
      </c>
      <c r="M6" s="526">
        <f aca="true" t="shared" si="0" ref="M6:M58">SUM(D6,G6,J6)</f>
        <v>419612</v>
      </c>
      <c r="N6" s="473">
        <f>SUM(E6,H6,K6)</f>
        <v>419612</v>
      </c>
      <c r="O6" s="299"/>
      <c r="P6" s="299"/>
      <c r="Q6" s="299"/>
      <c r="R6" s="299"/>
      <c r="S6" s="299"/>
      <c r="T6" s="27"/>
      <c r="U6" s="27"/>
      <c r="V6" s="22"/>
    </row>
    <row r="7" spans="1:22" ht="12.75">
      <c r="A7" s="29" t="s">
        <v>467</v>
      </c>
      <c r="B7" s="26" t="s">
        <v>436</v>
      </c>
      <c r="C7" s="475">
        <v>401141</v>
      </c>
      <c r="D7" s="125">
        <v>413775</v>
      </c>
      <c r="E7" s="127">
        <v>413775</v>
      </c>
      <c r="F7" s="124">
        <v>0</v>
      </c>
      <c r="G7" s="125">
        <v>0</v>
      </c>
      <c r="H7" s="474">
        <v>0</v>
      </c>
      <c r="I7" s="475">
        <v>0</v>
      </c>
      <c r="J7" s="125">
        <v>0</v>
      </c>
      <c r="K7" s="127"/>
      <c r="L7" s="476">
        <f aca="true" t="shared" si="1" ref="L7:N59">SUM(C7,F7,I7)</f>
        <v>401141</v>
      </c>
      <c r="M7" s="513">
        <f t="shared" si="0"/>
        <v>413775</v>
      </c>
      <c r="N7" s="480">
        <f t="shared" si="1"/>
        <v>413775</v>
      </c>
      <c r="O7" s="165"/>
      <c r="P7" s="165"/>
      <c r="Q7" s="165"/>
      <c r="R7" s="165"/>
      <c r="S7" s="165"/>
      <c r="T7" s="22"/>
      <c r="U7" s="22"/>
      <c r="V7" s="22"/>
    </row>
    <row r="8" spans="1:22" ht="12.75">
      <c r="A8" s="184" t="s">
        <v>348</v>
      </c>
      <c r="B8" s="26" t="s">
        <v>436</v>
      </c>
      <c r="C8" s="475">
        <v>24203</v>
      </c>
      <c r="D8" s="125">
        <v>5837</v>
      </c>
      <c r="E8" s="127">
        <v>5837</v>
      </c>
      <c r="F8" s="129">
        <v>0</v>
      </c>
      <c r="G8" s="126">
        <v>0</v>
      </c>
      <c r="H8" s="477">
        <v>0</v>
      </c>
      <c r="I8" s="478">
        <v>0</v>
      </c>
      <c r="J8" s="126">
        <v>0</v>
      </c>
      <c r="K8" s="130"/>
      <c r="L8" s="476">
        <f t="shared" si="1"/>
        <v>24203</v>
      </c>
      <c r="M8" s="513">
        <f t="shared" si="0"/>
        <v>5837</v>
      </c>
      <c r="N8" s="480">
        <f t="shared" si="1"/>
        <v>5837</v>
      </c>
      <c r="O8" s="174"/>
      <c r="P8" s="174"/>
      <c r="Q8" s="165"/>
      <c r="R8" s="165"/>
      <c r="S8" s="165"/>
      <c r="T8" s="22"/>
      <c r="U8" s="22"/>
      <c r="V8" s="22"/>
    </row>
    <row r="9" spans="1:26" ht="12.75">
      <c r="A9" s="185" t="s">
        <v>466</v>
      </c>
      <c r="B9" s="535"/>
      <c r="C9" s="481">
        <f>SUM(C10:C18)</f>
        <v>43605</v>
      </c>
      <c r="D9" s="509">
        <f>SUM(D10:D18)</f>
        <v>244457</v>
      </c>
      <c r="E9" s="509">
        <f>SUM(E10:E18)</f>
        <v>242472</v>
      </c>
      <c r="F9" s="476">
        <f>SUM(F10:F18)</f>
        <v>0</v>
      </c>
      <c r="G9" s="509">
        <v>0</v>
      </c>
      <c r="H9" s="480">
        <v>0</v>
      </c>
      <c r="I9" s="481">
        <f>SUM(I10:I18)</f>
        <v>0</v>
      </c>
      <c r="J9" s="509">
        <v>0</v>
      </c>
      <c r="K9" s="479"/>
      <c r="L9" s="476">
        <f t="shared" si="1"/>
        <v>43605</v>
      </c>
      <c r="M9" s="513">
        <f t="shared" si="0"/>
        <v>244457</v>
      </c>
      <c r="N9" s="480">
        <f t="shared" si="1"/>
        <v>242472</v>
      </c>
      <c r="O9" s="174"/>
      <c r="P9" s="174"/>
      <c r="Q9" s="165"/>
      <c r="R9" s="165"/>
      <c r="S9" s="165"/>
      <c r="T9" s="22"/>
      <c r="U9" s="22"/>
      <c r="V9" s="22"/>
      <c r="W9" s="22"/>
      <c r="X9" s="22"/>
      <c r="Y9" s="22"/>
      <c r="Z9" s="22"/>
    </row>
    <row r="10" spans="1:26" ht="12.75">
      <c r="A10" s="184" t="s">
        <v>131</v>
      </c>
      <c r="B10" s="49"/>
      <c r="C10" s="475">
        <v>0</v>
      </c>
      <c r="D10" s="125">
        <v>0</v>
      </c>
      <c r="E10" s="127">
        <v>0</v>
      </c>
      <c r="F10" s="124">
        <v>0</v>
      </c>
      <c r="G10" s="125">
        <v>0</v>
      </c>
      <c r="H10" s="474">
        <v>0</v>
      </c>
      <c r="I10" s="475">
        <v>0</v>
      </c>
      <c r="J10" s="125">
        <v>0</v>
      </c>
      <c r="K10" s="127"/>
      <c r="L10" s="476">
        <f t="shared" si="1"/>
        <v>0</v>
      </c>
      <c r="M10" s="513">
        <f t="shared" si="0"/>
        <v>0</v>
      </c>
      <c r="N10" s="480">
        <f t="shared" si="1"/>
        <v>0</v>
      </c>
      <c r="O10" s="165"/>
      <c r="P10" s="165"/>
      <c r="Q10" s="5"/>
      <c r="R10" s="5"/>
      <c r="S10" s="1114"/>
      <c r="T10" s="1114"/>
      <c r="U10" s="22"/>
      <c r="V10" s="22"/>
      <c r="W10" s="22"/>
      <c r="X10" s="22"/>
      <c r="Y10" s="22"/>
      <c r="Z10" s="22"/>
    </row>
    <row r="11" spans="1:26" ht="12.75">
      <c r="A11" s="29" t="s">
        <v>468</v>
      </c>
      <c r="B11" s="26" t="s">
        <v>429</v>
      </c>
      <c r="C11" s="475">
        <v>9874</v>
      </c>
      <c r="D11" s="125">
        <v>9724</v>
      </c>
      <c r="E11" s="127">
        <v>8367</v>
      </c>
      <c r="F11" s="124">
        <v>0</v>
      </c>
      <c r="G11" s="125">
        <v>0</v>
      </c>
      <c r="H11" s="474">
        <v>0</v>
      </c>
      <c r="I11" s="475">
        <v>0</v>
      </c>
      <c r="J11" s="125">
        <v>0</v>
      </c>
      <c r="K11" s="127"/>
      <c r="L11" s="476">
        <f t="shared" si="1"/>
        <v>9874</v>
      </c>
      <c r="M11" s="513">
        <f t="shared" si="0"/>
        <v>9724</v>
      </c>
      <c r="N11" s="480">
        <f t="shared" si="1"/>
        <v>8367</v>
      </c>
      <c r="O11" s="174"/>
      <c r="P11" s="174"/>
      <c r="Q11" s="5"/>
      <c r="R11" s="5"/>
      <c r="S11" s="1114"/>
      <c r="T11" s="1114"/>
      <c r="U11" s="22"/>
      <c r="V11" s="22"/>
      <c r="W11" s="22"/>
      <c r="X11" s="22"/>
      <c r="Y11" s="22"/>
      <c r="Z11" s="22"/>
    </row>
    <row r="12" spans="1:26" ht="12.75">
      <c r="A12" s="184" t="s">
        <v>181</v>
      </c>
      <c r="B12" s="26" t="s">
        <v>429</v>
      </c>
      <c r="C12" s="475">
        <v>3705</v>
      </c>
      <c r="D12" s="125">
        <v>3743</v>
      </c>
      <c r="E12" s="127">
        <v>6333</v>
      </c>
      <c r="F12" s="124">
        <v>0</v>
      </c>
      <c r="G12" s="125">
        <v>0</v>
      </c>
      <c r="H12" s="474">
        <v>0</v>
      </c>
      <c r="I12" s="475">
        <v>0</v>
      </c>
      <c r="J12" s="125">
        <v>0</v>
      </c>
      <c r="K12" s="127"/>
      <c r="L12" s="476">
        <f t="shared" si="1"/>
        <v>3705</v>
      </c>
      <c r="M12" s="513">
        <f t="shared" si="0"/>
        <v>3743</v>
      </c>
      <c r="N12" s="480">
        <f t="shared" si="1"/>
        <v>6333</v>
      </c>
      <c r="O12" s="174"/>
      <c r="P12" s="174"/>
      <c r="Q12" s="5"/>
      <c r="R12" s="5"/>
      <c r="S12" s="1114"/>
      <c r="T12" s="1114"/>
      <c r="U12" s="22"/>
      <c r="V12" s="22"/>
      <c r="W12" s="22"/>
      <c r="X12" s="22"/>
      <c r="Y12" s="22"/>
      <c r="Z12" s="22"/>
    </row>
    <row r="13" spans="1:26" ht="12.75">
      <c r="A13" s="184" t="s">
        <v>132</v>
      </c>
      <c r="B13" s="26" t="s">
        <v>429</v>
      </c>
      <c r="C13" s="475">
        <v>6919</v>
      </c>
      <c r="D13" s="125">
        <v>6757</v>
      </c>
      <c r="E13" s="127">
        <v>12878</v>
      </c>
      <c r="F13" s="124">
        <v>0</v>
      </c>
      <c r="G13" s="125">
        <v>0</v>
      </c>
      <c r="H13" s="474">
        <v>0</v>
      </c>
      <c r="I13" s="475">
        <v>0</v>
      </c>
      <c r="J13" s="125">
        <v>0</v>
      </c>
      <c r="K13" s="127"/>
      <c r="L13" s="476">
        <f t="shared" si="1"/>
        <v>6919</v>
      </c>
      <c r="M13" s="513">
        <f t="shared" si="0"/>
        <v>6757</v>
      </c>
      <c r="N13" s="480">
        <f t="shared" si="1"/>
        <v>12878</v>
      </c>
      <c r="O13" s="174"/>
      <c r="P13" s="174"/>
      <c r="Q13" s="424"/>
      <c r="R13" s="424"/>
      <c r="S13" s="1114"/>
      <c r="T13" s="1114"/>
      <c r="U13" s="22"/>
      <c r="V13" s="424"/>
      <c r="W13" s="22"/>
      <c r="X13" s="22"/>
      <c r="Y13" s="155"/>
      <c r="Z13" s="22"/>
    </row>
    <row r="14" spans="1:26" ht="12.75">
      <c r="A14" s="184" t="s">
        <v>133</v>
      </c>
      <c r="B14" s="49"/>
      <c r="C14" s="478">
        <v>0</v>
      </c>
      <c r="D14" s="126">
        <v>0</v>
      </c>
      <c r="E14" s="130"/>
      <c r="F14" s="129">
        <v>0</v>
      </c>
      <c r="G14" s="126">
        <v>0</v>
      </c>
      <c r="H14" s="477">
        <v>0</v>
      </c>
      <c r="I14" s="478">
        <v>0</v>
      </c>
      <c r="J14" s="126">
        <v>0</v>
      </c>
      <c r="K14" s="130"/>
      <c r="L14" s="476">
        <f t="shared" si="1"/>
        <v>0</v>
      </c>
      <c r="M14" s="513">
        <f t="shared" si="0"/>
        <v>0</v>
      </c>
      <c r="N14" s="480">
        <f t="shared" si="1"/>
        <v>0</v>
      </c>
      <c r="O14" s="174"/>
      <c r="P14" s="174"/>
      <c r="Q14" s="424"/>
      <c r="R14" s="424"/>
      <c r="S14" s="1114"/>
      <c r="T14" s="1114"/>
      <c r="U14" s="22"/>
      <c r="V14" s="424"/>
      <c r="W14" s="22"/>
      <c r="X14" s="22"/>
      <c r="Y14" s="155"/>
      <c r="Z14" s="22"/>
    </row>
    <row r="15" spans="1:26" ht="12.75">
      <c r="A15" s="184" t="s">
        <v>134</v>
      </c>
      <c r="B15" s="49"/>
      <c r="C15" s="478">
        <v>0</v>
      </c>
      <c r="D15" s="126">
        <v>0</v>
      </c>
      <c r="E15" s="130"/>
      <c r="F15" s="129">
        <v>0</v>
      </c>
      <c r="G15" s="126">
        <v>0</v>
      </c>
      <c r="H15" s="477">
        <v>0</v>
      </c>
      <c r="I15" s="478">
        <v>0</v>
      </c>
      <c r="J15" s="126">
        <v>0</v>
      </c>
      <c r="K15" s="130"/>
      <c r="L15" s="476">
        <f t="shared" si="1"/>
        <v>0</v>
      </c>
      <c r="M15" s="513">
        <f t="shared" si="0"/>
        <v>0</v>
      </c>
      <c r="N15" s="480">
        <f t="shared" si="1"/>
        <v>0</v>
      </c>
      <c r="O15" s="174"/>
      <c r="P15" s="174"/>
      <c r="Q15" s="165"/>
      <c r="R15" s="165"/>
      <c r="S15" s="165"/>
      <c r="T15" s="22"/>
      <c r="U15" s="22"/>
      <c r="V15" s="5"/>
      <c r="W15" s="22"/>
      <c r="X15" s="22"/>
      <c r="Y15" s="155"/>
      <c r="Z15" s="22"/>
    </row>
    <row r="16" spans="1:26" ht="12.75">
      <c r="A16" s="184" t="s">
        <v>135</v>
      </c>
      <c r="B16" s="49"/>
      <c r="C16" s="478">
        <v>0</v>
      </c>
      <c r="D16" s="126">
        <v>0</v>
      </c>
      <c r="E16" s="130"/>
      <c r="F16" s="129">
        <v>0</v>
      </c>
      <c r="G16" s="126">
        <v>0</v>
      </c>
      <c r="H16" s="477">
        <v>0</v>
      </c>
      <c r="I16" s="478">
        <v>0</v>
      </c>
      <c r="J16" s="126">
        <v>0</v>
      </c>
      <c r="K16" s="130"/>
      <c r="L16" s="476">
        <f t="shared" si="1"/>
        <v>0</v>
      </c>
      <c r="M16" s="513">
        <f t="shared" si="0"/>
        <v>0</v>
      </c>
      <c r="N16" s="480">
        <f t="shared" si="1"/>
        <v>0</v>
      </c>
      <c r="O16" s="174"/>
      <c r="P16" s="174"/>
      <c r="Q16" s="165"/>
      <c r="R16" s="165"/>
      <c r="S16" s="165"/>
      <c r="T16" s="22"/>
      <c r="U16" s="22"/>
      <c r="V16" s="5"/>
      <c r="W16" s="22"/>
      <c r="X16" s="22"/>
      <c r="Y16" s="22"/>
      <c r="Z16" s="22"/>
    </row>
    <row r="17" spans="1:26" ht="12.75">
      <c r="A17" s="184" t="s">
        <v>136</v>
      </c>
      <c r="B17" s="26" t="s">
        <v>429</v>
      </c>
      <c r="C17" s="478">
        <v>23107</v>
      </c>
      <c r="D17" s="126">
        <v>220824</v>
      </c>
      <c r="E17" s="130">
        <v>11444</v>
      </c>
      <c r="F17" s="129">
        <v>0</v>
      </c>
      <c r="G17" s="126">
        <v>0</v>
      </c>
      <c r="H17" s="477">
        <v>0</v>
      </c>
      <c r="I17" s="478">
        <v>0</v>
      </c>
      <c r="J17" s="126">
        <v>0</v>
      </c>
      <c r="K17" s="130"/>
      <c r="L17" s="476">
        <f t="shared" si="1"/>
        <v>23107</v>
      </c>
      <c r="M17" s="513">
        <f t="shared" si="0"/>
        <v>220824</v>
      </c>
      <c r="N17" s="480">
        <f t="shared" si="1"/>
        <v>11444</v>
      </c>
      <c r="O17" s="174"/>
      <c r="P17" s="174"/>
      <c r="Q17" s="5"/>
      <c r="R17" s="5"/>
      <c r="S17" s="179"/>
      <c r="T17" s="179"/>
      <c r="U17" s="22"/>
      <c r="V17" s="424"/>
      <c r="W17" s="22"/>
      <c r="X17" s="22"/>
      <c r="Y17" s="155"/>
      <c r="Z17" s="22"/>
    </row>
    <row r="18" spans="1:26" ht="12.75">
      <c r="A18" s="184" t="s">
        <v>137</v>
      </c>
      <c r="B18" s="49" t="s">
        <v>429</v>
      </c>
      <c r="C18" s="475">
        <v>0</v>
      </c>
      <c r="D18" s="125">
        <v>3409</v>
      </c>
      <c r="E18" s="127">
        <v>203450</v>
      </c>
      <c r="F18" s="124">
        <v>0</v>
      </c>
      <c r="G18" s="125">
        <v>0</v>
      </c>
      <c r="H18" s="474">
        <v>0</v>
      </c>
      <c r="I18" s="475">
        <v>0</v>
      </c>
      <c r="J18" s="125">
        <v>0</v>
      </c>
      <c r="K18" s="127"/>
      <c r="L18" s="476">
        <f t="shared" si="1"/>
        <v>0</v>
      </c>
      <c r="M18" s="513">
        <f t="shared" si="0"/>
        <v>3409</v>
      </c>
      <c r="N18" s="480">
        <f t="shared" si="1"/>
        <v>203450</v>
      </c>
      <c r="O18" s="174"/>
      <c r="P18" s="174"/>
      <c r="Q18" s="424"/>
      <c r="R18" s="424"/>
      <c r="S18" s="179"/>
      <c r="T18" s="179"/>
      <c r="U18" s="22"/>
      <c r="V18" s="424"/>
      <c r="W18" s="22"/>
      <c r="X18" s="22"/>
      <c r="Y18" s="155"/>
      <c r="Z18" s="22"/>
    </row>
    <row r="19" spans="1:26" ht="15" customHeight="1">
      <c r="A19" s="185" t="s">
        <v>129</v>
      </c>
      <c r="B19" s="535"/>
      <c r="C19" s="481">
        <f>SUM(C25+C24+C20)</f>
        <v>50436</v>
      </c>
      <c r="D19" s="509">
        <f>SUM(D20:D26)</f>
        <v>60447</v>
      </c>
      <c r="E19" s="509">
        <f>SUM(E25+E24+E20)</f>
        <v>57876</v>
      </c>
      <c r="F19" s="476">
        <f>SUM(F20:F26)</f>
        <v>0</v>
      </c>
      <c r="G19" s="509">
        <v>0</v>
      </c>
      <c r="H19" s="480">
        <v>0</v>
      </c>
      <c r="I19" s="481">
        <f>SUM(I20:I26)</f>
        <v>36264</v>
      </c>
      <c r="J19" s="509">
        <f>SUM(J20:J26)</f>
        <v>36264</v>
      </c>
      <c r="K19" s="506">
        <f>SUM(K20:K26)</f>
        <v>36264</v>
      </c>
      <c r="L19" s="476">
        <f t="shared" si="1"/>
        <v>86700</v>
      </c>
      <c r="M19" s="513">
        <f t="shared" si="0"/>
        <v>96711</v>
      </c>
      <c r="N19" s="480">
        <f t="shared" si="1"/>
        <v>94140</v>
      </c>
      <c r="O19" s="174"/>
      <c r="P19" s="174"/>
      <c r="Q19" s="424"/>
      <c r="R19" s="424"/>
      <c r="S19" s="179"/>
      <c r="T19" s="179"/>
      <c r="U19" s="22"/>
      <c r="V19" s="424"/>
      <c r="W19" s="22"/>
      <c r="X19" s="22"/>
      <c r="Y19" s="155"/>
      <c r="Z19" s="22"/>
    </row>
    <row r="20" spans="1:26" ht="12.75">
      <c r="A20" s="184" t="s">
        <v>138</v>
      </c>
      <c r="B20" s="26" t="s">
        <v>437</v>
      </c>
      <c r="C20" s="475">
        <v>49536</v>
      </c>
      <c r="D20" s="125">
        <v>59326</v>
      </c>
      <c r="E20" s="127">
        <v>57876</v>
      </c>
      <c r="F20" s="124">
        <v>0</v>
      </c>
      <c r="G20" s="125">
        <v>0</v>
      </c>
      <c r="H20" s="474">
        <v>0</v>
      </c>
      <c r="I20" s="475">
        <v>36264</v>
      </c>
      <c r="J20" s="125">
        <v>36264</v>
      </c>
      <c r="K20" s="127">
        <v>36264</v>
      </c>
      <c r="L20" s="476">
        <f t="shared" si="1"/>
        <v>85800</v>
      </c>
      <c r="M20" s="513">
        <f t="shared" si="0"/>
        <v>95590</v>
      </c>
      <c r="N20" s="480">
        <f t="shared" si="1"/>
        <v>94140</v>
      </c>
      <c r="O20" s="174"/>
      <c r="P20" s="174"/>
      <c r="Q20" s="424"/>
      <c r="R20" s="424"/>
      <c r="S20" s="179"/>
      <c r="T20" s="179"/>
      <c r="U20" s="22"/>
      <c r="V20" s="5"/>
      <c r="W20" s="22"/>
      <c r="X20" s="22"/>
      <c r="Y20" s="155"/>
      <c r="Z20" s="22"/>
    </row>
    <row r="21" spans="1:26" ht="12.75" hidden="1">
      <c r="A21" s="184" t="s">
        <v>139</v>
      </c>
      <c r="B21" s="49"/>
      <c r="C21" s="478"/>
      <c r="D21" s="126"/>
      <c r="E21" s="130"/>
      <c r="F21" s="129"/>
      <c r="G21" s="126"/>
      <c r="H21" s="477"/>
      <c r="I21" s="478"/>
      <c r="J21" s="126"/>
      <c r="K21" s="130"/>
      <c r="L21" s="476">
        <f t="shared" si="1"/>
        <v>0</v>
      </c>
      <c r="M21" s="513">
        <f t="shared" si="0"/>
        <v>0</v>
      </c>
      <c r="N21" s="480">
        <f t="shared" si="1"/>
        <v>0</v>
      </c>
      <c r="O21" s="174"/>
      <c r="P21" s="174"/>
      <c r="Q21" s="424"/>
      <c r="R21" s="424"/>
      <c r="S21" s="179"/>
      <c r="T21" s="179"/>
      <c r="U21" s="22"/>
      <c r="V21" s="22"/>
      <c r="W21" s="22"/>
      <c r="X21" s="22"/>
      <c r="Y21" s="22"/>
      <c r="Z21" s="22"/>
    </row>
    <row r="22" spans="1:26" ht="12.75" hidden="1">
      <c r="A22" s="184" t="s">
        <v>140</v>
      </c>
      <c r="B22" s="49"/>
      <c r="C22" s="478"/>
      <c r="D22" s="126"/>
      <c r="E22" s="130"/>
      <c r="F22" s="129"/>
      <c r="G22" s="126"/>
      <c r="H22" s="477"/>
      <c r="I22" s="478"/>
      <c r="J22" s="126"/>
      <c r="K22" s="130"/>
      <c r="L22" s="476">
        <f t="shared" si="1"/>
        <v>0</v>
      </c>
      <c r="M22" s="513">
        <f t="shared" si="0"/>
        <v>0</v>
      </c>
      <c r="N22" s="480">
        <f t="shared" si="1"/>
        <v>0</v>
      </c>
      <c r="O22" s="174"/>
      <c r="P22" s="174"/>
      <c r="Q22" s="165"/>
      <c r="R22" s="165"/>
      <c r="S22" s="165"/>
      <c r="T22" s="22"/>
      <c r="U22" s="22"/>
      <c r="V22" s="22"/>
      <c r="W22" s="22"/>
      <c r="X22" s="22"/>
      <c r="Y22" s="22"/>
      <c r="Z22" s="22"/>
    </row>
    <row r="23" spans="1:26" ht="12.75" hidden="1">
      <c r="A23" s="184" t="s">
        <v>141</v>
      </c>
      <c r="B23" s="49"/>
      <c r="C23" s="478"/>
      <c r="D23" s="126"/>
      <c r="E23" s="130"/>
      <c r="F23" s="129"/>
      <c r="G23" s="126"/>
      <c r="H23" s="477"/>
      <c r="I23" s="478"/>
      <c r="J23" s="126"/>
      <c r="K23" s="130"/>
      <c r="L23" s="476">
        <f t="shared" si="1"/>
        <v>0</v>
      </c>
      <c r="M23" s="513">
        <f t="shared" si="0"/>
        <v>0</v>
      </c>
      <c r="N23" s="480">
        <f t="shared" si="1"/>
        <v>0</v>
      </c>
      <c r="O23" s="174"/>
      <c r="P23" s="174"/>
      <c r="Q23" s="165"/>
      <c r="R23" s="165"/>
      <c r="S23" s="165"/>
      <c r="T23" s="22"/>
      <c r="U23" s="22"/>
      <c r="V23" s="22"/>
      <c r="W23" s="22"/>
      <c r="X23" s="22"/>
      <c r="Y23" s="22"/>
      <c r="Z23" s="22"/>
    </row>
    <row r="24" spans="1:26" ht="12.75">
      <c r="A24" s="184" t="s">
        <v>142</v>
      </c>
      <c r="B24" s="26" t="s">
        <v>437</v>
      </c>
      <c r="C24" s="485">
        <v>800</v>
      </c>
      <c r="D24" s="510">
        <v>1021</v>
      </c>
      <c r="E24" s="483">
        <v>0</v>
      </c>
      <c r="F24" s="482">
        <v>0</v>
      </c>
      <c r="G24" s="510">
        <v>0</v>
      </c>
      <c r="H24" s="484">
        <v>0</v>
      </c>
      <c r="I24" s="485">
        <v>0</v>
      </c>
      <c r="J24" s="510">
        <v>0</v>
      </c>
      <c r="K24" s="483"/>
      <c r="L24" s="476">
        <f t="shared" si="1"/>
        <v>800</v>
      </c>
      <c r="M24" s="513">
        <f t="shared" si="0"/>
        <v>1021</v>
      </c>
      <c r="N24" s="480">
        <f t="shared" si="1"/>
        <v>0</v>
      </c>
      <c r="O24" s="175"/>
      <c r="P24" s="175"/>
      <c r="Q24" s="174"/>
      <c r="R24" s="165"/>
      <c r="S24" s="165"/>
      <c r="T24" s="22"/>
      <c r="U24" s="22"/>
      <c r="V24" s="424"/>
      <c r="W24" s="22"/>
      <c r="X24" s="22"/>
      <c r="Y24" s="155"/>
      <c r="Z24" s="22"/>
    </row>
    <row r="25" spans="1:26" ht="12.75">
      <c r="A25" s="186" t="s">
        <v>143</v>
      </c>
      <c r="B25" s="536" t="s">
        <v>437</v>
      </c>
      <c r="C25" s="485">
        <v>100</v>
      </c>
      <c r="D25" s="510">
        <v>100</v>
      </c>
      <c r="E25" s="483">
        <v>0</v>
      </c>
      <c r="F25" s="482">
        <v>0</v>
      </c>
      <c r="G25" s="510">
        <v>0</v>
      </c>
      <c r="H25" s="484">
        <v>0</v>
      </c>
      <c r="I25" s="485">
        <v>0</v>
      </c>
      <c r="J25" s="510">
        <v>0</v>
      </c>
      <c r="K25" s="483"/>
      <c r="L25" s="476">
        <f t="shared" si="1"/>
        <v>100</v>
      </c>
      <c r="M25" s="513">
        <f t="shared" si="0"/>
        <v>100</v>
      </c>
      <c r="N25" s="480">
        <f t="shared" si="1"/>
        <v>0</v>
      </c>
      <c r="O25" s="175"/>
      <c r="P25" s="175"/>
      <c r="Q25" s="174"/>
      <c r="R25" s="165"/>
      <c r="S25" s="165"/>
      <c r="T25" s="22"/>
      <c r="U25" s="22"/>
      <c r="V25" s="424"/>
      <c r="W25" s="22"/>
      <c r="X25" s="22"/>
      <c r="Y25" s="155"/>
      <c r="Z25" s="22"/>
    </row>
    <row r="26" spans="1:26" ht="12.75" customHeight="1">
      <c r="A26" s="184" t="s">
        <v>604</v>
      </c>
      <c r="B26" s="49"/>
      <c r="C26" s="485">
        <v>0</v>
      </c>
      <c r="D26" s="510">
        <v>0</v>
      </c>
      <c r="E26" s="483"/>
      <c r="F26" s="482">
        <v>0</v>
      </c>
      <c r="G26" s="510">
        <v>0</v>
      </c>
      <c r="H26" s="484">
        <v>0</v>
      </c>
      <c r="I26" s="485">
        <v>0</v>
      </c>
      <c r="J26" s="510">
        <v>0</v>
      </c>
      <c r="K26" s="483"/>
      <c r="L26" s="476">
        <f t="shared" si="1"/>
        <v>0</v>
      </c>
      <c r="M26" s="513">
        <f t="shared" si="0"/>
        <v>0</v>
      </c>
      <c r="N26" s="480">
        <f t="shared" si="1"/>
        <v>0</v>
      </c>
      <c r="O26" s="300"/>
      <c r="P26" s="300"/>
      <c r="Q26" s="5"/>
      <c r="R26" s="5"/>
      <c r="S26" s="179"/>
      <c r="T26" s="179"/>
      <c r="U26" s="22"/>
      <c r="V26" s="22"/>
      <c r="W26" s="22"/>
      <c r="X26" s="22"/>
      <c r="Y26" s="155"/>
      <c r="Z26" s="22"/>
    </row>
    <row r="27" spans="1:26" ht="12.75">
      <c r="A27" s="185" t="s">
        <v>168</v>
      </c>
      <c r="B27" s="535"/>
      <c r="C27" s="489">
        <f>SUM(C28:C35)</f>
        <v>69227</v>
      </c>
      <c r="D27" s="511">
        <f>SUM(D28:D35)</f>
        <v>145352</v>
      </c>
      <c r="E27" s="511">
        <f>SUM(E28:E35)</f>
        <v>166935</v>
      </c>
      <c r="F27" s="486">
        <f>SUM(F28:F35)</f>
        <v>0</v>
      </c>
      <c r="G27" s="511">
        <v>0</v>
      </c>
      <c r="H27" s="488">
        <v>0</v>
      </c>
      <c r="I27" s="489">
        <f>SUM(I28:I35)</f>
        <v>0</v>
      </c>
      <c r="J27" s="511">
        <v>0</v>
      </c>
      <c r="K27" s="487"/>
      <c r="L27" s="476">
        <f t="shared" si="1"/>
        <v>69227</v>
      </c>
      <c r="M27" s="513">
        <f t="shared" si="0"/>
        <v>145352</v>
      </c>
      <c r="N27" s="480">
        <f t="shared" si="1"/>
        <v>166935</v>
      </c>
      <c r="O27" s="300"/>
      <c r="P27" s="300"/>
      <c r="Q27" s="5"/>
      <c r="R27" s="5"/>
      <c r="S27" s="179"/>
      <c r="T27" s="179"/>
      <c r="U27" s="22"/>
      <c r="V27" s="22"/>
      <c r="W27" s="22"/>
      <c r="X27" s="22"/>
      <c r="Y27" s="22"/>
      <c r="Z27" s="22"/>
    </row>
    <row r="28" spans="1:26" ht="12.75">
      <c r="A28" s="184" t="s">
        <v>144</v>
      </c>
      <c r="B28" s="49"/>
      <c r="C28" s="478">
        <v>0</v>
      </c>
      <c r="D28" s="126">
        <v>4693</v>
      </c>
      <c r="E28" s="130">
        <v>4693</v>
      </c>
      <c r="F28" s="129">
        <v>0</v>
      </c>
      <c r="G28" s="126">
        <v>0</v>
      </c>
      <c r="H28" s="477">
        <v>0</v>
      </c>
      <c r="I28" s="478">
        <v>0</v>
      </c>
      <c r="J28" s="126">
        <v>0</v>
      </c>
      <c r="K28" s="130"/>
      <c r="L28" s="476">
        <f t="shared" si="1"/>
        <v>0</v>
      </c>
      <c r="M28" s="513">
        <f t="shared" si="0"/>
        <v>4693</v>
      </c>
      <c r="N28" s="480">
        <f t="shared" si="1"/>
        <v>4693</v>
      </c>
      <c r="O28" s="174"/>
      <c r="P28" s="174"/>
      <c r="Q28" s="424"/>
      <c r="R28" s="424"/>
      <c r="S28" s="179"/>
      <c r="T28" s="179"/>
      <c r="U28" s="22"/>
      <c r="V28" s="22"/>
      <c r="W28" s="22"/>
      <c r="X28" s="22"/>
      <c r="Y28" s="22"/>
      <c r="Z28" s="22"/>
    </row>
    <row r="29" spans="1:26" ht="12.75">
      <c r="A29" s="184" t="s">
        <v>145</v>
      </c>
      <c r="B29" s="26" t="s">
        <v>438</v>
      </c>
      <c r="C29" s="475">
        <v>7225</v>
      </c>
      <c r="D29" s="125">
        <v>80528</v>
      </c>
      <c r="E29" s="127">
        <v>89218</v>
      </c>
      <c r="F29" s="124">
        <v>0</v>
      </c>
      <c r="G29" s="125">
        <v>0</v>
      </c>
      <c r="H29" s="474">
        <v>0</v>
      </c>
      <c r="I29" s="475">
        <v>0</v>
      </c>
      <c r="J29" s="125">
        <v>0</v>
      </c>
      <c r="K29" s="127"/>
      <c r="L29" s="476">
        <f t="shared" si="1"/>
        <v>7225</v>
      </c>
      <c r="M29" s="513">
        <f t="shared" si="0"/>
        <v>80528</v>
      </c>
      <c r="N29" s="480">
        <f t="shared" si="1"/>
        <v>89218</v>
      </c>
      <c r="O29" s="180"/>
      <c r="P29" s="180"/>
      <c r="Q29" s="424"/>
      <c r="R29" s="424"/>
      <c r="S29" s="179"/>
      <c r="T29" s="179"/>
      <c r="U29" s="22"/>
      <c r="V29" s="22"/>
      <c r="W29" s="22"/>
      <c r="X29" s="22"/>
      <c r="Y29" s="22"/>
      <c r="Z29" s="22"/>
    </row>
    <row r="30" spans="1:26" ht="12.75">
      <c r="A30" s="29" t="s">
        <v>465</v>
      </c>
      <c r="B30" s="26" t="s">
        <v>438</v>
      </c>
      <c r="C30" s="475">
        <v>13285</v>
      </c>
      <c r="D30" s="125">
        <v>2572</v>
      </c>
      <c r="E30" s="127">
        <v>1642</v>
      </c>
      <c r="F30" s="124">
        <v>0</v>
      </c>
      <c r="G30" s="125">
        <v>0</v>
      </c>
      <c r="H30" s="474">
        <v>0</v>
      </c>
      <c r="I30" s="475">
        <v>0</v>
      </c>
      <c r="J30" s="125">
        <v>0</v>
      </c>
      <c r="K30" s="127"/>
      <c r="L30" s="476">
        <f t="shared" si="1"/>
        <v>13285</v>
      </c>
      <c r="M30" s="513">
        <f t="shared" si="0"/>
        <v>2572</v>
      </c>
      <c r="N30" s="480">
        <f t="shared" si="1"/>
        <v>1642</v>
      </c>
      <c r="O30" s="180"/>
      <c r="P30" s="180"/>
      <c r="Q30" s="180"/>
      <c r="R30" s="298"/>
      <c r="S30" s="165"/>
      <c r="T30" s="22"/>
      <c r="U30" s="22"/>
      <c r="V30" s="22"/>
      <c r="W30" s="22"/>
      <c r="X30" s="22"/>
      <c r="Y30" s="22"/>
      <c r="Z30" s="22"/>
    </row>
    <row r="31" spans="1:26" ht="12.75">
      <c r="A31" s="184" t="s">
        <v>191</v>
      </c>
      <c r="B31" s="49"/>
      <c r="C31" s="475">
        <v>0</v>
      </c>
      <c r="D31" s="125">
        <v>3215</v>
      </c>
      <c r="E31" s="127">
        <v>15228</v>
      </c>
      <c r="F31" s="124">
        <v>0</v>
      </c>
      <c r="G31" s="125">
        <v>0</v>
      </c>
      <c r="H31" s="474">
        <v>0</v>
      </c>
      <c r="I31" s="475">
        <v>0</v>
      </c>
      <c r="J31" s="125">
        <v>0</v>
      </c>
      <c r="K31" s="127"/>
      <c r="L31" s="476">
        <f t="shared" si="1"/>
        <v>0</v>
      </c>
      <c r="M31" s="513">
        <f t="shared" si="0"/>
        <v>3215</v>
      </c>
      <c r="N31" s="480">
        <f t="shared" si="1"/>
        <v>15228</v>
      </c>
      <c r="O31" s="174"/>
      <c r="P31" s="174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184" t="s">
        <v>274</v>
      </c>
      <c r="B32" s="26" t="s">
        <v>438</v>
      </c>
      <c r="C32" s="475">
        <v>38917</v>
      </c>
      <c r="D32" s="125">
        <v>39627</v>
      </c>
      <c r="E32" s="127">
        <v>23509</v>
      </c>
      <c r="F32" s="124">
        <v>0</v>
      </c>
      <c r="G32" s="125">
        <v>0</v>
      </c>
      <c r="H32" s="474">
        <v>0</v>
      </c>
      <c r="I32" s="475">
        <v>0</v>
      </c>
      <c r="J32" s="125">
        <v>0</v>
      </c>
      <c r="K32" s="127"/>
      <c r="L32" s="476">
        <f t="shared" si="1"/>
        <v>38917</v>
      </c>
      <c r="M32" s="513">
        <f t="shared" si="0"/>
        <v>39627</v>
      </c>
      <c r="N32" s="480">
        <f t="shared" si="1"/>
        <v>23509</v>
      </c>
      <c r="O32" s="174"/>
      <c r="P32" s="174"/>
      <c r="Q32" s="5"/>
      <c r="R32" s="5"/>
      <c r="S32" s="179"/>
      <c r="T32" s="179"/>
      <c r="U32" s="22"/>
      <c r="V32" s="22"/>
      <c r="W32" s="22"/>
      <c r="X32" s="22"/>
      <c r="Y32" s="22"/>
      <c r="Z32" s="22"/>
    </row>
    <row r="33" spans="1:26" ht="12.75">
      <c r="A33" s="184" t="s">
        <v>349</v>
      </c>
      <c r="B33" s="26" t="s">
        <v>439</v>
      </c>
      <c r="C33" s="475">
        <v>9800</v>
      </c>
      <c r="D33" s="125">
        <v>65</v>
      </c>
      <c r="E33" s="127">
        <v>0</v>
      </c>
      <c r="F33" s="124">
        <v>0</v>
      </c>
      <c r="G33" s="125">
        <v>0</v>
      </c>
      <c r="H33" s="474">
        <v>0</v>
      </c>
      <c r="I33" s="475">
        <v>0</v>
      </c>
      <c r="J33" s="125">
        <v>0</v>
      </c>
      <c r="K33" s="127"/>
      <c r="L33" s="476">
        <f t="shared" si="1"/>
        <v>9800</v>
      </c>
      <c r="M33" s="513">
        <f t="shared" si="0"/>
        <v>65</v>
      </c>
      <c r="N33" s="480">
        <f t="shared" si="1"/>
        <v>0</v>
      </c>
      <c r="O33" s="174"/>
      <c r="P33" s="174"/>
      <c r="Q33" s="5"/>
      <c r="R33" s="5"/>
      <c r="S33" s="179"/>
      <c r="T33" s="179"/>
      <c r="U33" s="22"/>
      <c r="V33" s="22"/>
      <c r="W33" s="22"/>
      <c r="X33" s="22"/>
      <c r="Y33" s="22"/>
      <c r="Z33" s="22"/>
    </row>
    <row r="34" spans="1:26" ht="12.75">
      <c r="A34" s="29" t="s">
        <v>604</v>
      </c>
      <c r="B34" s="26" t="s">
        <v>439</v>
      </c>
      <c r="C34" s="475">
        <v>0</v>
      </c>
      <c r="D34" s="125">
        <v>3732</v>
      </c>
      <c r="E34" s="127">
        <v>1196</v>
      </c>
      <c r="F34" s="124">
        <v>0</v>
      </c>
      <c r="G34" s="125">
        <v>0</v>
      </c>
      <c r="H34" s="474">
        <v>0</v>
      </c>
      <c r="I34" s="475">
        <v>0</v>
      </c>
      <c r="J34" s="125">
        <v>0</v>
      </c>
      <c r="K34" s="127"/>
      <c r="L34" s="476">
        <f t="shared" si="1"/>
        <v>0</v>
      </c>
      <c r="M34" s="513">
        <f t="shared" si="0"/>
        <v>3732</v>
      </c>
      <c r="N34" s="480">
        <f t="shared" si="1"/>
        <v>1196</v>
      </c>
      <c r="O34" s="174"/>
      <c r="P34" s="174"/>
      <c r="Q34" s="424"/>
      <c r="R34" s="424"/>
      <c r="S34" s="179"/>
      <c r="T34" s="179"/>
      <c r="U34" s="22"/>
      <c r="V34" s="22"/>
      <c r="W34" s="22"/>
      <c r="X34" s="22"/>
      <c r="Y34" s="22"/>
      <c r="Z34" s="22"/>
    </row>
    <row r="35" spans="1:26" ht="12.75">
      <c r="A35" s="29" t="s">
        <v>609</v>
      </c>
      <c r="B35" s="26" t="s">
        <v>438</v>
      </c>
      <c r="C35" s="475">
        <v>0</v>
      </c>
      <c r="D35" s="125">
        <v>10920</v>
      </c>
      <c r="E35" s="127">
        <v>31449</v>
      </c>
      <c r="F35" s="124">
        <v>0</v>
      </c>
      <c r="G35" s="125">
        <v>0</v>
      </c>
      <c r="H35" s="474">
        <v>0</v>
      </c>
      <c r="I35" s="475">
        <v>0</v>
      </c>
      <c r="J35" s="125">
        <v>0</v>
      </c>
      <c r="K35" s="127"/>
      <c r="L35" s="476">
        <f t="shared" si="1"/>
        <v>0</v>
      </c>
      <c r="M35" s="513">
        <f t="shared" si="0"/>
        <v>10920</v>
      </c>
      <c r="N35" s="480">
        <f t="shared" si="1"/>
        <v>31449</v>
      </c>
      <c r="O35" s="174"/>
      <c r="P35" s="174"/>
      <c r="Q35" s="424"/>
      <c r="R35" s="424"/>
      <c r="S35" s="156"/>
      <c r="T35" s="156"/>
      <c r="U35" s="22"/>
      <c r="V35" s="22"/>
      <c r="W35" s="22"/>
      <c r="X35" s="22"/>
      <c r="Y35" s="22"/>
      <c r="Z35" s="22"/>
    </row>
    <row r="36" spans="1:26" ht="12.75">
      <c r="A36" s="185" t="s">
        <v>464</v>
      </c>
      <c r="B36" s="535"/>
      <c r="C36" s="481">
        <v>0</v>
      </c>
      <c r="D36" s="509">
        <v>1615</v>
      </c>
      <c r="E36" s="479">
        <v>1830</v>
      </c>
      <c r="F36" s="476">
        <v>0</v>
      </c>
      <c r="G36" s="509">
        <v>0</v>
      </c>
      <c r="H36" s="480">
        <v>0</v>
      </c>
      <c r="I36" s="481">
        <v>0</v>
      </c>
      <c r="J36" s="509">
        <v>0</v>
      </c>
      <c r="K36" s="479"/>
      <c r="L36" s="476">
        <f t="shared" si="1"/>
        <v>0</v>
      </c>
      <c r="M36" s="513">
        <f t="shared" si="0"/>
        <v>1615</v>
      </c>
      <c r="N36" s="480">
        <f t="shared" si="1"/>
        <v>1830</v>
      </c>
      <c r="O36" s="174"/>
      <c r="P36" s="174"/>
      <c r="Q36" s="424"/>
      <c r="R36" s="424"/>
      <c r="S36" s="179"/>
      <c r="T36" s="179"/>
      <c r="U36" s="22"/>
      <c r="V36" s="22"/>
      <c r="W36" s="22"/>
      <c r="X36" s="22"/>
      <c r="Y36" s="22"/>
      <c r="Z36" s="22"/>
    </row>
    <row r="37" spans="1:26" ht="13.5" thickBot="1">
      <c r="A37" s="185" t="s">
        <v>463</v>
      </c>
      <c r="B37" s="537"/>
      <c r="C37" s="493">
        <v>0</v>
      </c>
      <c r="D37" s="521">
        <v>0</v>
      </c>
      <c r="E37" s="491"/>
      <c r="F37" s="490">
        <v>0</v>
      </c>
      <c r="G37" s="521">
        <v>0</v>
      </c>
      <c r="H37" s="492">
        <v>0</v>
      </c>
      <c r="I37" s="493">
        <v>0</v>
      </c>
      <c r="J37" s="521">
        <v>0</v>
      </c>
      <c r="K37" s="491"/>
      <c r="L37" s="490">
        <f t="shared" si="1"/>
        <v>0</v>
      </c>
      <c r="M37" s="522">
        <f t="shared" si="0"/>
        <v>0</v>
      </c>
      <c r="N37" s="492">
        <f t="shared" si="1"/>
        <v>0</v>
      </c>
      <c r="O37" s="5"/>
      <c r="P37" s="5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3.5" customHeight="1" thickBot="1">
      <c r="A38" s="192" t="s">
        <v>127</v>
      </c>
      <c r="B38" s="114" t="s">
        <v>414</v>
      </c>
      <c r="C38" s="335">
        <f>C39+C44+C48+C49+C84</f>
        <v>263989</v>
      </c>
      <c r="D38" s="517">
        <f>D39+D44+D48+D49+D50</f>
        <v>250513</v>
      </c>
      <c r="E38" s="517">
        <f>E39+E44+E48+E49</f>
        <v>226990</v>
      </c>
      <c r="F38" s="270">
        <f>SUM(F39,F44,F48,F49,F84)</f>
        <v>0</v>
      </c>
      <c r="G38" s="517">
        <v>0</v>
      </c>
      <c r="H38" s="495">
        <v>0</v>
      </c>
      <c r="I38" s="335">
        <f>SUM(I39,I44,I48,I49,I84)</f>
        <v>0</v>
      </c>
      <c r="J38" s="517">
        <f>SUM(J39,J44,J48,J49,J84)</f>
        <v>0</v>
      </c>
      <c r="K38" s="494"/>
      <c r="L38" s="270">
        <f t="shared" si="1"/>
        <v>263989</v>
      </c>
      <c r="M38" s="518">
        <f t="shared" si="0"/>
        <v>250513</v>
      </c>
      <c r="N38" s="495">
        <f t="shared" si="1"/>
        <v>226990</v>
      </c>
      <c r="O38" s="5"/>
      <c r="P38" s="5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191" t="s">
        <v>130</v>
      </c>
      <c r="B39" s="534"/>
      <c r="C39" s="499">
        <f>SUM(C40+C42+C43+C41)</f>
        <v>4958</v>
      </c>
      <c r="D39" s="514">
        <f>SUM(D40+D42+D43+D41)</f>
        <v>23523</v>
      </c>
      <c r="E39" s="514">
        <f>SUM(E40+E42+E43+E41)</f>
        <v>0</v>
      </c>
      <c r="F39" s="496">
        <f>SUM(F40:F43)</f>
        <v>0</v>
      </c>
      <c r="G39" s="514">
        <v>0</v>
      </c>
      <c r="H39" s="498">
        <v>0</v>
      </c>
      <c r="I39" s="499">
        <f>SUM(I40:I43)</f>
        <v>0</v>
      </c>
      <c r="J39" s="514">
        <v>0</v>
      </c>
      <c r="K39" s="497">
        <v>0</v>
      </c>
      <c r="L39" s="496">
        <f t="shared" si="1"/>
        <v>4958</v>
      </c>
      <c r="M39" s="515">
        <f t="shared" si="0"/>
        <v>23523</v>
      </c>
      <c r="N39" s="498">
        <f t="shared" si="1"/>
        <v>0</v>
      </c>
      <c r="O39" s="5"/>
      <c r="P39" s="5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 customHeight="1">
      <c r="A40" s="338" t="s">
        <v>605</v>
      </c>
      <c r="B40" s="538" t="s">
        <v>580</v>
      </c>
      <c r="C40" s="475">
        <v>0</v>
      </c>
      <c r="D40" s="125">
        <v>1830</v>
      </c>
      <c r="E40" s="127">
        <v>0</v>
      </c>
      <c r="F40" s="124">
        <v>0</v>
      </c>
      <c r="G40" s="125">
        <v>0</v>
      </c>
      <c r="H40" s="474">
        <v>0</v>
      </c>
      <c r="I40" s="475">
        <v>0</v>
      </c>
      <c r="J40" s="125">
        <v>0</v>
      </c>
      <c r="K40" s="127">
        <v>0</v>
      </c>
      <c r="L40" s="496">
        <f t="shared" si="1"/>
        <v>0</v>
      </c>
      <c r="M40" s="515">
        <f t="shared" si="0"/>
        <v>1830</v>
      </c>
      <c r="N40" s="498">
        <f t="shared" si="1"/>
        <v>0</v>
      </c>
      <c r="O40" s="174"/>
      <c r="P40" s="174"/>
      <c r="Q40" s="165"/>
      <c r="R40" s="165"/>
      <c r="S40" s="165"/>
      <c r="T40" s="165"/>
      <c r="U40" s="165"/>
      <c r="V40" s="165"/>
      <c r="W40" s="165"/>
      <c r="X40" s="165"/>
      <c r="Y40" s="165"/>
      <c r="Z40" s="22"/>
    </row>
    <row r="41" spans="1:26" ht="15" customHeight="1">
      <c r="A41" s="188" t="s">
        <v>193</v>
      </c>
      <c r="B41" s="538" t="s">
        <v>440</v>
      </c>
      <c r="C41" s="475">
        <v>491</v>
      </c>
      <c r="D41" s="125">
        <v>0</v>
      </c>
      <c r="E41" s="127">
        <v>0</v>
      </c>
      <c r="F41" s="124">
        <v>0</v>
      </c>
      <c r="G41" s="125">
        <v>0</v>
      </c>
      <c r="H41" s="474">
        <v>0</v>
      </c>
      <c r="I41" s="475">
        <v>0</v>
      </c>
      <c r="J41" s="125">
        <v>0</v>
      </c>
      <c r="K41" s="127">
        <v>0</v>
      </c>
      <c r="L41" s="476">
        <f t="shared" si="1"/>
        <v>491</v>
      </c>
      <c r="M41" s="513">
        <f t="shared" si="0"/>
        <v>0</v>
      </c>
      <c r="N41" s="480">
        <f t="shared" si="1"/>
        <v>0</v>
      </c>
      <c r="O41" s="174"/>
      <c r="P41" s="174"/>
      <c r="Q41" s="165"/>
      <c r="R41" s="165"/>
      <c r="S41" s="165"/>
      <c r="T41" s="165"/>
      <c r="U41" s="165"/>
      <c r="V41" s="165"/>
      <c r="W41" s="165"/>
      <c r="X41" s="165"/>
      <c r="Y41" s="165"/>
      <c r="Z41" s="22"/>
    </row>
    <row r="42" spans="1:26" ht="12.75">
      <c r="A42" s="188" t="s">
        <v>582</v>
      </c>
      <c r="B42" s="538" t="s">
        <v>440</v>
      </c>
      <c r="C42" s="475">
        <v>4467</v>
      </c>
      <c r="D42" s="125">
        <v>2337</v>
      </c>
      <c r="E42" s="127">
        <v>0</v>
      </c>
      <c r="F42" s="124">
        <v>0</v>
      </c>
      <c r="G42" s="125">
        <v>0</v>
      </c>
      <c r="H42" s="474">
        <v>0</v>
      </c>
      <c r="I42" s="475">
        <v>0</v>
      </c>
      <c r="J42" s="125">
        <v>0</v>
      </c>
      <c r="K42" s="127">
        <v>0</v>
      </c>
      <c r="L42" s="476">
        <f t="shared" si="1"/>
        <v>4467</v>
      </c>
      <c r="M42" s="513">
        <f t="shared" si="0"/>
        <v>2337</v>
      </c>
      <c r="N42" s="480">
        <f t="shared" si="1"/>
        <v>0</v>
      </c>
      <c r="O42" s="174"/>
      <c r="P42" s="174"/>
      <c r="Q42" s="165"/>
      <c r="R42" s="165"/>
      <c r="S42" s="165"/>
      <c r="T42" s="165"/>
      <c r="U42" s="165"/>
      <c r="V42" s="165"/>
      <c r="W42" s="165"/>
      <c r="X42" s="165"/>
      <c r="Y42" s="165"/>
      <c r="Z42" s="22"/>
    </row>
    <row r="43" spans="1:26" ht="12.75">
      <c r="A43" s="188" t="s">
        <v>578</v>
      </c>
      <c r="B43" s="539" t="s">
        <v>474</v>
      </c>
      <c r="C43" s="478">
        <v>0</v>
      </c>
      <c r="D43" s="126">
        <v>19356</v>
      </c>
      <c r="E43" s="130">
        <v>0</v>
      </c>
      <c r="F43" s="129">
        <v>0</v>
      </c>
      <c r="G43" s="126">
        <v>0</v>
      </c>
      <c r="H43" s="477">
        <v>0</v>
      </c>
      <c r="I43" s="478">
        <v>0</v>
      </c>
      <c r="J43" s="126">
        <v>0</v>
      </c>
      <c r="K43" s="130">
        <v>0</v>
      </c>
      <c r="L43" s="476">
        <f t="shared" si="1"/>
        <v>0</v>
      </c>
      <c r="M43" s="513">
        <f t="shared" si="0"/>
        <v>19356</v>
      </c>
      <c r="N43" s="480">
        <f t="shared" si="1"/>
        <v>0</v>
      </c>
      <c r="O43" s="174"/>
      <c r="P43" s="174"/>
      <c r="Q43" s="165"/>
      <c r="R43" s="165"/>
      <c r="S43" s="165"/>
      <c r="T43" s="165"/>
      <c r="U43" s="165"/>
      <c r="V43" s="165"/>
      <c r="W43" s="165"/>
      <c r="X43" s="165"/>
      <c r="Y43" s="165"/>
      <c r="Z43" s="22"/>
    </row>
    <row r="44" spans="1:26" ht="12.75">
      <c r="A44" s="185" t="s">
        <v>462</v>
      </c>
      <c r="B44" s="535"/>
      <c r="C44" s="481">
        <f>SUM(C45:C47)</f>
        <v>259031</v>
      </c>
      <c r="D44" s="509">
        <f>SUM(D45:D47)</f>
        <v>223685</v>
      </c>
      <c r="E44" s="509">
        <f>SUM(E45:E47)</f>
        <v>223685</v>
      </c>
      <c r="F44" s="476">
        <f>SUM(F45:F46)</f>
        <v>0</v>
      </c>
      <c r="G44" s="509">
        <v>0</v>
      </c>
      <c r="H44" s="480">
        <v>0</v>
      </c>
      <c r="I44" s="481">
        <f>SUM(I45:I46)</f>
        <v>0</v>
      </c>
      <c r="J44" s="509">
        <v>0</v>
      </c>
      <c r="K44" s="479">
        <v>0</v>
      </c>
      <c r="L44" s="476">
        <f t="shared" si="1"/>
        <v>259031</v>
      </c>
      <c r="M44" s="513">
        <f t="shared" si="0"/>
        <v>223685</v>
      </c>
      <c r="N44" s="480">
        <f t="shared" si="1"/>
        <v>223685</v>
      </c>
      <c r="O44" s="174"/>
      <c r="P44" s="174"/>
      <c r="Q44" s="165"/>
      <c r="R44" s="165"/>
      <c r="S44" s="165"/>
      <c r="T44" s="165"/>
      <c r="U44" s="165"/>
      <c r="V44" s="165"/>
      <c r="W44" s="165"/>
      <c r="X44" s="165"/>
      <c r="Y44" s="165"/>
      <c r="Z44" s="22"/>
    </row>
    <row r="45" spans="1:26" ht="12.75">
      <c r="A45" s="184" t="s">
        <v>131</v>
      </c>
      <c r="B45" s="49"/>
      <c r="C45" s="475">
        <v>0</v>
      </c>
      <c r="D45" s="125">
        <v>0</v>
      </c>
      <c r="E45" s="127"/>
      <c r="F45" s="124">
        <v>0</v>
      </c>
      <c r="G45" s="125">
        <v>0</v>
      </c>
      <c r="H45" s="474">
        <v>0</v>
      </c>
      <c r="I45" s="475">
        <v>0</v>
      </c>
      <c r="J45" s="125">
        <v>0</v>
      </c>
      <c r="K45" s="127">
        <v>0</v>
      </c>
      <c r="L45" s="476">
        <f t="shared" si="1"/>
        <v>0</v>
      </c>
      <c r="M45" s="513">
        <f t="shared" si="0"/>
        <v>0</v>
      </c>
      <c r="N45" s="480">
        <f t="shared" si="1"/>
        <v>0</v>
      </c>
      <c r="O45" s="174"/>
      <c r="P45" s="174"/>
      <c r="Q45" s="165"/>
      <c r="R45" s="165"/>
      <c r="S45" s="269"/>
      <c r="T45" s="269"/>
      <c r="U45" s="269"/>
      <c r="V45" s="165"/>
      <c r="W45" s="165"/>
      <c r="X45" s="165"/>
      <c r="Y45" s="165"/>
      <c r="Z45" s="22"/>
    </row>
    <row r="46" spans="1:26" ht="12.75">
      <c r="A46" s="184" t="s">
        <v>192</v>
      </c>
      <c r="B46" s="26" t="s">
        <v>441</v>
      </c>
      <c r="C46" s="475">
        <v>259031</v>
      </c>
      <c r="D46" s="125">
        <v>96685</v>
      </c>
      <c r="E46" s="127">
        <v>96685</v>
      </c>
      <c r="F46" s="124">
        <v>0</v>
      </c>
      <c r="G46" s="125">
        <v>0</v>
      </c>
      <c r="H46" s="474">
        <v>0</v>
      </c>
      <c r="I46" s="475">
        <v>0</v>
      </c>
      <c r="J46" s="125">
        <v>0</v>
      </c>
      <c r="K46" s="127">
        <v>0</v>
      </c>
      <c r="L46" s="476">
        <f t="shared" si="1"/>
        <v>259031</v>
      </c>
      <c r="M46" s="513">
        <f t="shared" si="0"/>
        <v>96685</v>
      </c>
      <c r="N46" s="480">
        <f t="shared" si="1"/>
        <v>96685</v>
      </c>
      <c r="O46" s="174"/>
      <c r="P46" s="174"/>
      <c r="Q46" s="165"/>
      <c r="R46" s="165"/>
      <c r="S46" s="269"/>
      <c r="T46" s="269"/>
      <c r="U46" s="269"/>
      <c r="V46" s="165"/>
      <c r="W46" s="165"/>
      <c r="X46" s="165"/>
      <c r="Y46" s="165"/>
      <c r="Z46" s="22"/>
    </row>
    <row r="47" spans="1:26" ht="12.75">
      <c r="A47" s="184" t="s">
        <v>386</v>
      </c>
      <c r="B47" s="26" t="s">
        <v>442</v>
      </c>
      <c r="C47" s="475">
        <v>0</v>
      </c>
      <c r="D47" s="125">
        <v>127000</v>
      </c>
      <c r="E47" s="127">
        <v>127000</v>
      </c>
      <c r="F47" s="124">
        <v>0</v>
      </c>
      <c r="G47" s="125">
        <v>0</v>
      </c>
      <c r="H47" s="474">
        <v>0</v>
      </c>
      <c r="I47" s="475">
        <v>0</v>
      </c>
      <c r="J47" s="125">
        <v>0</v>
      </c>
      <c r="K47" s="127">
        <v>0</v>
      </c>
      <c r="L47" s="476">
        <f t="shared" si="1"/>
        <v>0</v>
      </c>
      <c r="M47" s="513">
        <f t="shared" si="0"/>
        <v>127000</v>
      </c>
      <c r="N47" s="480">
        <f t="shared" si="1"/>
        <v>127000</v>
      </c>
      <c r="O47" s="174"/>
      <c r="P47" s="174"/>
      <c r="Q47" s="165"/>
      <c r="R47" s="165"/>
      <c r="S47" s="269"/>
      <c r="T47" s="269"/>
      <c r="U47" s="269"/>
      <c r="V47" s="165"/>
      <c r="W47" s="165"/>
      <c r="X47" s="165"/>
      <c r="Y47" s="165"/>
      <c r="Z47" s="22"/>
    </row>
    <row r="48" spans="1:26" ht="12.75">
      <c r="A48" s="185" t="s">
        <v>469</v>
      </c>
      <c r="B48" s="535" t="s">
        <v>599</v>
      </c>
      <c r="C48" s="481">
        <v>0</v>
      </c>
      <c r="D48" s="509">
        <v>3305</v>
      </c>
      <c r="E48" s="479">
        <v>3305</v>
      </c>
      <c r="F48" s="476">
        <v>0</v>
      </c>
      <c r="G48" s="509">
        <v>0</v>
      </c>
      <c r="H48" s="480">
        <v>0</v>
      </c>
      <c r="I48" s="481">
        <v>0</v>
      </c>
      <c r="J48" s="509">
        <v>0</v>
      </c>
      <c r="K48" s="479">
        <v>0</v>
      </c>
      <c r="L48" s="476">
        <f t="shared" si="1"/>
        <v>0</v>
      </c>
      <c r="M48" s="513">
        <f t="shared" si="0"/>
        <v>3305</v>
      </c>
      <c r="N48" s="480">
        <f t="shared" si="1"/>
        <v>3305</v>
      </c>
      <c r="O48" s="174"/>
      <c r="P48" s="174"/>
      <c r="Q48" s="165"/>
      <c r="R48" s="165"/>
      <c r="S48" s="269"/>
      <c r="T48" s="269"/>
      <c r="U48" s="269"/>
      <c r="V48" s="165"/>
      <c r="W48" s="165"/>
      <c r="X48" s="165"/>
      <c r="Y48" s="165"/>
      <c r="Z48" s="22"/>
    </row>
    <row r="49" spans="1:26" ht="12.75">
      <c r="A49" s="185" t="s">
        <v>607</v>
      </c>
      <c r="B49" s="535"/>
      <c r="C49" s="503">
        <v>0</v>
      </c>
      <c r="D49" s="512">
        <v>0</v>
      </c>
      <c r="E49" s="501">
        <v>0</v>
      </c>
      <c r="F49" s="500">
        <v>0</v>
      </c>
      <c r="G49" s="512">
        <v>0</v>
      </c>
      <c r="H49" s="502">
        <v>0</v>
      </c>
      <c r="I49" s="503">
        <v>0</v>
      </c>
      <c r="J49" s="512">
        <v>0</v>
      </c>
      <c r="K49" s="501">
        <v>0</v>
      </c>
      <c r="L49" s="476">
        <f t="shared" si="1"/>
        <v>0</v>
      </c>
      <c r="M49" s="513">
        <f t="shared" si="0"/>
        <v>0</v>
      </c>
      <c r="N49" s="480">
        <f t="shared" si="1"/>
        <v>0</v>
      </c>
      <c r="O49" s="174"/>
      <c r="P49" s="174"/>
      <c r="Q49" s="165"/>
      <c r="R49" s="165"/>
      <c r="S49" s="269"/>
      <c r="T49" s="269"/>
      <c r="U49" s="298"/>
      <c r="V49" s="165"/>
      <c r="W49" s="165"/>
      <c r="X49" s="165"/>
      <c r="Y49" s="165"/>
      <c r="Z49" s="22"/>
    </row>
    <row r="50" spans="1:25" ht="12.75">
      <c r="A50" s="185" t="s">
        <v>608</v>
      </c>
      <c r="B50" s="535" t="s">
        <v>435</v>
      </c>
      <c r="C50" s="503">
        <v>0</v>
      </c>
      <c r="D50" s="512">
        <v>0</v>
      </c>
      <c r="E50" s="501">
        <v>0</v>
      </c>
      <c r="F50" s="500">
        <v>0</v>
      </c>
      <c r="G50" s="512">
        <v>0</v>
      </c>
      <c r="H50" s="502">
        <v>0</v>
      </c>
      <c r="I50" s="503">
        <v>0</v>
      </c>
      <c r="J50" s="512">
        <v>0</v>
      </c>
      <c r="K50" s="501">
        <v>0</v>
      </c>
      <c r="L50" s="476">
        <f t="shared" si="1"/>
        <v>0</v>
      </c>
      <c r="M50" s="513">
        <f t="shared" si="0"/>
        <v>0</v>
      </c>
      <c r="N50" s="480">
        <f t="shared" si="1"/>
        <v>0</v>
      </c>
      <c r="O50" s="174"/>
      <c r="P50" s="174"/>
      <c r="Q50" s="165"/>
      <c r="R50" s="165"/>
      <c r="S50" s="269"/>
      <c r="T50" s="269"/>
      <c r="U50" s="269"/>
      <c r="V50" s="165"/>
      <c r="W50" s="165"/>
      <c r="X50" s="165"/>
      <c r="Y50" s="165"/>
    </row>
    <row r="51" spans="15:25" ht="13.5" thickBot="1">
      <c r="O51" s="174"/>
      <c r="P51" s="174"/>
      <c r="Q51" s="165"/>
      <c r="R51" s="165"/>
      <c r="S51" s="269"/>
      <c r="T51" s="269"/>
      <c r="U51" s="269"/>
      <c r="V51" s="165"/>
      <c r="W51" s="165"/>
      <c r="X51" s="165"/>
      <c r="Y51" s="165"/>
    </row>
    <row r="52" spans="1:25" ht="13.5" hidden="1" thickBot="1">
      <c r="A52" s="182"/>
      <c r="B52" s="440"/>
      <c r="C52" s="485"/>
      <c r="D52" s="510"/>
      <c r="E52" s="483"/>
      <c r="F52" s="482"/>
      <c r="G52" s="510"/>
      <c r="H52" s="484"/>
      <c r="I52" s="485"/>
      <c r="J52" s="510"/>
      <c r="K52" s="483"/>
      <c r="L52" s="476">
        <f t="shared" si="1"/>
        <v>0</v>
      </c>
      <c r="M52" s="513">
        <f t="shared" si="0"/>
        <v>0</v>
      </c>
      <c r="N52" s="532"/>
      <c r="O52" s="175"/>
      <c r="P52" s="175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1:25" ht="13.5" hidden="1" thickBot="1">
      <c r="A53" s="182"/>
      <c r="B53" s="440"/>
      <c r="C53" s="478"/>
      <c r="D53" s="126"/>
      <c r="E53" s="130"/>
      <c r="F53" s="129"/>
      <c r="G53" s="126"/>
      <c r="H53" s="477"/>
      <c r="I53" s="478"/>
      <c r="J53" s="126"/>
      <c r="K53" s="130"/>
      <c r="L53" s="476">
        <f t="shared" si="1"/>
        <v>0</v>
      </c>
      <c r="M53" s="513">
        <f t="shared" si="0"/>
        <v>0</v>
      </c>
      <c r="N53" s="527"/>
      <c r="O53" s="174"/>
      <c r="P53" s="174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1:25" ht="13.5" hidden="1" thickBot="1">
      <c r="A54" s="182"/>
      <c r="B54" s="440"/>
      <c r="C54" s="478"/>
      <c r="D54" s="126"/>
      <c r="E54" s="130"/>
      <c r="F54" s="129"/>
      <c r="G54" s="126"/>
      <c r="H54" s="477"/>
      <c r="I54" s="478"/>
      <c r="J54" s="126"/>
      <c r="K54" s="130"/>
      <c r="L54" s="476">
        <f t="shared" si="1"/>
        <v>0</v>
      </c>
      <c r="M54" s="513">
        <f t="shared" si="0"/>
        <v>0</v>
      </c>
      <c r="N54" s="527"/>
      <c r="O54" s="174"/>
      <c r="P54" s="174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1:25" ht="13.5" hidden="1" thickBot="1">
      <c r="A55" s="182"/>
      <c r="B55" s="440"/>
      <c r="C55" s="478"/>
      <c r="D55" s="126"/>
      <c r="E55" s="130"/>
      <c r="F55" s="129"/>
      <c r="G55" s="126"/>
      <c r="H55" s="477"/>
      <c r="I55" s="478"/>
      <c r="J55" s="126"/>
      <c r="K55" s="130"/>
      <c r="L55" s="476">
        <f t="shared" si="1"/>
        <v>0</v>
      </c>
      <c r="M55" s="513">
        <f t="shared" si="0"/>
        <v>0</v>
      </c>
      <c r="N55" s="527"/>
      <c r="O55" s="174"/>
      <c r="P55" s="174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1:25" ht="13.5" hidden="1" thickBot="1">
      <c r="A56" s="182"/>
      <c r="B56" s="440"/>
      <c r="C56" s="478"/>
      <c r="D56" s="126"/>
      <c r="E56" s="130"/>
      <c r="F56" s="129"/>
      <c r="G56" s="126"/>
      <c r="H56" s="477"/>
      <c r="I56" s="478"/>
      <c r="J56" s="126"/>
      <c r="K56" s="130"/>
      <c r="L56" s="476">
        <f t="shared" si="1"/>
        <v>0</v>
      </c>
      <c r="M56" s="513">
        <f t="shared" si="0"/>
        <v>0</v>
      </c>
      <c r="N56" s="527"/>
      <c r="O56" s="174"/>
      <c r="P56" s="174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1:25" ht="13.5" hidden="1" thickBot="1">
      <c r="A57" s="182"/>
      <c r="B57" s="440"/>
      <c r="C57" s="478"/>
      <c r="D57" s="126"/>
      <c r="E57" s="130"/>
      <c r="F57" s="129"/>
      <c r="G57" s="126"/>
      <c r="H57" s="477"/>
      <c r="I57" s="478"/>
      <c r="J57" s="126"/>
      <c r="K57" s="130"/>
      <c r="L57" s="476">
        <f t="shared" si="1"/>
        <v>0</v>
      </c>
      <c r="M57" s="513">
        <f t="shared" si="0"/>
        <v>0</v>
      </c>
      <c r="N57" s="527"/>
      <c r="O57" s="174"/>
      <c r="P57" s="174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1:25" ht="13.5" hidden="1" thickBot="1">
      <c r="A58" s="182"/>
      <c r="B58" s="440"/>
      <c r="C58" s="505"/>
      <c r="D58" s="133"/>
      <c r="E58" s="134"/>
      <c r="F58" s="132"/>
      <c r="G58" s="133"/>
      <c r="H58" s="504"/>
      <c r="I58" s="505"/>
      <c r="J58" s="133"/>
      <c r="K58" s="134"/>
      <c r="L58" s="490">
        <f t="shared" si="1"/>
        <v>0</v>
      </c>
      <c r="M58" s="522">
        <f t="shared" si="0"/>
        <v>0</v>
      </c>
      <c r="N58" s="528"/>
      <c r="O58" s="174"/>
      <c r="P58" s="174"/>
      <c r="Q58" s="174"/>
      <c r="R58" s="165"/>
      <c r="S58" s="165"/>
      <c r="T58" s="165"/>
      <c r="U58" s="165"/>
      <c r="V58" s="165"/>
      <c r="W58" s="165"/>
      <c r="X58" s="165"/>
      <c r="Y58" s="165"/>
    </row>
    <row r="59" spans="1:25" ht="13.5" thickBot="1">
      <c r="A59" s="189" t="s">
        <v>146</v>
      </c>
      <c r="B59" s="58"/>
      <c r="C59" s="335">
        <f>SUM(C38+C5+C84)</f>
        <v>852601</v>
      </c>
      <c r="D59" s="517">
        <f>SUM(D38+D5)+D84</f>
        <v>1134972</v>
      </c>
      <c r="E59" s="517">
        <f>SUM(E38+E5+E84)</f>
        <v>1128691</v>
      </c>
      <c r="F59" s="270">
        <f>SUM(F5,F38,F84)</f>
        <v>0</v>
      </c>
      <c r="G59" s="517">
        <v>0</v>
      </c>
      <c r="H59" s="495">
        <v>0</v>
      </c>
      <c r="I59" s="335">
        <f>SUM(I5,I38,I84)</f>
        <v>36264</v>
      </c>
      <c r="J59" s="517">
        <f>SUM(J5,J38,J84)</f>
        <v>36264</v>
      </c>
      <c r="K59" s="507">
        <f>SUM(K5,K38,K84)</f>
        <v>36264</v>
      </c>
      <c r="L59" s="270">
        <f t="shared" si="1"/>
        <v>888865</v>
      </c>
      <c r="M59" s="523">
        <f>SUM(D59,G59,J59)+M84</f>
        <v>1184212</v>
      </c>
      <c r="N59" s="495">
        <f t="shared" si="1"/>
        <v>1164955</v>
      </c>
      <c r="O59" s="174"/>
      <c r="P59" s="174"/>
      <c r="Q59" s="174"/>
      <c r="R59" s="165"/>
      <c r="S59" s="165"/>
      <c r="T59" s="165"/>
      <c r="U59" s="165"/>
      <c r="V59" s="165"/>
      <c r="W59" s="165"/>
      <c r="X59" s="165"/>
      <c r="Y59" s="165"/>
    </row>
    <row r="60" spans="1:25" ht="12.75">
      <c r="A60" s="181"/>
      <c r="B60" s="18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298"/>
      <c r="N60" s="174"/>
      <c r="O60" s="174"/>
      <c r="P60" s="174"/>
      <c r="Q60" s="174"/>
      <c r="R60" s="165"/>
      <c r="S60" s="165"/>
      <c r="T60" s="165"/>
      <c r="U60" s="165"/>
      <c r="V60" s="165"/>
      <c r="W60" s="165"/>
      <c r="X60" s="165"/>
      <c r="Y60" s="165"/>
    </row>
    <row r="61" spans="1:25" ht="12.75">
      <c r="A61" s="181"/>
      <c r="B61" s="181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298"/>
      <c r="N61" s="174"/>
      <c r="O61" s="174"/>
      <c r="P61" s="174"/>
      <c r="Q61" s="174"/>
      <c r="R61" s="165"/>
      <c r="S61" s="165"/>
      <c r="T61" s="165"/>
      <c r="U61" s="165"/>
      <c r="V61" s="165"/>
      <c r="W61" s="165"/>
      <c r="X61" s="165"/>
      <c r="Y61" s="165"/>
    </row>
    <row r="62" spans="1:25" ht="12.75">
      <c r="A62" s="181"/>
      <c r="B62" s="181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298"/>
      <c r="N62" s="174"/>
      <c r="O62" s="174"/>
      <c r="P62" s="174"/>
      <c r="Q62" s="174"/>
      <c r="R62" s="165"/>
      <c r="S62" s="165"/>
      <c r="T62" s="165"/>
      <c r="U62" s="165"/>
      <c r="V62" s="165"/>
      <c r="W62" s="165"/>
      <c r="X62" s="165"/>
      <c r="Y62" s="165"/>
    </row>
    <row r="63" spans="1:25" ht="12.75">
      <c r="A63" s="181"/>
      <c r="B63" s="181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298"/>
      <c r="N63" s="174"/>
      <c r="O63" s="174"/>
      <c r="P63" s="174"/>
      <c r="Q63" s="174"/>
      <c r="R63" s="165"/>
      <c r="S63" s="165"/>
      <c r="T63" s="165"/>
      <c r="U63" s="165"/>
      <c r="V63" s="165"/>
      <c r="W63" s="165"/>
      <c r="X63" s="165"/>
      <c r="Y63" s="165"/>
    </row>
    <row r="64" spans="1:25" ht="12.75">
      <c r="A64" s="181"/>
      <c r="B64" s="181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298"/>
      <c r="N64" s="174"/>
      <c r="O64" s="174"/>
      <c r="P64" s="174"/>
      <c r="Q64" s="174"/>
      <c r="R64" s="165"/>
      <c r="S64" s="165"/>
      <c r="T64" s="165"/>
      <c r="U64" s="165"/>
      <c r="V64" s="165"/>
      <c r="W64" s="165"/>
      <c r="X64" s="165"/>
      <c r="Y64" s="165"/>
    </row>
    <row r="65" spans="1:25" ht="12.75">
      <c r="A65" s="181"/>
      <c r="B65" s="181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298"/>
      <c r="N65" s="174"/>
      <c r="O65" s="174"/>
      <c r="P65" s="174"/>
      <c r="Q65" s="174"/>
      <c r="R65" s="165"/>
      <c r="S65" s="165"/>
      <c r="T65" s="165"/>
      <c r="U65" s="165"/>
      <c r="V65" s="165"/>
      <c r="W65" s="165"/>
      <c r="X65" s="165"/>
      <c r="Y65" s="165"/>
    </row>
    <row r="66" spans="1:25" ht="12.75">
      <c r="A66" s="181"/>
      <c r="B66" s="181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298"/>
      <c r="N66" s="174"/>
      <c r="O66" s="174"/>
      <c r="P66" s="174"/>
      <c r="Q66" s="174"/>
      <c r="R66" s="165"/>
      <c r="S66" s="165"/>
      <c r="T66" s="165"/>
      <c r="U66" s="165"/>
      <c r="V66" s="165"/>
      <c r="W66" s="165"/>
      <c r="X66" s="165"/>
      <c r="Y66" s="165"/>
    </row>
    <row r="67" spans="1:25" ht="12.75">
      <c r="A67" s="181"/>
      <c r="B67" s="181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298"/>
      <c r="N67" s="174"/>
      <c r="O67" s="174"/>
      <c r="P67" s="174"/>
      <c r="Q67" s="174"/>
      <c r="R67" s="165"/>
      <c r="S67" s="165"/>
      <c r="T67" s="165"/>
      <c r="U67" s="165"/>
      <c r="V67" s="165"/>
      <c r="W67" s="165"/>
      <c r="X67" s="165"/>
      <c r="Y67" s="165"/>
    </row>
    <row r="68" spans="1:25" ht="12.75">
      <c r="A68" s="181"/>
      <c r="B68" s="181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298"/>
      <c r="N68" s="174"/>
      <c r="O68" s="174"/>
      <c r="P68" s="174"/>
      <c r="Q68" s="174"/>
      <c r="R68" s="165"/>
      <c r="S68" s="165"/>
      <c r="T68" s="165"/>
      <c r="U68" s="165"/>
      <c r="V68" s="165"/>
      <c r="W68" s="165"/>
      <c r="X68" s="165"/>
      <c r="Y68" s="165"/>
    </row>
    <row r="69" spans="1:25" ht="12.75">
      <c r="A69" s="181"/>
      <c r="B69" s="181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298"/>
      <c r="N69" s="174"/>
      <c r="O69" s="174"/>
      <c r="P69" s="174"/>
      <c r="Q69" s="174"/>
      <c r="R69" s="165"/>
      <c r="S69" s="165"/>
      <c r="T69" s="165"/>
      <c r="U69" s="165"/>
      <c r="V69" s="165"/>
      <c r="W69" s="165"/>
      <c r="X69" s="165"/>
      <c r="Y69" s="165"/>
    </row>
    <row r="70" spans="1:25" ht="12.75">
      <c r="A70" s="181"/>
      <c r="B70" s="181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298"/>
      <c r="N70" s="174"/>
      <c r="O70" s="174"/>
      <c r="P70" s="174"/>
      <c r="Q70" s="174"/>
      <c r="R70" s="165"/>
      <c r="S70" s="165"/>
      <c r="T70" s="165"/>
      <c r="U70" s="165"/>
      <c r="V70" s="165"/>
      <c r="W70" s="165"/>
      <c r="X70" s="165"/>
      <c r="Y70" s="165"/>
    </row>
    <row r="71" spans="1:25" ht="12.75">
      <c r="A71" s="181"/>
      <c r="B71" s="181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298"/>
      <c r="N71" s="174"/>
      <c r="O71" s="174"/>
      <c r="P71" s="174"/>
      <c r="Q71" s="174"/>
      <c r="R71" s="165"/>
      <c r="S71" s="165"/>
      <c r="T71" s="165"/>
      <c r="U71" s="165"/>
      <c r="V71" s="165"/>
      <c r="W71" s="165"/>
      <c r="X71" s="165"/>
      <c r="Y71" s="165"/>
    </row>
    <row r="72" spans="1:25" ht="12.75">
      <c r="A72" s="181"/>
      <c r="B72" s="181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298"/>
      <c r="N72" s="174"/>
      <c r="O72" s="174"/>
      <c r="P72" s="174"/>
      <c r="Q72" s="174"/>
      <c r="R72" s="165"/>
      <c r="S72" s="165"/>
      <c r="T72" s="165"/>
      <c r="U72" s="165"/>
      <c r="V72" s="165"/>
      <c r="W72" s="165"/>
      <c r="X72" s="165"/>
      <c r="Y72" s="165"/>
    </row>
    <row r="73" spans="1:25" ht="12.75">
      <c r="A73" s="181"/>
      <c r="B73" s="181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298"/>
      <c r="N73" s="174"/>
      <c r="O73" s="174"/>
      <c r="P73" s="174"/>
      <c r="Q73" s="174"/>
      <c r="R73" s="165"/>
      <c r="S73" s="165"/>
      <c r="T73" s="165"/>
      <c r="U73" s="165"/>
      <c r="V73" s="165"/>
      <c r="W73" s="165"/>
      <c r="X73" s="165"/>
      <c r="Y73" s="165"/>
    </row>
    <row r="74" spans="1:22" ht="12.75">
      <c r="A74" s="181"/>
      <c r="B74" s="18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22"/>
      <c r="S74" s="22"/>
      <c r="T74" s="22"/>
      <c r="U74" s="22"/>
      <c r="V74" s="22"/>
    </row>
    <row r="75" spans="1:17" ht="12.75">
      <c r="A75" s="2" t="s">
        <v>379</v>
      </c>
      <c r="B75" s="2"/>
      <c r="N75" s="2"/>
      <c r="O75" s="2"/>
      <c r="P75" s="2"/>
      <c r="Q75" s="2"/>
    </row>
    <row r="76" spans="14:17" ht="12.75">
      <c r="N76" s="2"/>
      <c r="O76" s="2"/>
      <c r="P76" s="2"/>
      <c r="Q76" s="2"/>
    </row>
    <row r="77" spans="14:17" ht="13.5" thickBot="1">
      <c r="N77" s="2"/>
      <c r="O77" s="2"/>
      <c r="P77" s="2"/>
      <c r="Q77" s="2"/>
    </row>
    <row r="78" spans="1:19" ht="12.75">
      <c r="A78" s="183" t="s">
        <v>169</v>
      </c>
      <c r="B78" s="439" t="s">
        <v>414</v>
      </c>
      <c r="C78" s="471">
        <f>SUM(C79:C80)</f>
        <v>95410</v>
      </c>
      <c r="D78" s="529">
        <f>SUM(D79:D80)</f>
        <v>122336</v>
      </c>
      <c r="E78" s="471">
        <f>SUM(E79:E80)</f>
        <v>122336</v>
      </c>
      <c r="F78" s="471">
        <f>SUM(F79,F80)</f>
        <v>0</v>
      </c>
      <c r="G78" s="529">
        <v>0</v>
      </c>
      <c r="H78" s="472">
        <v>0</v>
      </c>
      <c r="I78" s="471">
        <f>SUM(I79:I80)</f>
        <v>0</v>
      </c>
      <c r="J78" s="529">
        <v>0</v>
      </c>
      <c r="K78" s="473">
        <v>0</v>
      </c>
      <c r="L78" s="471">
        <f>SUM(C78,F78,I78)</f>
        <v>95410</v>
      </c>
      <c r="M78" s="526">
        <f>SUM(D78,G78,J78)</f>
        <v>122336</v>
      </c>
      <c r="N78" s="578">
        <f>SUM(E78,H78,K78)</f>
        <v>122336</v>
      </c>
      <c r="O78" s="174"/>
      <c r="P78" s="174"/>
      <c r="Q78" s="174"/>
      <c r="R78" s="165"/>
      <c r="S78" s="165"/>
    </row>
    <row r="79" spans="1:19" ht="51">
      <c r="A79" s="345" t="s">
        <v>170</v>
      </c>
      <c r="B79" s="799" t="s">
        <v>431</v>
      </c>
      <c r="C79" s="124">
        <v>43227</v>
      </c>
      <c r="D79" s="125">
        <v>30525</v>
      </c>
      <c r="E79" s="127">
        <v>42728</v>
      </c>
      <c r="F79" s="124">
        <v>0</v>
      </c>
      <c r="G79" s="125">
        <v>0</v>
      </c>
      <c r="H79" s="127">
        <v>0</v>
      </c>
      <c r="I79" s="124">
        <v>0</v>
      </c>
      <c r="J79" s="125">
        <v>0</v>
      </c>
      <c r="K79" s="474">
        <v>0</v>
      </c>
      <c r="L79" s="476">
        <f aca="true" t="shared" si="2" ref="L79:N86">SUM(C79,F79,I79)</f>
        <v>43227</v>
      </c>
      <c r="M79" s="513">
        <f aca="true" t="shared" si="3" ref="M79:M86">SUM(D79,G79,J79)</f>
        <v>30525</v>
      </c>
      <c r="N79" s="579">
        <f t="shared" si="2"/>
        <v>42728</v>
      </c>
      <c r="O79" s="174"/>
      <c r="P79" s="174"/>
      <c r="Q79" s="174"/>
      <c r="R79" s="165"/>
      <c r="S79" s="165"/>
    </row>
    <row r="80" spans="1:19" ht="51">
      <c r="A80" s="345" t="s">
        <v>171</v>
      </c>
      <c r="B80" s="799" t="s">
        <v>431</v>
      </c>
      <c r="C80" s="124">
        <v>52183</v>
      </c>
      <c r="D80" s="125">
        <v>91811</v>
      </c>
      <c r="E80" s="127">
        <v>79608</v>
      </c>
      <c r="F80" s="124">
        <v>0</v>
      </c>
      <c r="G80" s="125">
        <v>0</v>
      </c>
      <c r="H80" s="127">
        <v>0</v>
      </c>
      <c r="I80" s="124">
        <v>0</v>
      </c>
      <c r="J80" s="125">
        <v>0</v>
      </c>
      <c r="K80" s="474">
        <v>0</v>
      </c>
      <c r="L80" s="476">
        <f t="shared" si="2"/>
        <v>52183</v>
      </c>
      <c r="M80" s="513">
        <f t="shared" si="3"/>
        <v>91811</v>
      </c>
      <c r="N80" s="579">
        <f t="shared" si="2"/>
        <v>79608</v>
      </c>
      <c r="O80" s="174"/>
      <c r="P80" s="174"/>
      <c r="Q80" s="165"/>
      <c r="R80" s="165"/>
      <c r="S80" s="165"/>
    </row>
    <row r="81" spans="1:19" ht="51">
      <c r="A81" s="345" t="s">
        <v>172</v>
      </c>
      <c r="B81" s="345"/>
      <c r="C81" s="476">
        <v>0</v>
      </c>
      <c r="D81" s="509">
        <f>SUM(D82:D83)</f>
        <v>40000</v>
      </c>
      <c r="E81" s="509">
        <f>SUM(E82:E83)</f>
        <v>40000</v>
      </c>
      <c r="F81" s="476">
        <f>SUM(F82:F83)</f>
        <v>0</v>
      </c>
      <c r="G81" s="509">
        <v>0</v>
      </c>
      <c r="H81" s="479">
        <v>0</v>
      </c>
      <c r="I81" s="476">
        <f>SUM(I82:I83)</f>
        <v>0</v>
      </c>
      <c r="J81" s="509">
        <v>0</v>
      </c>
      <c r="K81" s="480">
        <v>0</v>
      </c>
      <c r="L81" s="476">
        <f t="shared" si="2"/>
        <v>0</v>
      </c>
      <c r="M81" s="513">
        <f t="shared" si="3"/>
        <v>40000</v>
      </c>
      <c r="N81" s="579">
        <f t="shared" si="2"/>
        <v>40000</v>
      </c>
      <c r="O81" s="174"/>
      <c r="P81" s="174"/>
      <c r="Q81" s="165"/>
      <c r="R81" s="165"/>
      <c r="S81" s="165"/>
    </row>
    <row r="82" spans="1:19" ht="12.75">
      <c r="A82" s="346" t="s">
        <v>154</v>
      </c>
      <c r="B82" s="346"/>
      <c r="C82" s="124">
        <v>0</v>
      </c>
      <c r="D82" s="125">
        <v>0</v>
      </c>
      <c r="E82" s="127">
        <v>0</v>
      </c>
      <c r="F82" s="124">
        <v>0</v>
      </c>
      <c r="G82" s="125">
        <v>0</v>
      </c>
      <c r="H82" s="127">
        <v>0</v>
      </c>
      <c r="I82" s="124">
        <v>0</v>
      </c>
      <c r="J82" s="125">
        <v>0</v>
      </c>
      <c r="K82" s="474">
        <v>0</v>
      </c>
      <c r="L82" s="476">
        <f t="shared" si="2"/>
        <v>0</v>
      </c>
      <c r="M82" s="513">
        <f t="shared" si="3"/>
        <v>0</v>
      </c>
      <c r="N82" s="579">
        <f t="shared" si="2"/>
        <v>0</v>
      </c>
      <c r="O82" s="174"/>
      <c r="P82" s="174"/>
      <c r="Q82" s="165"/>
      <c r="R82" s="165"/>
      <c r="S82" s="165"/>
    </row>
    <row r="83" spans="1:21" ht="12.75">
      <c r="A83" s="346" t="s">
        <v>155</v>
      </c>
      <c r="B83" s="346" t="s">
        <v>435</v>
      </c>
      <c r="C83" s="124">
        <v>0</v>
      </c>
      <c r="D83" s="125">
        <v>40000</v>
      </c>
      <c r="E83" s="127">
        <v>40000</v>
      </c>
      <c r="F83" s="124">
        <v>0</v>
      </c>
      <c r="G83" s="125">
        <v>0</v>
      </c>
      <c r="H83" s="127">
        <v>0</v>
      </c>
      <c r="I83" s="124">
        <v>0</v>
      </c>
      <c r="J83" s="125">
        <v>0</v>
      </c>
      <c r="K83" s="474">
        <v>0</v>
      </c>
      <c r="L83" s="476">
        <f t="shared" si="2"/>
        <v>0</v>
      </c>
      <c r="M83" s="513">
        <f t="shared" si="3"/>
        <v>40000</v>
      </c>
      <c r="N83" s="579">
        <f t="shared" si="2"/>
        <v>40000</v>
      </c>
      <c r="O83" s="174"/>
      <c r="P83" s="174"/>
      <c r="Q83" s="165"/>
      <c r="R83" s="165"/>
      <c r="S83" s="165"/>
      <c r="T83" s="22"/>
      <c r="U83" s="22"/>
    </row>
    <row r="84" spans="1:21" ht="15">
      <c r="A84" s="187" t="s">
        <v>606</v>
      </c>
      <c r="B84" s="540" t="s">
        <v>601</v>
      </c>
      <c r="C84" s="481">
        <v>0</v>
      </c>
      <c r="D84" s="509">
        <v>12976</v>
      </c>
      <c r="E84" s="479">
        <v>12976</v>
      </c>
      <c r="F84" s="476">
        <v>0</v>
      </c>
      <c r="G84" s="509">
        <v>0</v>
      </c>
      <c r="H84" s="480">
        <v>0</v>
      </c>
      <c r="I84" s="481">
        <v>0</v>
      </c>
      <c r="J84" s="509">
        <v>0</v>
      </c>
      <c r="K84" s="479">
        <v>0</v>
      </c>
      <c r="L84" s="476">
        <f>SUM(C84,F84,I84)</f>
        <v>0</v>
      </c>
      <c r="M84" s="513">
        <f>SUM(D84,G84,J84)</f>
        <v>12976</v>
      </c>
      <c r="N84" s="480">
        <f>SUM(E84,H84,K84)</f>
        <v>12976</v>
      </c>
      <c r="O84" s="174"/>
      <c r="P84" s="174"/>
      <c r="Q84" s="165"/>
      <c r="R84" s="165"/>
      <c r="S84" s="165"/>
      <c r="T84" s="22"/>
      <c r="U84" s="22"/>
    </row>
    <row r="85" spans="1:21" ht="13.5" thickBot="1">
      <c r="A85" s="347" t="s">
        <v>173</v>
      </c>
      <c r="B85" s="347"/>
      <c r="C85" s="132">
        <v>0</v>
      </c>
      <c r="D85" s="133">
        <v>0</v>
      </c>
      <c r="E85" s="134">
        <v>0</v>
      </c>
      <c r="F85" s="132">
        <v>0</v>
      </c>
      <c r="G85" s="133">
        <v>0</v>
      </c>
      <c r="H85" s="134">
        <v>0</v>
      </c>
      <c r="I85" s="132">
        <v>0</v>
      </c>
      <c r="J85" s="133">
        <v>0</v>
      </c>
      <c r="K85" s="504">
        <v>0</v>
      </c>
      <c r="L85" s="490">
        <f t="shared" si="2"/>
        <v>0</v>
      </c>
      <c r="M85" s="522">
        <f t="shared" si="3"/>
        <v>0</v>
      </c>
      <c r="N85" s="579">
        <f t="shared" si="2"/>
        <v>0</v>
      </c>
      <c r="O85" s="174"/>
      <c r="P85" s="174"/>
      <c r="Q85" s="180"/>
      <c r="R85" s="179"/>
      <c r="S85" s="155"/>
      <c r="T85" s="22"/>
      <c r="U85" s="22"/>
    </row>
    <row r="86" spans="1:21" ht="13.5" thickBot="1">
      <c r="A86" s="189" t="s">
        <v>174</v>
      </c>
      <c r="B86" s="189"/>
      <c r="C86" s="524">
        <f>SUM(C59+C78+C81)</f>
        <v>948011</v>
      </c>
      <c r="D86" s="530">
        <f>SUM(D59+D78+D81)</f>
        <v>1297308</v>
      </c>
      <c r="E86" s="524">
        <f>SUM(E59+E78+E81)</f>
        <v>1291027</v>
      </c>
      <c r="F86" s="524">
        <f>SUM(F59,F78,F81)</f>
        <v>0</v>
      </c>
      <c r="G86" s="530">
        <v>0</v>
      </c>
      <c r="H86" s="525">
        <v>0</v>
      </c>
      <c r="I86" s="524">
        <f>SUM(I59,I78,I81)</f>
        <v>36264</v>
      </c>
      <c r="J86" s="530">
        <f>SUM(J59,J78,J81)</f>
        <v>36264</v>
      </c>
      <c r="K86" s="524">
        <f>SUM(K59,K78,K81)</f>
        <v>36264</v>
      </c>
      <c r="L86" s="524">
        <f t="shared" si="2"/>
        <v>984275</v>
      </c>
      <c r="M86" s="523">
        <f t="shared" si="3"/>
        <v>1333572</v>
      </c>
      <c r="N86" s="580">
        <f t="shared" si="2"/>
        <v>1327291</v>
      </c>
      <c r="O86" s="174"/>
      <c r="P86" s="174"/>
      <c r="Q86" s="180"/>
      <c r="R86" s="179"/>
      <c r="S86" s="155"/>
      <c r="T86" s="22"/>
      <c r="U86" s="22"/>
    </row>
    <row r="87" spans="1:21" ht="12.75">
      <c r="A87" s="22"/>
      <c r="B87" s="22"/>
      <c r="C87" s="5"/>
      <c r="D87" s="5"/>
      <c r="E87" s="5"/>
      <c r="F87" s="5"/>
      <c r="G87" s="5"/>
      <c r="H87" s="5"/>
      <c r="I87" s="5"/>
      <c r="J87" s="5"/>
      <c r="K87" s="5"/>
      <c r="L87" s="5"/>
      <c r="M87" s="180"/>
      <c r="N87" s="180"/>
      <c r="O87" s="174"/>
      <c r="P87" s="174"/>
      <c r="Q87" s="180"/>
      <c r="R87" s="179"/>
      <c r="S87" s="155"/>
      <c r="T87" s="22"/>
      <c r="U87" s="22"/>
    </row>
    <row r="88" spans="1:21" ht="12.75">
      <c r="A88" s="23"/>
      <c r="B88" s="23"/>
      <c r="C88" s="5"/>
      <c r="D88" s="5"/>
      <c r="E88" s="5"/>
      <c r="F88" s="5"/>
      <c r="G88" s="5"/>
      <c r="H88" s="5"/>
      <c r="I88" s="5"/>
      <c r="J88" s="5"/>
      <c r="K88" s="5"/>
      <c r="L88" s="5"/>
      <c r="M88" s="174"/>
      <c r="N88" s="174"/>
      <c r="O88" s="174"/>
      <c r="P88" s="174"/>
      <c r="Q88" s="269"/>
      <c r="R88" s="269"/>
      <c r="S88" s="269"/>
      <c r="T88" s="165"/>
      <c r="U88" s="22"/>
    </row>
    <row r="89" spans="1:21" ht="12.75">
      <c r="A89" s="23"/>
      <c r="B89" s="23"/>
      <c r="C89" s="5"/>
      <c r="D89" s="5"/>
      <c r="E89" s="5"/>
      <c r="F89" s="5"/>
      <c r="G89" s="5"/>
      <c r="H89" s="5"/>
      <c r="I89" s="5"/>
      <c r="J89" s="5"/>
      <c r="K89" s="5"/>
      <c r="L89" s="5"/>
      <c r="M89" s="174"/>
      <c r="N89" s="174"/>
      <c r="O89" s="174"/>
      <c r="P89" s="174"/>
      <c r="Q89" s="155"/>
      <c r="R89" s="155"/>
      <c r="S89" s="155"/>
      <c r="T89" s="22"/>
      <c r="U89" s="22"/>
    </row>
    <row r="90" spans="1:19" ht="12.75">
      <c r="A90" s="23"/>
      <c r="B90" s="23"/>
      <c r="C90" s="5"/>
      <c r="D90" s="5"/>
      <c r="E90" s="5"/>
      <c r="F90" s="5"/>
      <c r="G90" s="5"/>
      <c r="H90" s="5"/>
      <c r="I90" s="5"/>
      <c r="J90" s="5"/>
      <c r="K90" s="5"/>
      <c r="L90" s="5"/>
      <c r="M90" s="174"/>
      <c r="N90" s="174"/>
      <c r="O90" s="174"/>
      <c r="P90" s="174"/>
      <c r="Q90" s="174"/>
      <c r="R90" s="269"/>
      <c r="S90" s="165"/>
    </row>
    <row r="91" spans="1:19" ht="12.75">
      <c r="A91" s="23"/>
      <c r="B91" s="23"/>
      <c r="C91" s="5"/>
      <c r="D91" s="5"/>
      <c r="E91" s="5"/>
      <c r="F91" s="5"/>
      <c r="G91" s="5"/>
      <c r="H91" s="5"/>
      <c r="I91" s="5"/>
      <c r="J91" s="5"/>
      <c r="K91" s="5"/>
      <c r="L91" s="5"/>
      <c r="M91" s="174"/>
      <c r="N91" s="174"/>
      <c r="O91" s="174"/>
      <c r="P91" s="174"/>
      <c r="Q91" s="174"/>
      <c r="R91" s="269"/>
      <c r="S91" s="165"/>
    </row>
    <row r="92" spans="1:19" ht="12.75">
      <c r="A92" s="23"/>
      <c r="B92" s="23"/>
      <c r="C92" s="5"/>
      <c r="D92" s="5"/>
      <c r="E92" s="5"/>
      <c r="F92" s="5"/>
      <c r="G92" s="5"/>
      <c r="H92" s="5"/>
      <c r="I92" s="5"/>
      <c r="J92" s="5"/>
      <c r="K92" s="5"/>
      <c r="L92" s="5"/>
      <c r="M92" s="174"/>
      <c r="N92" s="174"/>
      <c r="O92" s="174"/>
      <c r="P92" s="174"/>
      <c r="Q92" s="165"/>
      <c r="R92" s="269"/>
      <c r="S92" s="165"/>
    </row>
    <row r="93" spans="1:19" ht="12.75">
      <c r="A93" s="23"/>
      <c r="B93" s="23"/>
      <c r="C93" s="5"/>
      <c r="D93" s="5"/>
      <c r="E93" s="5"/>
      <c r="F93" s="5"/>
      <c r="G93" s="5"/>
      <c r="H93" s="5"/>
      <c r="I93" s="5"/>
      <c r="J93" s="5"/>
      <c r="K93" s="5"/>
      <c r="L93" s="5"/>
      <c r="M93" s="174"/>
      <c r="N93" s="174"/>
      <c r="O93" s="174"/>
      <c r="P93" s="174"/>
      <c r="Q93" s="165"/>
      <c r="R93" s="165"/>
      <c r="S93" s="165"/>
    </row>
    <row r="94" spans="1:19" ht="12.75">
      <c r="A94" s="23"/>
      <c r="B94" s="23"/>
      <c r="C94" s="5"/>
      <c r="D94" s="5"/>
      <c r="E94" s="5"/>
      <c r="F94" s="5"/>
      <c r="G94" s="5"/>
      <c r="H94" s="5"/>
      <c r="I94" s="5"/>
      <c r="J94" s="5"/>
      <c r="K94" s="5"/>
      <c r="L94" s="5"/>
      <c r="M94" s="174"/>
      <c r="N94" s="174"/>
      <c r="O94" s="174"/>
      <c r="P94" s="174"/>
      <c r="Q94" s="165"/>
      <c r="R94" s="165"/>
      <c r="S94" s="165"/>
    </row>
    <row r="95" spans="1:16" ht="12.75">
      <c r="A95" s="23"/>
      <c r="B95" s="23"/>
      <c r="C95" s="5"/>
      <c r="D95" s="5"/>
      <c r="E95" s="5"/>
      <c r="F95" s="5"/>
      <c r="G95" s="5"/>
      <c r="H95" s="5"/>
      <c r="I95" s="5"/>
      <c r="J95" s="5"/>
      <c r="K95" s="5"/>
      <c r="L95" s="5"/>
      <c r="M95" s="2"/>
      <c r="N95" s="2"/>
      <c r="O95" s="2"/>
      <c r="P95" s="2"/>
    </row>
    <row r="96" spans="1:16" ht="12.75">
      <c r="A96" s="23"/>
      <c r="B96" s="23"/>
      <c r="C96" s="5"/>
      <c r="D96" s="5"/>
      <c r="E96" s="5"/>
      <c r="F96" s="5"/>
      <c r="G96" s="5"/>
      <c r="H96" s="5"/>
      <c r="I96" s="5"/>
      <c r="J96" s="5"/>
      <c r="K96" s="5"/>
      <c r="L96" s="5"/>
      <c r="M96" s="2"/>
      <c r="N96" s="2"/>
      <c r="O96" s="2"/>
      <c r="P96" s="2"/>
    </row>
    <row r="97" spans="1:16" ht="12.75">
      <c r="A97" s="23"/>
      <c r="B97" s="23"/>
      <c r="C97" s="5"/>
      <c r="D97" s="5"/>
      <c r="E97" s="5"/>
      <c r="F97" s="5"/>
      <c r="G97" s="5"/>
      <c r="H97" s="5"/>
      <c r="I97" s="5"/>
      <c r="J97" s="5"/>
      <c r="K97" s="5"/>
      <c r="L97" s="5"/>
      <c r="M97" s="2"/>
      <c r="N97" s="2"/>
      <c r="O97" s="2"/>
      <c r="P97" s="2"/>
    </row>
    <row r="98" spans="1:16" ht="12.75">
      <c r="A98" s="23"/>
      <c r="B98" s="23"/>
      <c r="C98" s="5"/>
      <c r="D98" s="5"/>
      <c r="E98" s="5"/>
      <c r="F98" s="5"/>
      <c r="G98" s="5"/>
      <c r="H98" s="5"/>
      <c r="I98" s="5"/>
      <c r="J98" s="5"/>
      <c r="K98" s="5"/>
      <c r="L98" s="5"/>
      <c r="M98" s="2"/>
      <c r="N98" s="2"/>
      <c r="O98" s="2"/>
      <c r="P98" s="2"/>
    </row>
    <row r="99" spans="1:16" ht="12.75">
      <c r="A99" s="23"/>
      <c r="B99" s="23"/>
      <c r="C99" s="5"/>
      <c r="D99" s="5"/>
      <c r="E99" s="5"/>
      <c r="F99" s="5"/>
      <c r="G99" s="5"/>
      <c r="H99" s="5"/>
      <c r="I99" s="5"/>
      <c r="J99" s="5"/>
      <c r="K99" s="5"/>
      <c r="L99" s="5"/>
      <c r="M99" s="2"/>
      <c r="N99" s="2"/>
      <c r="O99" s="2"/>
      <c r="P99" s="2"/>
    </row>
    <row r="100" spans="1:16" ht="12.75">
      <c r="A100" s="23"/>
      <c r="B100" s="2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2"/>
      <c r="N100" s="2"/>
      <c r="O100" s="2"/>
      <c r="P100" s="2"/>
    </row>
    <row r="101" spans="1:16" ht="12.75">
      <c r="A101" s="23"/>
      <c r="B101" s="2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2"/>
      <c r="N101" s="2"/>
      <c r="O101" s="2"/>
      <c r="P101" s="2"/>
    </row>
    <row r="102" spans="1:16" ht="12.75">
      <c r="A102" s="23"/>
      <c r="B102" s="2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"/>
      <c r="N102" s="2"/>
      <c r="O102" s="2"/>
      <c r="P102" s="2"/>
    </row>
    <row r="103" spans="1:16" ht="12.75">
      <c r="A103" s="23"/>
      <c r="B103" s="2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2"/>
      <c r="N103" s="2"/>
      <c r="O103" s="2"/>
      <c r="P103" s="2"/>
    </row>
    <row r="104" spans="1:16" ht="12.75">
      <c r="A104" s="23"/>
      <c r="B104" s="2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2"/>
      <c r="N104" s="2"/>
      <c r="O104" s="2"/>
      <c r="P104" s="2"/>
    </row>
    <row r="105" spans="1:16" ht="12.75">
      <c r="A105" s="23"/>
      <c r="B105" s="2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2"/>
      <c r="N105" s="2"/>
      <c r="O105" s="2"/>
      <c r="P105" s="2"/>
    </row>
    <row r="106" spans="1:16" ht="12.75">
      <c r="A106" s="23"/>
      <c r="B106" s="2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2"/>
      <c r="N106" s="2"/>
      <c r="O106" s="2"/>
      <c r="P106" s="2"/>
    </row>
    <row r="107" spans="1:16" ht="12.75">
      <c r="A107" s="310"/>
      <c r="B107" s="310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2"/>
      <c r="N107" s="2"/>
      <c r="O107" s="2"/>
      <c r="P107" s="2"/>
    </row>
    <row r="108" spans="1:16" ht="12" customHeight="1">
      <c r="A108" s="4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2"/>
      <c r="N108" s="2"/>
      <c r="O108" s="2"/>
      <c r="P108" s="2"/>
    </row>
    <row r="109" spans="1:16" ht="12.75">
      <c r="A109" s="311"/>
      <c r="B109" s="3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2"/>
      <c r="N109" s="2"/>
      <c r="O109" s="2"/>
      <c r="P109" s="2"/>
    </row>
    <row r="110" spans="1:16" ht="12.75">
      <c r="A110" s="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2"/>
      <c r="N110" s="2"/>
      <c r="O110" s="2"/>
      <c r="P110" s="2"/>
    </row>
    <row r="111" spans="1:16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N111" s="2"/>
      <c r="O111" s="2"/>
      <c r="P111" s="2"/>
    </row>
    <row r="112" spans="1:16" ht="12.75">
      <c r="A112" s="22"/>
      <c r="B112" s="2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2"/>
      <c r="N112" s="2"/>
      <c r="O112" s="2"/>
      <c r="P112" s="2"/>
    </row>
    <row r="113" spans="1:16" ht="12.75">
      <c r="A113" s="22"/>
      <c r="B113" s="2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2"/>
      <c r="N113" s="2"/>
      <c r="O113" s="2"/>
      <c r="P113" s="2"/>
    </row>
    <row r="114" spans="1:16" ht="12.75">
      <c r="A114" s="22"/>
      <c r="B114" s="2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2"/>
      <c r="N114" s="2"/>
      <c r="O114" s="2"/>
      <c r="P114" s="2"/>
    </row>
    <row r="115" spans="1:16" ht="12.75">
      <c r="A115" s="22"/>
      <c r="B115" s="2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2"/>
      <c r="N115" s="2"/>
      <c r="O115" s="2"/>
      <c r="P115" s="2"/>
    </row>
    <row r="116" spans="1:16" ht="12.75">
      <c r="A116" s="22"/>
      <c r="B116" s="2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2"/>
      <c r="N116" s="2"/>
      <c r="O116" s="2"/>
      <c r="P116" s="2"/>
    </row>
    <row r="117" spans="1:16" ht="12.75">
      <c r="A117" s="21"/>
      <c r="B117" s="2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"/>
      <c r="N117" s="2"/>
      <c r="O117" s="2"/>
      <c r="P117" s="2"/>
    </row>
    <row r="118" spans="1:16" ht="12.75">
      <c r="A118" s="22"/>
      <c r="B118" s="2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"/>
      <c r="N118" s="2"/>
      <c r="O118" s="2"/>
      <c r="P118" s="2"/>
    </row>
    <row r="119" spans="1:16" ht="12.75">
      <c r="A119" s="22"/>
      <c r="B119" s="2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2"/>
      <c r="N119" s="2"/>
      <c r="O119" s="2"/>
      <c r="P119" s="2"/>
    </row>
    <row r="120" spans="1:12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2.75">
      <c r="A124" s="21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12.75">
      <c r="A125" s="21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1:12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1:12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1:12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1:12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1:12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1:12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12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1:12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1:12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1:12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1:12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</sheetData>
  <sheetProtection/>
  <mergeCells count="4">
    <mergeCell ref="C3:E3"/>
    <mergeCell ref="F3:H3"/>
    <mergeCell ref="I3:K3"/>
    <mergeCell ref="L3:N3"/>
  </mergeCells>
  <printOptions/>
  <pageMargins left="0.5905511811023623" right="0.3937007874015748" top="0.9448818897637796" bottom="0.9448818897637796" header="0.31496062992125984" footer="0.31496062992125984"/>
  <pageSetup horizontalDpi="600" verticalDpi="600" orientation="portrait" paperSize="9" scale="86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D1">
      <selection activeCell="S37" sqref="S37:W42"/>
    </sheetView>
  </sheetViews>
  <sheetFormatPr defaultColWidth="9.140625" defaultRowHeight="12.75"/>
  <cols>
    <col min="1" max="1" width="1.8515625" style="0" customWidth="1"/>
    <col min="2" max="2" width="23.00390625" style="0" customWidth="1"/>
    <col min="3" max="3" width="4.421875" style="0" customWidth="1"/>
    <col min="4" max="4" width="7.140625" style="0" customWidth="1"/>
    <col min="5" max="5" width="9.140625" style="0" hidden="1" customWidth="1"/>
    <col min="6" max="6" width="8.7109375" style="0" customWidth="1"/>
    <col min="7" max="7" width="8.8515625" style="0" bestFit="1" customWidth="1"/>
    <col min="8" max="9" width="3.421875" style="0" customWidth="1"/>
    <col min="10" max="10" width="3.140625" style="0" customWidth="1"/>
    <col min="11" max="12" width="6.421875" style="0" customWidth="1"/>
    <col min="13" max="13" width="6.421875" style="0" bestFit="1" customWidth="1"/>
    <col min="14" max="14" width="7.421875" style="0" customWidth="1"/>
    <col min="15" max="16" width="8.8515625" style="0" bestFit="1" customWidth="1"/>
  </cols>
  <sheetData>
    <row r="1" spans="2:3" ht="12.75">
      <c r="B1" s="2" t="s">
        <v>363</v>
      </c>
      <c r="C1" s="2"/>
    </row>
    <row r="3" ht="13.5" thickBot="1">
      <c r="A3" s="8" t="s">
        <v>106</v>
      </c>
    </row>
    <row r="4" spans="1:16" ht="13.5" thickBot="1">
      <c r="A4" s="206"/>
      <c r="B4" s="207"/>
      <c r="C4" s="442" t="s">
        <v>414</v>
      </c>
      <c r="D4" s="1004" t="s">
        <v>276</v>
      </c>
      <c r="E4" s="1005"/>
      <c r="F4" s="1005"/>
      <c r="G4" s="1006"/>
      <c r="H4" s="1004" t="s">
        <v>277</v>
      </c>
      <c r="I4" s="1005"/>
      <c r="J4" s="1007"/>
      <c r="K4" s="1008" t="s">
        <v>279</v>
      </c>
      <c r="L4" s="1009"/>
      <c r="M4" s="1010"/>
      <c r="N4" s="1008" t="s">
        <v>117</v>
      </c>
      <c r="O4" s="1011"/>
      <c r="P4" s="1012"/>
    </row>
    <row r="5" spans="1:16" ht="13.5" thickBot="1">
      <c r="A5" s="206"/>
      <c r="B5" s="207"/>
      <c r="C5" s="206"/>
      <c r="D5" s="421" t="s">
        <v>384</v>
      </c>
      <c r="E5" s="573"/>
      <c r="F5" s="573" t="s">
        <v>385</v>
      </c>
      <c r="G5" s="574" t="s">
        <v>461</v>
      </c>
      <c r="H5" s="421" t="s">
        <v>384</v>
      </c>
      <c r="I5" s="573" t="s">
        <v>385</v>
      </c>
      <c r="J5" s="574" t="s">
        <v>461</v>
      </c>
      <c r="K5" s="575" t="s">
        <v>384</v>
      </c>
      <c r="L5" s="313" t="s">
        <v>385</v>
      </c>
      <c r="M5" s="576" t="s">
        <v>461</v>
      </c>
      <c r="N5" s="421" t="s">
        <v>384</v>
      </c>
      <c r="O5" s="573" t="s">
        <v>385</v>
      </c>
      <c r="P5" s="843" t="s">
        <v>461</v>
      </c>
    </row>
    <row r="6" spans="1:16" ht="13.5" thickBot="1">
      <c r="A6" s="87" t="s">
        <v>20</v>
      </c>
      <c r="B6" s="198"/>
      <c r="C6" s="170"/>
      <c r="D6" s="270">
        <f>SUM(D7+D8+D9+D10+D11+D12+D13)</f>
        <v>626619</v>
      </c>
      <c r="E6" s="517">
        <f>SUM(E7+E8+E9+E10+E11+E12+E13)</f>
        <v>0</v>
      </c>
      <c r="F6" s="517">
        <f>SUM(F7+F8+F9+F10+F11+F12+F13)</f>
        <v>909763</v>
      </c>
      <c r="G6" s="270">
        <f>SUM(G7+G8+G9+G10+G11+G12+G13)</f>
        <v>831612</v>
      </c>
      <c r="H6" s="270">
        <f>SUM(H7:H12)</f>
        <v>0</v>
      </c>
      <c r="I6" s="517">
        <v>0</v>
      </c>
      <c r="J6" s="494">
        <v>0</v>
      </c>
      <c r="K6" s="270">
        <f>SUM(K7:K12)</f>
        <v>36264</v>
      </c>
      <c r="L6" s="517">
        <f>SUM(L7:L12)</f>
        <v>36264</v>
      </c>
      <c r="M6" s="270">
        <f>SUM(M7:M12)</f>
        <v>36264</v>
      </c>
      <c r="N6" s="331">
        <f aca="true" t="shared" si="0" ref="N6:N12">SUM(K6,H6,D6)</f>
        <v>662883</v>
      </c>
      <c r="O6" s="771">
        <f>SUM(L6,I6,F6)</f>
        <v>946027</v>
      </c>
      <c r="P6" s="459">
        <f>SUM(M6,J6,G6)</f>
        <v>867876</v>
      </c>
    </row>
    <row r="7" spans="1:16" ht="12.75">
      <c r="A7" s="61"/>
      <c r="B7" s="205" t="s">
        <v>107</v>
      </c>
      <c r="C7" s="166" t="s">
        <v>443</v>
      </c>
      <c r="D7" s="544">
        <v>186786</v>
      </c>
      <c r="E7" s="545"/>
      <c r="F7" s="572">
        <v>341660</v>
      </c>
      <c r="G7" s="546">
        <v>327785</v>
      </c>
      <c r="H7" s="544">
        <v>0</v>
      </c>
      <c r="I7" s="572">
        <v>0</v>
      </c>
      <c r="J7" s="546">
        <v>0</v>
      </c>
      <c r="K7" s="544">
        <v>0</v>
      </c>
      <c r="L7" s="572">
        <v>0</v>
      </c>
      <c r="M7" s="546">
        <v>0</v>
      </c>
      <c r="N7" s="471">
        <f t="shared" si="0"/>
        <v>186786</v>
      </c>
      <c r="O7" s="120">
        <f aca="true" t="shared" si="1" ref="O7:O43">SUM(L7,I7,F7)</f>
        <v>341660</v>
      </c>
      <c r="P7" s="473">
        <f aca="true" t="shared" si="2" ref="P7:P12">SUM(M7,J7,G7)</f>
        <v>327785</v>
      </c>
    </row>
    <row r="8" spans="1:16" ht="12.75">
      <c r="A8" s="53"/>
      <c r="B8" s="200" t="s">
        <v>148</v>
      </c>
      <c r="C8" s="29"/>
      <c r="D8" s="124">
        <v>0</v>
      </c>
      <c r="E8" s="126"/>
      <c r="F8" s="125">
        <v>0</v>
      </c>
      <c r="G8" s="127">
        <v>0</v>
      </c>
      <c r="H8" s="124">
        <v>0</v>
      </c>
      <c r="I8" s="125">
        <v>0</v>
      </c>
      <c r="J8" s="127">
        <v>0</v>
      </c>
      <c r="K8" s="124">
        <v>0</v>
      </c>
      <c r="L8" s="125">
        <v>0</v>
      </c>
      <c r="M8" s="127">
        <v>0</v>
      </c>
      <c r="N8" s="476">
        <f t="shared" si="0"/>
        <v>0</v>
      </c>
      <c r="O8" s="125">
        <f t="shared" si="1"/>
        <v>0</v>
      </c>
      <c r="P8" s="480">
        <f t="shared" si="2"/>
        <v>0</v>
      </c>
    </row>
    <row r="9" spans="1:16" ht="12.75">
      <c r="A9" s="53"/>
      <c r="B9" s="200" t="s">
        <v>147</v>
      </c>
      <c r="C9" s="29" t="s">
        <v>433</v>
      </c>
      <c r="D9" s="124">
        <v>48375</v>
      </c>
      <c r="E9" s="126"/>
      <c r="F9" s="125">
        <v>66819</v>
      </c>
      <c r="G9" s="127">
        <v>66534</v>
      </c>
      <c r="H9" s="124">
        <v>0</v>
      </c>
      <c r="I9" s="125">
        <v>0</v>
      </c>
      <c r="J9" s="127">
        <v>0</v>
      </c>
      <c r="K9" s="124">
        <v>0</v>
      </c>
      <c r="L9" s="125">
        <v>0</v>
      </c>
      <c r="M9" s="127">
        <v>0</v>
      </c>
      <c r="N9" s="476">
        <f t="shared" si="0"/>
        <v>48375</v>
      </c>
      <c r="O9" s="125">
        <f t="shared" si="1"/>
        <v>66819</v>
      </c>
      <c r="P9" s="480">
        <f t="shared" si="2"/>
        <v>66534</v>
      </c>
    </row>
    <row r="10" spans="1:16" ht="12.75">
      <c r="A10" s="53"/>
      <c r="B10" s="200" t="s">
        <v>108</v>
      </c>
      <c r="C10" s="29" t="s">
        <v>444</v>
      </c>
      <c r="D10" s="124">
        <v>180327</v>
      </c>
      <c r="E10" s="126"/>
      <c r="F10" s="125">
        <v>255151</v>
      </c>
      <c r="G10" s="127">
        <v>201535</v>
      </c>
      <c r="H10" s="124">
        <v>0</v>
      </c>
      <c r="I10" s="125">
        <v>0</v>
      </c>
      <c r="J10" s="127">
        <v>0</v>
      </c>
      <c r="K10" s="124">
        <v>0</v>
      </c>
      <c r="L10" s="125">
        <v>0</v>
      </c>
      <c r="M10" s="127">
        <v>0</v>
      </c>
      <c r="N10" s="476">
        <f t="shared" si="0"/>
        <v>180327</v>
      </c>
      <c r="O10" s="125">
        <f t="shared" si="1"/>
        <v>255151</v>
      </c>
      <c r="P10" s="480">
        <f t="shared" si="2"/>
        <v>201535</v>
      </c>
    </row>
    <row r="11" spans="1:16" ht="12.75">
      <c r="A11" s="53"/>
      <c r="B11" s="200" t="s">
        <v>418</v>
      </c>
      <c r="C11" s="29" t="s">
        <v>445</v>
      </c>
      <c r="D11" s="124">
        <v>49869</v>
      </c>
      <c r="E11" s="126"/>
      <c r="F11" s="125">
        <v>49898</v>
      </c>
      <c r="G11" s="127">
        <v>40742</v>
      </c>
      <c r="H11" s="124">
        <v>0</v>
      </c>
      <c r="I11" s="125">
        <v>0</v>
      </c>
      <c r="J11" s="127">
        <v>0</v>
      </c>
      <c r="K11" s="124">
        <v>0</v>
      </c>
      <c r="L11" s="125">
        <v>0</v>
      </c>
      <c r="M11" s="127">
        <v>0</v>
      </c>
      <c r="N11" s="476">
        <f t="shared" si="0"/>
        <v>49869</v>
      </c>
      <c r="O11" s="125">
        <f t="shared" si="1"/>
        <v>49898</v>
      </c>
      <c r="P11" s="480">
        <f t="shared" si="2"/>
        <v>40742</v>
      </c>
    </row>
    <row r="12" spans="1:16" ht="12.75">
      <c r="A12" s="53"/>
      <c r="B12" s="200" t="s">
        <v>419</v>
      </c>
      <c r="C12" s="29" t="s">
        <v>446</v>
      </c>
      <c r="D12" s="124">
        <v>161262</v>
      </c>
      <c r="E12" s="126"/>
      <c r="F12" s="125">
        <v>196235</v>
      </c>
      <c r="G12" s="127">
        <v>195016</v>
      </c>
      <c r="H12" s="124">
        <v>0</v>
      </c>
      <c r="I12" s="125">
        <v>0</v>
      </c>
      <c r="J12" s="127">
        <v>0</v>
      </c>
      <c r="K12" s="124">
        <v>36264</v>
      </c>
      <c r="L12" s="125">
        <v>36264</v>
      </c>
      <c r="M12" s="127">
        <v>36264</v>
      </c>
      <c r="N12" s="476">
        <f t="shared" si="0"/>
        <v>197526</v>
      </c>
      <c r="O12" s="125">
        <f t="shared" si="1"/>
        <v>232499</v>
      </c>
      <c r="P12" s="480">
        <f t="shared" si="2"/>
        <v>231280</v>
      </c>
    </row>
    <row r="13" spans="1:20" ht="13.5" thickBot="1">
      <c r="A13" s="62"/>
      <c r="B13" s="201"/>
      <c r="C13" s="168"/>
      <c r="D13" s="132"/>
      <c r="E13" s="133"/>
      <c r="F13" s="146"/>
      <c r="G13" s="542"/>
      <c r="H13" s="458"/>
      <c r="I13" s="146"/>
      <c r="J13" s="542"/>
      <c r="K13" s="458"/>
      <c r="L13" s="146"/>
      <c r="M13" s="542"/>
      <c r="N13" s="490"/>
      <c r="O13" s="146"/>
      <c r="P13" s="504"/>
      <c r="T13" s="222"/>
    </row>
    <row r="14" spans="1:16" ht="13.5" thickBot="1">
      <c r="A14" s="18" t="s">
        <v>22</v>
      </c>
      <c r="B14" s="198"/>
      <c r="C14" s="170"/>
      <c r="D14" s="270">
        <f>SUM(D15+D16+D20)</f>
        <v>316172</v>
      </c>
      <c r="E14" s="517">
        <f>SUM(E15+E16+E20)</f>
        <v>0</v>
      </c>
      <c r="F14" s="517">
        <f>SUM(F15+F16+F20)</f>
        <v>369348</v>
      </c>
      <c r="G14" s="270">
        <f>SUM(G15+G16+G20)</f>
        <v>310274</v>
      </c>
      <c r="H14" s="270">
        <f>SUM(H15:H20)</f>
        <v>0</v>
      </c>
      <c r="I14" s="517">
        <v>0</v>
      </c>
      <c r="J14" s="494">
        <v>0</v>
      </c>
      <c r="K14" s="270">
        <f>SUM(K15:K20)</f>
        <v>0</v>
      </c>
      <c r="L14" s="517">
        <v>0</v>
      </c>
      <c r="M14" s="494">
        <v>0</v>
      </c>
      <c r="N14" s="270">
        <f aca="true" t="shared" si="3" ref="N14:N20">SUM(K14,H14,D14)</f>
        <v>316172</v>
      </c>
      <c r="O14" s="517">
        <f t="shared" si="1"/>
        <v>369348</v>
      </c>
      <c r="P14" s="495">
        <f>SUM(M14,J14,G14)</f>
        <v>310274</v>
      </c>
    </row>
    <row r="15" spans="1:16" ht="12.75">
      <c r="A15" s="61"/>
      <c r="B15" s="199" t="s">
        <v>149</v>
      </c>
      <c r="C15" s="166" t="s">
        <v>447</v>
      </c>
      <c r="D15" s="544">
        <v>302268</v>
      </c>
      <c r="E15" s="545"/>
      <c r="F15" s="572">
        <v>212596</v>
      </c>
      <c r="G15" s="546">
        <v>153522</v>
      </c>
      <c r="H15" s="544">
        <v>0</v>
      </c>
      <c r="I15" s="572">
        <v>0</v>
      </c>
      <c r="J15" s="546">
        <v>0</v>
      </c>
      <c r="K15" s="544">
        <v>0</v>
      </c>
      <c r="L15" s="572">
        <v>0</v>
      </c>
      <c r="M15" s="546">
        <v>0</v>
      </c>
      <c r="N15" s="496">
        <f t="shared" si="3"/>
        <v>302268</v>
      </c>
      <c r="O15" s="572">
        <f t="shared" si="1"/>
        <v>212596</v>
      </c>
      <c r="P15" s="498">
        <f aca="true" t="shared" si="4" ref="P15:P20">SUM(M15,J15,G15)</f>
        <v>153522</v>
      </c>
    </row>
    <row r="16" spans="1:16" ht="12.75">
      <c r="A16" s="53"/>
      <c r="B16" s="200" t="s">
        <v>31</v>
      </c>
      <c r="C16" s="29" t="s">
        <v>448</v>
      </c>
      <c r="D16" s="124">
        <v>11447</v>
      </c>
      <c r="E16" s="126"/>
      <c r="F16" s="125">
        <v>80094</v>
      </c>
      <c r="G16" s="127">
        <v>80094</v>
      </c>
      <c r="H16" s="124">
        <v>0</v>
      </c>
      <c r="I16" s="125">
        <v>0</v>
      </c>
      <c r="J16" s="127">
        <v>0</v>
      </c>
      <c r="K16" s="124">
        <v>0</v>
      </c>
      <c r="L16" s="125">
        <v>0</v>
      </c>
      <c r="M16" s="127">
        <v>0</v>
      </c>
      <c r="N16" s="476">
        <f t="shared" si="3"/>
        <v>11447</v>
      </c>
      <c r="O16" s="125">
        <f t="shared" si="1"/>
        <v>80094</v>
      </c>
      <c r="P16" s="480">
        <f t="shared" si="4"/>
        <v>80094</v>
      </c>
    </row>
    <row r="17" spans="1:16" ht="12.75" hidden="1">
      <c r="A17" s="53"/>
      <c r="B17" s="22"/>
      <c r="C17" s="182"/>
      <c r="D17" s="129">
        <v>0</v>
      </c>
      <c r="E17" s="126"/>
      <c r="F17" s="125"/>
      <c r="G17" s="127"/>
      <c r="H17" s="124"/>
      <c r="I17" s="125"/>
      <c r="J17" s="127"/>
      <c r="K17" s="124"/>
      <c r="L17" s="125"/>
      <c r="M17" s="127"/>
      <c r="N17" s="476">
        <f t="shared" si="3"/>
        <v>0</v>
      </c>
      <c r="O17" s="125">
        <f t="shared" si="1"/>
        <v>0</v>
      </c>
      <c r="P17" s="480">
        <f t="shared" si="4"/>
        <v>0</v>
      </c>
    </row>
    <row r="18" spans="1:16" ht="12.75" hidden="1">
      <c r="A18" s="53"/>
      <c r="B18" s="22"/>
      <c r="C18" s="182"/>
      <c r="D18" s="129"/>
      <c r="E18" s="126"/>
      <c r="F18" s="125"/>
      <c r="G18" s="127"/>
      <c r="H18" s="124"/>
      <c r="I18" s="125"/>
      <c r="J18" s="127"/>
      <c r="K18" s="124"/>
      <c r="L18" s="125"/>
      <c r="M18" s="127"/>
      <c r="N18" s="476">
        <f t="shared" si="3"/>
        <v>0</v>
      </c>
      <c r="O18" s="125">
        <f t="shared" si="1"/>
        <v>0</v>
      </c>
      <c r="P18" s="480">
        <f t="shared" si="4"/>
        <v>0</v>
      </c>
    </row>
    <row r="19" spans="1:16" ht="12.75" hidden="1">
      <c r="A19" s="53"/>
      <c r="B19" s="22"/>
      <c r="C19" s="182"/>
      <c r="D19" s="129"/>
      <c r="E19" s="126"/>
      <c r="F19" s="125"/>
      <c r="G19" s="127"/>
      <c r="H19" s="124"/>
      <c r="I19" s="125"/>
      <c r="J19" s="127"/>
      <c r="K19" s="124"/>
      <c r="L19" s="125"/>
      <c r="M19" s="127"/>
      <c r="N19" s="476">
        <f t="shared" si="3"/>
        <v>0</v>
      </c>
      <c r="O19" s="125">
        <f t="shared" si="1"/>
        <v>0</v>
      </c>
      <c r="P19" s="480">
        <f t="shared" si="4"/>
        <v>0</v>
      </c>
    </row>
    <row r="20" spans="1:16" ht="12.75">
      <c r="A20" s="53"/>
      <c r="B20" s="200" t="s">
        <v>421</v>
      </c>
      <c r="C20" s="29" t="s">
        <v>449</v>
      </c>
      <c r="D20" s="124">
        <v>2457</v>
      </c>
      <c r="E20" s="126"/>
      <c r="F20" s="125">
        <v>76658</v>
      </c>
      <c r="G20" s="127">
        <v>76658</v>
      </c>
      <c r="H20" s="124">
        <v>0</v>
      </c>
      <c r="I20" s="125">
        <v>0</v>
      </c>
      <c r="J20" s="127">
        <v>0</v>
      </c>
      <c r="K20" s="124">
        <v>0</v>
      </c>
      <c r="L20" s="125">
        <v>0</v>
      </c>
      <c r="M20" s="127">
        <v>0</v>
      </c>
      <c r="N20" s="476">
        <f t="shared" si="3"/>
        <v>2457</v>
      </c>
      <c r="O20" s="125">
        <f t="shared" si="1"/>
        <v>76658</v>
      </c>
      <c r="P20" s="480">
        <f t="shared" si="4"/>
        <v>76658</v>
      </c>
    </row>
    <row r="21" spans="1:16" ht="13.5" thickBot="1">
      <c r="A21" s="62"/>
      <c r="B21" s="203"/>
      <c r="C21" s="193"/>
      <c r="D21" s="132"/>
      <c r="E21" s="133"/>
      <c r="F21" s="146"/>
      <c r="G21" s="542"/>
      <c r="H21" s="458"/>
      <c r="I21" s="146"/>
      <c r="J21" s="542"/>
      <c r="K21" s="458"/>
      <c r="L21" s="146"/>
      <c r="M21" s="542"/>
      <c r="N21" s="490"/>
      <c r="O21" s="146"/>
      <c r="P21" s="504"/>
    </row>
    <row r="22" spans="1:16" ht="13.5" thickBot="1">
      <c r="A22" s="18" t="s">
        <v>23</v>
      </c>
      <c r="B22" s="211"/>
      <c r="C22" s="566"/>
      <c r="D22" s="265">
        <f>SUM(D23,D26)</f>
        <v>0</v>
      </c>
      <c r="E22" s="81"/>
      <c r="F22" s="81">
        <v>0</v>
      </c>
      <c r="G22" s="548">
        <v>0</v>
      </c>
      <c r="H22" s="549">
        <f>SUM(H23,H26)</f>
        <v>0</v>
      </c>
      <c r="I22" s="518">
        <v>0</v>
      </c>
      <c r="J22" s="508">
        <v>0</v>
      </c>
      <c r="K22" s="549">
        <f>SUM(K23,K26)</f>
        <v>0</v>
      </c>
      <c r="L22" s="518">
        <v>0</v>
      </c>
      <c r="M22" s="508">
        <v>0</v>
      </c>
      <c r="N22" s="270">
        <f aca="true" t="shared" si="5" ref="N22:N43">SUM(K22,H22,D22)</f>
        <v>0</v>
      </c>
      <c r="O22" s="517">
        <f t="shared" si="1"/>
        <v>0</v>
      </c>
      <c r="P22" s="635"/>
    </row>
    <row r="23" spans="1:16" ht="12.75">
      <c r="A23" s="208"/>
      <c r="B23" s="212" t="s">
        <v>125</v>
      </c>
      <c r="C23" s="416"/>
      <c r="D23" s="550">
        <f>SUM(D24:D25)</f>
        <v>0</v>
      </c>
      <c r="E23" s="545"/>
      <c r="F23" s="545">
        <v>0</v>
      </c>
      <c r="G23" s="551">
        <v>0</v>
      </c>
      <c r="H23" s="496">
        <f>SUM(H24:H25)</f>
        <v>0</v>
      </c>
      <c r="I23" s="514">
        <v>0</v>
      </c>
      <c r="J23" s="497">
        <v>0</v>
      </c>
      <c r="K23" s="496">
        <f>SUM(K24:K25)</f>
        <v>0</v>
      </c>
      <c r="L23" s="514">
        <v>0</v>
      </c>
      <c r="M23" s="497">
        <v>0</v>
      </c>
      <c r="N23" s="496">
        <f t="shared" si="5"/>
        <v>0</v>
      </c>
      <c r="O23" s="572">
        <f t="shared" si="1"/>
        <v>0</v>
      </c>
      <c r="P23" s="801">
        <v>0</v>
      </c>
    </row>
    <row r="24" spans="1:16" ht="12.75">
      <c r="A24" s="53"/>
      <c r="B24" s="202" t="s">
        <v>150</v>
      </c>
      <c r="C24" s="184"/>
      <c r="D24" s="129"/>
      <c r="E24" s="126"/>
      <c r="F24" s="126"/>
      <c r="G24" s="130"/>
      <c r="H24" s="124"/>
      <c r="I24" s="125"/>
      <c r="J24" s="127"/>
      <c r="K24" s="124"/>
      <c r="L24" s="125"/>
      <c r="M24" s="127"/>
      <c r="N24" s="476">
        <f t="shared" si="5"/>
        <v>0</v>
      </c>
      <c r="O24" s="125">
        <f t="shared" si="1"/>
        <v>0</v>
      </c>
      <c r="P24" s="477">
        <v>0</v>
      </c>
    </row>
    <row r="25" spans="1:16" ht="12.75">
      <c r="A25" s="53"/>
      <c r="B25" s="202" t="s">
        <v>151</v>
      </c>
      <c r="C25" s="184"/>
      <c r="D25" s="129"/>
      <c r="E25" s="126"/>
      <c r="F25" s="126"/>
      <c r="G25" s="130"/>
      <c r="H25" s="124"/>
      <c r="I25" s="125"/>
      <c r="J25" s="127"/>
      <c r="K25" s="124"/>
      <c r="L25" s="125"/>
      <c r="M25" s="127"/>
      <c r="N25" s="476">
        <f t="shared" si="5"/>
        <v>0</v>
      </c>
      <c r="O25" s="125">
        <f t="shared" si="1"/>
        <v>0</v>
      </c>
      <c r="P25" s="477">
        <v>0</v>
      </c>
    </row>
    <row r="26" spans="1:16" ht="12.75">
      <c r="A26" s="53"/>
      <c r="B26" s="213" t="s">
        <v>420</v>
      </c>
      <c r="C26" s="196"/>
      <c r="D26" s="500">
        <f>SUM(D27:D28)</f>
        <v>0</v>
      </c>
      <c r="E26" s="126"/>
      <c r="F26" s="126">
        <v>0</v>
      </c>
      <c r="G26" s="130">
        <v>0</v>
      </c>
      <c r="H26" s="476">
        <f>SUM(H27:H28)</f>
        <v>0</v>
      </c>
      <c r="I26" s="509">
        <v>0</v>
      </c>
      <c r="J26" s="479">
        <v>0</v>
      </c>
      <c r="K26" s="476">
        <f>SUM(K27:K28)</f>
        <v>0</v>
      </c>
      <c r="L26" s="509">
        <v>0</v>
      </c>
      <c r="M26" s="479">
        <v>0</v>
      </c>
      <c r="N26" s="476">
        <f t="shared" si="5"/>
        <v>0</v>
      </c>
      <c r="O26" s="125">
        <f t="shared" si="1"/>
        <v>0</v>
      </c>
      <c r="P26" s="477">
        <v>0</v>
      </c>
    </row>
    <row r="27" spans="1:16" ht="12.75">
      <c r="A27" s="53"/>
      <c r="B27" s="202" t="s">
        <v>150</v>
      </c>
      <c r="C27" s="184"/>
      <c r="D27" s="129"/>
      <c r="E27" s="126"/>
      <c r="F27" s="126"/>
      <c r="G27" s="130"/>
      <c r="H27" s="124"/>
      <c r="I27" s="125"/>
      <c r="J27" s="127"/>
      <c r="K27" s="124"/>
      <c r="L27" s="125"/>
      <c r="M27" s="127"/>
      <c r="N27" s="476">
        <f t="shared" si="5"/>
        <v>0</v>
      </c>
      <c r="O27" s="125">
        <f t="shared" si="1"/>
        <v>0</v>
      </c>
      <c r="P27" s="477">
        <v>0</v>
      </c>
    </row>
    <row r="28" spans="1:16" ht="12.75">
      <c r="A28" s="53"/>
      <c r="B28" s="202" t="s">
        <v>151</v>
      </c>
      <c r="C28" s="184"/>
      <c r="D28" s="129">
        <v>0</v>
      </c>
      <c r="E28" s="126"/>
      <c r="F28" s="126">
        <v>0</v>
      </c>
      <c r="G28" s="130">
        <v>0</v>
      </c>
      <c r="H28" s="124">
        <v>0</v>
      </c>
      <c r="I28" s="125">
        <v>0</v>
      </c>
      <c r="J28" s="127">
        <v>0</v>
      </c>
      <c r="K28" s="124">
        <v>0</v>
      </c>
      <c r="L28" s="125">
        <v>0</v>
      </c>
      <c r="M28" s="127">
        <v>0</v>
      </c>
      <c r="N28" s="476">
        <f t="shared" si="5"/>
        <v>0</v>
      </c>
      <c r="O28" s="125">
        <f t="shared" si="1"/>
        <v>0</v>
      </c>
      <c r="P28" s="477">
        <v>0</v>
      </c>
    </row>
    <row r="29" spans="1:16" ht="13.5" thickBot="1">
      <c r="A29" s="62"/>
      <c r="B29" s="203"/>
      <c r="C29" s="193"/>
      <c r="D29" s="132"/>
      <c r="E29" s="133"/>
      <c r="F29" s="133"/>
      <c r="G29" s="134"/>
      <c r="H29" s="458"/>
      <c r="I29" s="146"/>
      <c r="J29" s="542"/>
      <c r="K29" s="458"/>
      <c r="L29" s="146"/>
      <c r="M29" s="542"/>
      <c r="N29" s="490">
        <f t="shared" si="5"/>
        <v>0</v>
      </c>
      <c r="O29" s="146">
        <f t="shared" si="1"/>
        <v>0</v>
      </c>
      <c r="P29" s="504">
        <v>0</v>
      </c>
    </row>
    <row r="30" spans="1:16" ht="13.5" thickBot="1">
      <c r="A30" s="18" t="s">
        <v>152</v>
      </c>
      <c r="B30" s="204"/>
      <c r="C30" s="42"/>
      <c r="D30" s="270">
        <f>SUM(D33:D34)</f>
        <v>5220</v>
      </c>
      <c r="E30" s="517">
        <f>SUM(E33:E34)</f>
        <v>0</v>
      </c>
      <c r="F30" s="517">
        <f>SUM(F33:F34)</f>
        <v>5220</v>
      </c>
      <c r="G30" s="270">
        <v>0</v>
      </c>
      <c r="H30" s="270">
        <f>SUM(H31:H32)</f>
        <v>0</v>
      </c>
      <c r="I30" s="517">
        <v>0</v>
      </c>
      <c r="J30" s="494">
        <v>0</v>
      </c>
      <c r="K30" s="270">
        <f>SUM(K31:K32)</f>
        <v>0</v>
      </c>
      <c r="L30" s="517">
        <v>0</v>
      </c>
      <c r="M30" s="494">
        <v>0</v>
      </c>
      <c r="N30" s="270">
        <f t="shared" si="5"/>
        <v>5220</v>
      </c>
      <c r="O30" s="517">
        <f t="shared" si="1"/>
        <v>5220</v>
      </c>
      <c r="P30" s="495">
        <f>SUM(M30,J30,G30)</f>
        <v>0</v>
      </c>
    </row>
    <row r="31" spans="1:16" ht="12.75">
      <c r="A31" s="61"/>
      <c r="B31" s="212" t="s">
        <v>15</v>
      </c>
      <c r="C31" s="416"/>
      <c r="D31" s="496">
        <f>SUM(D33:D34)</f>
        <v>5220</v>
      </c>
      <c r="E31" s="552"/>
      <c r="F31" s="552">
        <v>5220</v>
      </c>
      <c r="G31" s="553">
        <v>0</v>
      </c>
      <c r="H31" s="496">
        <f>SUM(H33:H34)</f>
        <v>0</v>
      </c>
      <c r="I31" s="514">
        <v>0</v>
      </c>
      <c r="J31" s="497">
        <v>0</v>
      </c>
      <c r="K31" s="496">
        <f>SUM(K33:K34)</f>
        <v>0</v>
      </c>
      <c r="L31" s="514">
        <v>0</v>
      </c>
      <c r="M31" s="497">
        <v>0</v>
      </c>
      <c r="N31" s="496">
        <f t="shared" si="5"/>
        <v>5220</v>
      </c>
      <c r="O31" s="572">
        <f t="shared" si="1"/>
        <v>5220</v>
      </c>
      <c r="P31" s="498">
        <f aca="true" t="shared" si="6" ref="P31:P43">SUM(M31,J31,G31)</f>
        <v>0</v>
      </c>
    </row>
    <row r="32" spans="1:16" ht="12.75">
      <c r="A32" s="53"/>
      <c r="B32" s="213" t="s">
        <v>153</v>
      </c>
      <c r="C32" s="196"/>
      <c r="D32" s="500">
        <v>0</v>
      </c>
      <c r="E32" s="512"/>
      <c r="F32" s="512">
        <v>0</v>
      </c>
      <c r="G32" s="501">
        <v>0</v>
      </c>
      <c r="H32" s="476">
        <v>0</v>
      </c>
      <c r="I32" s="509">
        <v>0</v>
      </c>
      <c r="J32" s="479">
        <v>0</v>
      </c>
      <c r="K32" s="476">
        <v>0</v>
      </c>
      <c r="L32" s="509">
        <v>0</v>
      </c>
      <c r="M32" s="479"/>
      <c r="N32" s="476">
        <f t="shared" si="5"/>
        <v>0</v>
      </c>
      <c r="O32" s="125">
        <f t="shared" si="1"/>
        <v>0</v>
      </c>
      <c r="P32" s="480">
        <f t="shared" si="6"/>
        <v>0</v>
      </c>
    </row>
    <row r="33" spans="1:16" ht="12.75">
      <c r="A33" s="53"/>
      <c r="B33" s="202" t="s">
        <v>17</v>
      </c>
      <c r="C33" s="29" t="s">
        <v>450</v>
      </c>
      <c r="D33" s="124">
        <v>5220</v>
      </c>
      <c r="E33" s="126"/>
      <c r="F33" s="126">
        <v>5220</v>
      </c>
      <c r="G33" s="130">
        <v>0</v>
      </c>
      <c r="H33" s="124">
        <v>0</v>
      </c>
      <c r="I33" s="125">
        <v>0</v>
      </c>
      <c r="J33" s="127">
        <v>0</v>
      </c>
      <c r="K33" s="124">
        <v>0</v>
      </c>
      <c r="L33" s="125">
        <v>0</v>
      </c>
      <c r="M33" s="127">
        <v>0</v>
      </c>
      <c r="N33" s="476">
        <f t="shared" si="5"/>
        <v>5220</v>
      </c>
      <c r="O33" s="125">
        <f t="shared" si="1"/>
        <v>5220</v>
      </c>
      <c r="P33" s="480">
        <f t="shared" si="6"/>
        <v>0</v>
      </c>
    </row>
    <row r="34" spans="1:16" ht="13.5" thickBot="1">
      <c r="A34" s="62"/>
      <c r="B34" s="203" t="s">
        <v>18</v>
      </c>
      <c r="C34" s="193"/>
      <c r="D34" s="458">
        <v>0</v>
      </c>
      <c r="E34" s="133"/>
      <c r="F34" s="133">
        <v>0</v>
      </c>
      <c r="G34" s="134">
        <v>0</v>
      </c>
      <c r="H34" s="458">
        <v>0</v>
      </c>
      <c r="I34" s="146">
        <v>0</v>
      </c>
      <c r="J34" s="542">
        <v>0</v>
      </c>
      <c r="K34" s="458">
        <v>0</v>
      </c>
      <c r="L34" s="146">
        <v>0</v>
      </c>
      <c r="M34" s="542">
        <v>0</v>
      </c>
      <c r="N34" s="490">
        <f t="shared" si="5"/>
        <v>0</v>
      </c>
      <c r="O34" s="146">
        <f t="shared" si="1"/>
        <v>0</v>
      </c>
      <c r="P34" s="492">
        <f t="shared" si="6"/>
        <v>0</v>
      </c>
    </row>
    <row r="35" spans="1:16" ht="13.5" thickBot="1">
      <c r="A35" s="1001" t="s">
        <v>156</v>
      </c>
      <c r="B35" s="1002"/>
      <c r="C35" s="567"/>
      <c r="D35" s="270">
        <f>SUM(D6+D14+D22+D30)</f>
        <v>948011</v>
      </c>
      <c r="E35" s="517">
        <f>SUM(E6+E14+E22+E30)</f>
        <v>0</v>
      </c>
      <c r="F35" s="517">
        <f>SUM(F6+F14+F22+F30)</f>
        <v>1284331</v>
      </c>
      <c r="G35" s="270">
        <f>SUM(G6+G14+G22+G30)</f>
        <v>1141886</v>
      </c>
      <c r="H35" s="270">
        <f>SUM(H6+H14+H22+H30)</f>
        <v>0</v>
      </c>
      <c r="I35" s="517">
        <v>0</v>
      </c>
      <c r="J35" s="494">
        <v>0</v>
      </c>
      <c r="K35" s="270">
        <f>SUM(K6+K14+K22+K30)</f>
        <v>36264</v>
      </c>
      <c r="L35" s="517">
        <f>SUM(L6+L14+L22+L30)</f>
        <v>36264</v>
      </c>
      <c r="M35" s="516">
        <f>SUM(M6+M14+M22+M30)</f>
        <v>36264</v>
      </c>
      <c r="N35" s="270">
        <f t="shared" si="5"/>
        <v>984275</v>
      </c>
      <c r="O35" s="517">
        <f t="shared" si="1"/>
        <v>1320595</v>
      </c>
      <c r="P35" s="495">
        <f t="shared" si="6"/>
        <v>1178150</v>
      </c>
    </row>
    <row r="36" spans="1:16" ht="13.5" thickBot="1">
      <c r="A36" s="209"/>
      <c r="B36" s="214"/>
      <c r="C36" s="568"/>
      <c r="D36" s="554"/>
      <c r="E36" s="555"/>
      <c r="F36" s="555"/>
      <c r="G36" s="556"/>
      <c r="H36" s="557"/>
      <c r="I36" s="577"/>
      <c r="J36" s="558"/>
      <c r="K36" s="557"/>
      <c r="L36" s="577"/>
      <c r="M36" s="558"/>
      <c r="N36" s="559">
        <f t="shared" si="5"/>
        <v>0</v>
      </c>
      <c r="O36" s="577">
        <f t="shared" si="1"/>
        <v>0</v>
      </c>
      <c r="P36" s="800">
        <f t="shared" si="6"/>
        <v>0</v>
      </c>
    </row>
    <row r="37" spans="1:23" ht="16.5" customHeight="1" thickBot="1">
      <c r="A37" s="217" t="s">
        <v>416</v>
      </c>
      <c r="B37" s="215"/>
      <c r="C37" s="170"/>
      <c r="D37" s="560">
        <f>SUM(D38:D41)</f>
        <v>0</v>
      </c>
      <c r="E37" s="561">
        <f>SUM(E38:E41)</f>
        <v>0</v>
      </c>
      <c r="F37" s="561">
        <f>SUM(F38:F41)</f>
        <v>12976</v>
      </c>
      <c r="G37" s="562">
        <v>0</v>
      </c>
      <c r="H37" s="270">
        <f>SUM(H38)</f>
        <v>0</v>
      </c>
      <c r="I37" s="517">
        <v>0</v>
      </c>
      <c r="J37" s="494">
        <v>0</v>
      </c>
      <c r="K37" s="270">
        <f>SUM(K38)</f>
        <v>0</v>
      </c>
      <c r="L37" s="517">
        <v>0</v>
      </c>
      <c r="M37" s="494">
        <v>0</v>
      </c>
      <c r="N37" s="270">
        <f t="shared" si="5"/>
        <v>0</v>
      </c>
      <c r="O37" s="517">
        <f t="shared" si="1"/>
        <v>12976</v>
      </c>
      <c r="P37" s="495">
        <f t="shared" si="6"/>
        <v>0</v>
      </c>
      <c r="S37" s="165"/>
      <c r="T37" s="165"/>
      <c r="U37" s="174"/>
      <c r="V37" s="165"/>
      <c r="W37" s="165"/>
    </row>
    <row r="38" spans="1:23" ht="16.5" customHeight="1">
      <c r="A38" s="210" t="s">
        <v>417</v>
      </c>
      <c r="B38" s="90"/>
      <c r="C38" s="166"/>
      <c r="D38" s="550">
        <v>0</v>
      </c>
      <c r="E38" s="552"/>
      <c r="F38" s="552">
        <v>0</v>
      </c>
      <c r="G38" s="553">
        <v>0</v>
      </c>
      <c r="H38" s="496">
        <f>SUM(H39:H41)</f>
        <v>0</v>
      </c>
      <c r="I38" s="514">
        <v>0</v>
      </c>
      <c r="J38" s="497">
        <v>0</v>
      </c>
      <c r="K38" s="496">
        <f>SUM(K39:K41)</f>
        <v>0</v>
      </c>
      <c r="L38" s="514">
        <v>0</v>
      </c>
      <c r="M38" s="497">
        <v>0</v>
      </c>
      <c r="N38" s="496">
        <f t="shared" si="5"/>
        <v>0</v>
      </c>
      <c r="O38" s="572">
        <f t="shared" si="1"/>
        <v>0</v>
      </c>
      <c r="P38" s="498">
        <f t="shared" si="6"/>
        <v>0</v>
      </c>
      <c r="S38" s="165"/>
      <c r="T38" s="165"/>
      <c r="U38" s="269"/>
      <c r="V38" s="269"/>
      <c r="W38" s="269"/>
    </row>
    <row r="39" spans="1:23" ht="12.75">
      <c r="A39" s="44" t="s">
        <v>154</v>
      </c>
      <c r="B39" s="199"/>
      <c r="C39" s="166"/>
      <c r="D39" s="129">
        <v>0</v>
      </c>
      <c r="E39" s="126"/>
      <c r="F39" s="126">
        <v>0</v>
      </c>
      <c r="G39" s="130">
        <v>0</v>
      </c>
      <c r="H39" s="124">
        <v>0</v>
      </c>
      <c r="I39" s="125">
        <v>0</v>
      </c>
      <c r="J39" s="127">
        <v>0</v>
      </c>
      <c r="K39" s="124">
        <v>0</v>
      </c>
      <c r="L39" s="125">
        <v>0</v>
      </c>
      <c r="M39" s="127">
        <v>0</v>
      </c>
      <c r="N39" s="476">
        <f t="shared" si="5"/>
        <v>0</v>
      </c>
      <c r="O39" s="125">
        <f t="shared" si="1"/>
        <v>0</v>
      </c>
      <c r="P39" s="480">
        <f t="shared" si="6"/>
        <v>0</v>
      </c>
      <c r="S39" s="165"/>
      <c r="T39" s="165"/>
      <c r="U39" s="269"/>
      <c r="V39" s="269"/>
      <c r="W39" s="269"/>
    </row>
    <row r="40" spans="1:23" ht="12.75">
      <c r="A40" s="45" t="s">
        <v>155</v>
      </c>
      <c r="B40" s="200"/>
      <c r="C40" s="29"/>
      <c r="D40" s="129">
        <v>0</v>
      </c>
      <c r="E40" s="126"/>
      <c r="F40" s="126">
        <v>0</v>
      </c>
      <c r="G40" s="130">
        <v>0</v>
      </c>
      <c r="H40" s="124">
        <v>0</v>
      </c>
      <c r="I40" s="125">
        <v>0</v>
      </c>
      <c r="J40" s="127">
        <v>0</v>
      </c>
      <c r="K40" s="124">
        <v>0</v>
      </c>
      <c r="L40" s="125">
        <v>0</v>
      </c>
      <c r="M40" s="127">
        <v>0</v>
      </c>
      <c r="N40" s="476">
        <f t="shared" si="5"/>
        <v>0</v>
      </c>
      <c r="O40" s="125">
        <f t="shared" si="1"/>
        <v>0</v>
      </c>
      <c r="P40" s="480">
        <f t="shared" si="6"/>
        <v>0</v>
      </c>
      <c r="S40" s="165"/>
      <c r="T40" s="165"/>
      <c r="U40" s="269"/>
      <c r="V40" s="269"/>
      <c r="W40" s="269"/>
    </row>
    <row r="41" spans="1:23" ht="12.75">
      <c r="A41" s="197" t="s">
        <v>815</v>
      </c>
      <c r="B41" s="200"/>
      <c r="C41" s="29"/>
      <c r="D41" s="129">
        <v>0</v>
      </c>
      <c r="E41" s="126"/>
      <c r="F41" s="126">
        <v>12976</v>
      </c>
      <c r="G41" s="130">
        <v>0</v>
      </c>
      <c r="H41" s="124">
        <v>0</v>
      </c>
      <c r="I41" s="125">
        <v>0</v>
      </c>
      <c r="J41" s="127">
        <v>0</v>
      </c>
      <c r="K41" s="124">
        <v>0</v>
      </c>
      <c r="L41" s="125">
        <v>0</v>
      </c>
      <c r="M41" s="127">
        <v>0</v>
      </c>
      <c r="N41" s="476">
        <f t="shared" si="5"/>
        <v>0</v>
      </c>
      <c r="O41" s="125">
        <f t="shared" si="1"/>
        <v>12976</v>
      </c>
      <c r="P41" s="480">
        <f t="shared" si="6"/>
        <v>0</v>
      </c>
      <c r="S41" s="165"/>
      <c r="T41" s="165"/>
      <c r="U41" s="269"/>
      <c r="V41" s="269"/>
      <c r="W41" s="269"/>
    </row>
    <row r="42" spans="1:23" ht="13.5" thickBot="1">
      <c r="A42" s="216" t="s">
        <v>175</v>
      </c>
      <c r="B42" s="203"/>
      <c r="C42" s="193"/>
      <c r="D42" s="563">
        <v>0</v>
      </c>
      <c r="E42" s="564"/>
      <c r="F42" s="564">
        <v>0</v>
      </c>
      <c r="G42" s="565">
        <v>0</v>
      </c>
      <c r="H42" s="490">
        <v>0</v>
      </c>
      <c r="I42" s="521">
        <v>0</v>
      </c>
      <c r="J42" s="491">
        <v>0</v>
      </c>
      <c r="K42" s="490">
        <v>0</v>
      </c>
      <c r="L42" s="521">
        <v>0</v>
      </c>
      <c r="M42" s="491">
        <v>0</v>
      </c>
      <c r="N42" s="490">
        <f t="shared" si="5"/>
        <v>0</v>
      </c>
      <c r="O42" s="146">
        <f t="shared" si="1"/>
        <v>0</v>
      </c>
      <c r="P42" s="492">
        <f t="shared" si="6"/>
        <v>0</v>
      </c>
      <c r="S42" s="165"/>
      <c r="T42" s="165"/>
      <c r="U42" s="269"/>
      <c r="V42" s="269"/>
      <c r="W42" s="298"/>
    </row>
    <row r="43" spans="1:16" ht="13.5" thickBot="1">
      <c r="A43" s="1001" t="s">
        <v>176</v>
      </c>
      <c r="B43" s="1003"/>
      <c r="C43" s="189"/>
      <c r="D43" s="270">
        <f>SUM(D42,D37,D35)</f>
        <v>948011</v>
      </c>
      <c r="E43" s="517">
        <f>SUM(E42,E37,E35)</f>
        <v>0</v>
      </c>
      <c r="F43" s="517">
        <f>SUM(F42,F37,F35)</f>
        <v>1297307</v>
      </c>
      <c r="G43" s="270">
        <f>SUM(G42,G37,G35)</f>
        <v>1141886</v>
      </c>
      <c r="H43" s="270">
        <f>SUM(H42,H37,H35)</f>
        <v>0</v>
      </c>
      <c r="I43" s="517">
        <v>0</v>
      </c>
      <c r="J43" s="494">
        <v>0</v>
      </c>
      <c r="K43" s="270">
        <f>SUM(K42,K37,K35)</f>
        <v>36264</v>
      </c>
      <c r="L43" s="517">
        <f>SUM(L42,L37,L35)</f>
        <v>36264</v>
      </c>
      <c r="M43" s="516">
        <f>SUM(M42,M37,M35)</f>
        <v>36264</v>
      </c>
      <c r="N43" s="270">
        <f t="shared" si="5"/>
        <v>984275</v>
      </c>
      <c r="O43" s="517">
        <f t="shared" si="1"/>
        <v>1333571</v>
      </c>
      <c r="P43" s="495">
        <f t="shared" si="6"/>
        <v>1178150</v>
      </c>
    </row>
    <row r="44" spans="1:7" ht="12.75">
      <c r="A44" s="22"/>
      <c r="B44" s="22"/>
      <c r="C44" s="22"/>
      <c r="D44" s="22"/>
      <c r="E44" s="41"/>
      <c r="F44" s="22"/>
      <c r="G44" s="22"/>
    </row>
    <row r="45" spans="1:7" ht="12.75">
      <c r="A45" s="22"/>
      <c r="B45" s="22"/>
      <c r="C45" s="22"/>
      <c r="D45" s="22"/>
      <c r="E45" s="39"/>
      <c r="F45" s="22"/>
      <c r="G45" s="22"/>
    </row>
    <row r="46" spans="1:7" ht="12.75">
      <c r="A46" s="22"/>
      <c r="B46" s="22"/>
      <c r="C46" s="22"/>
      <c r="D46" s="22"/>
      <c r="E46" s="39"/>
      <c r="F46" s="22"/>
      <c r="G46" s="22"/>
    </row>
    <row r="47" spans="1:7" ht="12.75">
      <c r="A47" s="22"/>
      <c r="B47" s="22"/>
      <c r="C47" s="22"/>
      <c r="D47" s="22"/>
      <c r="E47" s="39"/>
      <c r="F47" s="22"/>
      <c r="G47" s="22"/>
    </row>
    <row r="48" spans="1:7" ht="12.75">
      <c r="A48" s="22"/>
      <c r="B48" s="22"/>
      <c r="C48" s="22"/>
      <c r="D48" s="22"/>
      <c r="E48" s="39"/>
      <c r="F48" s="22"/>
      <c r="G48" s="22"/>
    </row>
    <row r="49" spans="1:7" ht="12.75">
      <c r="A49" s="22"/>
      <c r="B49" s="22"/>
      <c r="C49" s="22"/>
      <c r="D49" s="22"/>
      <c r="E49" s="39"/>
      <c r="F49" s="22"/>
      <c r="G49" s="22"/>
    </row>
    <row r="50" spans="1:7" ht="12.75">
      <c r="A50" s="22"/>
      <c r="B50" s="22"/>
      <c r="C50" s="22"/>
      <c r="D50" s="22"/>
      <c r="E50" s="39"/>
      <c r="F50" s="22"/>
      <c r="G50" s="22"/>
    </row>
    <row r="51" spans="1:7" ht="12.75">
      <c r="A51" s="22"/>
      <c r="B51" s="22"/>
      <c r="C51" s="22"/>
      <c r="D51" s="22"/>
      <c r="E51" s="39"/>
      <c r="F51" s="22"/>
      <c r="G51" s="22"/>
    </row>
    <row r="52" spans="1:7" ht="12.75">
      <c r="A52" s="22"/>
      <c r="B52" s="22"/>
      <c r="C52" s="22"/>
      <c r="D52" s="22"/>
      <c r="E52" s="39"/>
      <c r="F52" s="22"/>
      <c r="G52" s="22"/>
    </row>
    <row r="53" spans="1:7" ht="12.75">
      <c r="A53" s="22"/>
      <c r="B53" s="22"/>
      <c r="C53" s="22"/>
      <c r="D53" s="22"/>
      <c r="E53" s="39"/>
      <c r="F53" s="22"/>
      <c r="G53" s="22"/>
    </row>
    <row r="54" spans="1:7" ht="12.75">
      <c r="A54" s="22"/>
      <c r="B54" s="22"/>
      <c r="C54" s="22"/>
      <c r="D54" s="22"/>
      <c r="E54" s="39"/>
      <c r="F54" s="22"/>
      <c r="G54" s="22"/>
    </row>
  </sheetData>
  <sheetProtection/>
  <mergeCells count="6">
    <mergeCell ref="A35:B35"/>
    <mergeCell ref="A43:B43"/>
    <mergeCell ref="D4:G4"/>
    <mergeCell ref="H4:J4"/>
    <mergeCell ref="K4:M4"/>
    <mergeCell ref="N4:P4"/>
  </mergeCells>
  <printOptions/>
  <pageMargins left="0.4330708661417323" right="0.4330708661417323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0.57421875" style="0" customWidth="1"/>
    <col min="2" max="2" width="6.140625" style="0" customWidth="1"/>
    <col min="3" max="3" width="7.140625" style="0" customWidth="1"/>
    <col min="4" max="4" width="7.28125" style="0" customWidth="1"/>
    <col min="5" max="5" width="7.421875" style="0" bestFit="1" customWidth="1"/>
    <col min="6" max="6" width="4.28125" style="0" customWidth="1"/>
    <col min="7" max="7" width="4.57421875" style="0" customWidth="1"/>
    <col min="8" max="8" width="4.421875" style="0" customWidth="1"/>
    <col min="9" max="10" width="4.00390625" style="0" customWidth="1"/>
    <col min="11" max="11" width="4.8515625" style="0" bestFit="1" customWidth="1"/>
    <col min="12" max="13" width="7.28125" style="0" customWidth="1"/>
    <col min="14" max="14" width="7.421875" style="0" bestFit="1" customWidth="1"/>
  </cols>
  <sheetData>
    <row r="3" spans="1:2" ht="12.75">
      <c r="A3" s="2" t="s">
        <v>389</v>
      </c>
      <c r="B3" s="2"/>
    </row>
    <row r="6" spans="1:2" ht="12.75">
      <c r="A6" s="2"/>
      <c r="B6" s="2"/>
    </row>
    <row r="8" spans="1:5" ht="12.75">
      <c r="A8" s="8" t="s">
        <v>82</v>
      </c>
      <c r="B8" s="8"/>
      <c r="C8" s="3"/>
      <c r="D8" s="3"/>
      <c r="E8" s="3"/>
    </row>
    <row r="9" ht="13.5" thickBot="1"/>
    <row r="10" spans="1:14" ht="13.5" thickBot="1">
      <c r="A10" s="301" t="s">
        <v>184</v>
      </c>
      <c r="B10" s="443" t="s">
        <v>414</v>
      </c>
      <c r="C10" s="1013" t="s">
        <v>276</v>
      </c>
      <c r="D10" s="1014"/>
      <c r="E10" s="1015"/>
      <c r="F10" s="1013" t="s">
        <v>277</v>
      </c>
      <c r="G10" s="1014"/>
      <c r="H10" s="1015"/>
      <c r="I10" s="1013" t="s">
        <v>279</v>
      </c>
      <c r="J10" s="1014"/>
      <c r="K10" s="1015"/>
      <c r="L10" s="1016" t="s">
        <v>117</v>
      </c>
      <c r="M10" s="1014"/>
      <c r="N10" s="1017"/>
    </row>
    <row r="11" spans="1:14" ht="13.5" thickBot="1">
      <c r="A11" s="301"/>
      <c r="B11" s="147"/>
      <c r="C11" s="465" t="s">
        <v>384</v>
      </c>
      <c r="D11" s="303" t="s">
        <v>385</v>
      </c>
      <c r="E11" s="592" t="s">
        <v>461</v>
      </c>
      <c r="F11" s="465" t="s">
        <v>384</v>
      </c>
      <c r="G11" s="303" t="s">
        <v>385</v>
      </c>
      <c r="H11" s="592" t="s">
        <v>461</v>
      </c>
      <c r="I11" s="465" t="s">
        <v>384</v>
      </c>
      <c r="J11" s="303" t="s">
        <v>385</v>
      </c>
      <c r="K11" s="592" t="s">
        <v>461</v>
      </c>
      <c r="L11" s="319" t="s">
        <v>384</v>
      </c>
      <c r="M11" s="303" t="s">
        <v>385</v>
      </c>
      <c r="N11" s="20"/>
    </row>
    <row r="12" spans="1:14" ht="12.75">
      <c r="A12" s="306" t="s">
        <v>817</v>
      </c>
      <c r="B12" s="582" t="s">
        <v>447</v>
      </c>
      <c r="C12" s="586">
        <v>5200</v>
      </c>
      <c r="D12" s="587">
        <v>1323</v>
      </c>
      <c r="E12" s="588">
        <v>1323</v>
      </c>
      <c r="F12" s="589">
        <v>0</v>
      </c>
      <c r="G12" s="590">
        <v>0</v>
      </c>
      <c r="H12" s="591">
        <v>0</v>
      </c>
      <c r="I12" s="589">
        <v>0</v>
      </c>
      <c r="J12" s="590">
        <v>0</v>
      </c>
      <c r="K12" s="591">
        <v>0</v>
      </c>
      <c r="L12" s="544">
        <f>SUM(I12,F12,C12)</f>
        <v>5200</v>
      </c>
      <c r="M12" s="572">
        <f>SUM(J12,G12,D12)</f>
        <v>1323</v>
      </c>
      <c r="N12" s="547">
        <f>SUM(K12,H12,E12)</f>
        <v>1323</v>
      </c>
    </row>
    <row r="13" spans="1:14" ht="12.75">
      <c r="A13" s="26" t="s">
        <v>818</v>
      </c>
      <c r="B13" s="29" t="s">
        <v>447</v>
      </c>
      <c r="C13" s="584">
        <v>26545</v>
      </c>
      <c r="D13" s="583">
        <v>65175</v>
      </c>
      <c r="E13" s="581">
        <v>65175</v>
      </c>
      <c r="F13" s="352">
        <v>0</v>
      </c>
      <c r="G13" s="585">
        <v>0</v>
      </c>
      <c r="H13" s="353">
        <v>0</v>
      </c>
      <c r="I13" s="352">
        <v>0</v>
      </c>
      <c r="J13" s="585">
        <v>0</v>
      </c>
      <c r="K13" s="353">
        <v>0</v>
      </c>
      <c r="L13" s="124">
        <f aca="true" t="shared" si="0" ref="L13:N27">SUM(I13,F13,C13)</f>
        <v>26545</v>
      </c>
      <c r="M13" s="125">
        <f aca="true" t="shared" si="1" ref="M13:M27">SUM(J13,G13,D13)</f>
        <v>65175</v>
      </c>
      <c r="N13" s="474">
        <f t="shared" si="0"/>
        <v>65175</v>
      </c>
    </row>
    <row r="14" spans="1:14" ht="12.75">
      <c r="A14" s="49" t="s">
        <v>350</v>
      </c>
      <c r="B14" s="29" t="s">
        <v>447</v>
      </c>
      <c r="C14" s="124">
        <v>8609</v>
      </c>
      <c r="D14" s="125">
        <v>8609</v>
      </c>
      <c r="E14" s="127">
        <v>9047</v>
      </c>
      <c r="F14" s="124">
        <v>0</v>
      </c>
      <c r="G14" s="125">
        <v>0</v>
      </c>
      <c r="H14" s="127">
        <v>0</v>
      </c>
      <c r="I14" s="124">
        <v>0</v>
      </c>
      <c r="J14" s="125">
        <v>0</v>
      </c>
      <c r="K14" s="127">
        <v>0</v>
      </c>
      <c r="L14" s="124">
        <f t="shared" si="0"/>
        <v>8609</v>
      </c>
      <c r="M14" s="125">
        <f t="shared" si="1"/>
        <v>8609</v>
      </c>
      <c r="N14" s="474">
        <f t="shared" si="0"/>
        <v>9047</v>
      </c>
    </row>
    <row r="15" spans="1:14" ht="12.75">
      <c r="A15" s="49" t="s">
        <v>345</v>
      </c>
      <c r="B15" s="29" t="s">
        <v>447</v>
      </c>
      <c r="C15" s="124">
        <v>25400</v>
      </c>
      <c r="D15" s="125">
        <v>25400</v>
      </c>
      <c r="E15" s="127">
        <v>0</v>
      </c>
      <c r="F15" s="124">
        <v>0</v>
      </c>
      <c r="G15" s="125">
        <v>0</v>
      </c>
      <c r="H15" s="127">
        <v>0</v>
      </c>
      <c r="I15" s="124">
        <v>0</v>
      </c>
      <c r="J15" s="125">
        <v>0</v>
      </c>
      <c r="K15" s="127">
        <v>0</v>
      </c>
      <c r="L15" s="124">
        <f t="shared" si="0"/>
        <v>25400</v>
      </c>
      <c r="M15" s="125">
        <f t="shared" si="1"/>
        <v>25400</v>
      </c>
      <c r="N15" s="474">
        <f t="shared" si="0"/>
        <v>0</v>
      </c>
    </row>
    <row r="16" spans="1:14" ht="12.75">
      <c r="A16" s="49" t="s">
        <v>253</v>
      </c>
      <c r="B16" s="29" t="s">
        <v>447</v>
      </c>
      <c r="C16" s="124">
        <v>3000</v>
      </c>
      <c r="D16" s="125">
        <v>0</v>
      </c>
      <c r="E16" s="127">
        <v>0</v>
      </c>
      <c r="F16" s="124">
        <v>0</v>
      </c>
      <c r="G16" s="125">
        <v>0</v>
      </c>
      <c r="H16" s="127">
        <v>0</v>
      </c>
      <c r="I16" s="124">
        <v>0</v>
      </c>
      <c r="J16" s="125">
        <v>0</v>
      </c>
      <c r="K16" s="127">
        <v>0</v>
      </c>
      <c r="L16" s="124">
        <f t="shared" si="0"/>
        <v>3000</v>
      </c>
      <c r="M16" s="125">
        <f t="shared" si="1"/>
        <v>0</v>
      </c>
      <c r="N16" s="474">
        <f t="shared" si="0"/>
        <v>0</v>
      </c>
    </row>
    <row r="17" spans="1:14" ht="12.75">
      <c r="A17" s="26" t="s">
        <v>423</v>
      </c>
      <c r="B17" s="29" t="s">
        <v>447</v>
      </c>
      <c r="C17" s="124">
        <v>41518</v>
      </c>
      <c r="D17" s="125">
        <v>500</v>
      </c>
      <c r="E17" s="127">
        <v>500</v>
      </c>
      <c r="F17" s="124">
        <v>0</v>
      </c>
      <c r="G17" s="125">
        <v>0</v>
      </c>
      <c r="H17" s="127">
        <v>0</v>
      </c>
      <c r="I17" s="124">
        <v>0</v>
      </c>
      <c r="J17" s="125">
        <v>0</v>
      </c>
      <c r="K17" s="127">
        <v>0</v>
      </c>
      <c r="L17" s="124">
        <f t="shared" si="0"/>
        <v>41518</v>
      </c>
      <c r="M17" s="125">
        <f t="shared" si="1"/>
        <v>500</v>
      </c>
      <c r="N17" s="474">
        <f t="shared" si="0"/>
        <v>500</v>
      </c>
    </row>
    <row r="18" spans="1:14" ht="12.75">
      <c r="A18" s="26" t="s">
        <v>424</v>
      </c>
      <c r="B18" s="29" t="s">
        <v>447</v>
      </c>
      <c r="C18" s="124">
        <v>56706</v>
      </c>
      <c r="D18" s="125">
        <v>7629</v>
      </c>
      <c r="E18" s="127">
        <v>0</v>
      </c>
      <c r="F18" s="124">
        <v>0</v>
      </c>
      <c r="G18" s="125">
        <v>0</v>
      </c>
      <c r="H18" s="127">
        <v>0</v>
      </c>
      <c r="I18" s="124">
        <v>0</v>
      </c>
      <c r="J18" s="125">
        <v>0</v>
      </c>
      <c r="K18" s="127">
        <v>0</v>
      </c>
      <c r="L18" s="124">
        <f t="shared" si="0"/>
        <v>56706</v>
      </c>
      <c r="M18" s="125">
        <f t="shared" si="1"/>
        <v>7629</v>
      </c>
      <c r="N18" s="474">
        <f t="shared" si="0"/>
        <v>0</v>
      </c>
    </row>
    <row r="19" spans="1:14" ht="12.75">
      <c r="A19" s="26" t="s">
        <v>422</v>
      </c>
      <c r="B19" s="29" t="s">
        <v>447</v>
      </c>
      <c r="C19" s="124">
        <v>55888</v>
      </c>
      <c r="D19" s="125">
        <v>0</v>
      </c>
      <c r="E19" s="127">
        <v>0</v>
      </c>
      <c r="F19" s="124">
        <v>0</v>
      </c>
      <c r="G19" s="125">
        <v>0</v>
      </c>
      <c r="H19" s="127">
        <v>0</v>
      </c>
      <c r="I19" s="124">
        <v>0</v>
      </c>
      <c r="J19" s="125">
        <v>0</v>
      </c>
      <c r="K19" s="127">
        <v>0</v>
      </c>
      <c r="L19" s="124">
        <f t="shared" si="0"/>
        <v>55888</v>
      </c>
      <c r="M19" s="125">
        <f t="shared" si="1"/>
        <v>0</v>
      </c>
      <c r="N19" s="474">
        <f t="shared" si="0"/>
        <v>0</v>
      </c>
    </row>
    <row r="20" spans="1:14" ht="12.75">
      <c r="A20" s="26" t="s">
        <v>351</v>
      </c>
      <c r="B20" s="29" t="s">
        <v>447</v>
      </c>
      <c r="C20" s="124">
        <v>38402</v>
      </c>
      <c r="D20" s="125">
        <v>0</v>
      </c>
      <c r="E20" s="127">
        <v>0</v>
      </c>
      <c r="F20" s="124">
        <v>0</v>
      </c>
      <c r="G20" s="125">
        <v>0</v>
      </c>
      <c r="H20" s="127">
        <v>0</v>
      </c>
      <c r="I20" s="124">
        <v>0</v>
      </c>
      <c r="J20" s="125">
        <v>0</v>
      </c>
      <c r="K20" s="127">
        <v>0</v>
      </c>
      <c r="L20" s="124">
        <f t="shared" si="0"/>
        <v>38402</v>
      </c>
      <c r="M20" s="125">
        <f t="shared" si="1"/>
        <v>0</v>
      </c>
      <c r="N20" s="474">
        <f t="shared" si="0"/>
        <v>0</v>
      </c>
    </row>
    <row r="21" spans="1:14" ht="12.75">
      <c r="A21" s="26" t="s">
        <v>358</v>
      </c>
      <c r="B21" s="29" t="s">
        <v>447</v>
      </c>
      <c r="C21" s="124">
        <v>25000</v>
      </c>
      <c r="D21" s="125">
        <v>0</v>
      </c>
      <c r="E21" s="127">
        <v>0</v>
      </c>
      <c r="F21" s="124">
        <v>0</v>
      </c>
      <c r="G21" s="125">
        <v>0</v>
      </c>
      <c r="H21" s="127">
        <v>0</v>
      </c>
      <c r="I21" s="124">
        <v>0</v>
      </c>
      <c r="J21" s="125">
        <v>0</v>
      </c>
      <c r="K21" s="127">
        <v>0</v>
      </c>
      <c r="L21" s="124">
        <f t="shared" si="0"/>
        <v>25000</v>
      </c>
      <c r="M21" s="125">
        <f t="shared" si="1"/>
        <v>0</v>
      </c>
      <c r="N21" s="474">
        <f t="shared" si="0"/>
        <v>0</v>
      </c>
    </row>
    <row r="22" spans="1:14" ht="12.75">
      <c r="A22" s="26" t="s">
        <v>425</v>
      </c>
      <c r="B22" s="29" t="s">
        <v>447</v>
      </c>
      <c r="C22" s="124">
        <v>16000</v>
      </c>
      <c r="D22" s="125">
        <v>0</v>
      </c>
      <c r="E22" s="127">
        <v>0</v>
      </c>
      <c r="F22" s="124">
        <v>0</v>
      </c>
      <c r="G22" s="125">
        <v>0</v>
      </c>
      <c r="H22" s="127">
        <v>0</v>
      </c>
      <c r="I22" s="124">
        <v>0</v>
      </c>
      <c r="J22" s="125">
        <v>0</v>
      </c>
      <c r="K22" s="127">
        <v>0</v>
      </c>
      <c r="L22" s="124">
        <f t="shared" si="0"/>
        <v>16000</v>
      </c>
      <c r="M22" s="125">
        <f t="shared" si="1"/>
        <v>0</v>
      </c>
      <c r="N22" s="474">
        <f t="shared" si="0"/>
        <v>0</v>
      </c>
    </row>
    <row r="23" spans="1:14" ht="12.75" hidden="1">
      <c r="A23" s="49"/>
      <c r="B23" s="184"/>
      <c r="C23" s="124"/>
      <c r="D23" s="125"/>
      <c r="E23" s="127"/>
      <c r="F23" s="124"/>
      <c r="G23" s="125"/>
      <c r="H23" s="127"/>
      <c r="I23" s="124"/>
      <c r="J23" s="125"/>
      <c r="K23" s="127"/>
      <c r="L23" s="124">
        <f t="shared" si="0"/>
        <v>0</v>
      </c>
      <c r="M23" s="125">
        <f t="shared" si="1"/>
        <v>0</v>
      </c>
      <c r="N23" s="474">
        <f t="shared" si="0"/>
        <v>0</v>
      </c>
    </row>
    <row r="24" spans="1:14" ht="12.75" hidden="1">
      <c r="A24" s="49"/>
      <c r="B24" s="184"/>
      <c r="C24" s="124"/>
      <c r="D24" s="125"/>
      <c r="E24" s="127"/>
      <c r="F24" s="124"/>
      <c r="G24" s="125"/>
      <c r="H24" s="127"/>
      <c r="I24" s="124"/>
      <c r="J24" s="125"/>
      <c r="K24" s="127"/>
      <c r="L24" s="124">
        <f t="shared" si="0"/>
        <v>0</v>
      </c>
      <c r="M24" s="125">
        <f t="shared" si="1"/>
        <v>0</v>
      </c>
      <c r="N24" s="474">
        <f t="shared" si="0"/>
        <v>0</v>
      </c>
    </row>
    <row r="25" spans="1:14" ht="12.75">
      <c r="A25" s="26" t="s">
        <v>387</v>
      </c>
      <c r="B25" s="29" t="s">
        <v>447</v>
      </c>
      <c r="C25" s="124">
        <v>0</v>
      </c>
      <c r="D25" s="125">
        <v>15000</v>
      </c>
      <c r="E25" s="127">
        <v>0</v>
      </c>
      <c r="F25" s="124">
        <v>0</v>
      </c>
      <c r="G25" s="125">
        <v>0</v>
      </c>
      <c r="H25" s="127">
        <v>0</v>
      </c>
      <c r="I25" s="124">
        <v>0</v>
      </c>
      <c r="J25" s="125">
        <v>0</v>
      </c>
      <c r="K25" s="127">
        <v>0</v>
      </c>
      <c r="L25" s="124">
        <f t="shared" si="0"/>
        <v>0</v>
      </c>
      <c r="M25" s="125">
        <f t="shared" si="1"/>
        <v>15000</v>
      </c>
      <c r="N25" s="474">
        <f t="shared" si="0"/>
        <v>0</v>
      </c>
    </row>
    <row r="26" spans="1:14" ht="13.5" thickBot="1">
      <c r="A26" s="157" t="s">
        <v>388</v>
      </c>
      <c r="B26" s="168" t="s">
        <v>447</v>
      </c>
      <c r="C26" s="458">
        <v>0</v>
      </c>
      <c r="D26" s="146">
        <v>88960</v>
      </c>
      <c r="E26" s="542">
        <v>77477</v>
      </c>
      <c r="F26" s="458">
        <v>0</v>
      </c>
      <c r="G26" s="146">
        <v>0</v>
      </c>
      <c r="H26" s="542">
        <v>0</v>
      </c>
      <c r="I26" s="458">
        <v>0</v>
      </c>
      <c r="J26" s="146">
        <v>0</v>
      </c>
      <c r="K26" s="542">
        <v>0</v>
      </c>
      <c r="L26" s="458">
        <f t="shared" si="0"/>
        <v>0</v>
      </c>
      <c r="M26" s="146">
        <f t="shared" si="1"/>
        <v>88960</v>
      </c>
      <c r="N26" s="543">
        <f t="shared" si="0"/>
        <v>77477</v>
      </c>
    </row>
    <row r="27" spans="1:14" ht="13.5" thickBot="1">
      <c r="A27" s="57" t="s">
        <v>185</v>
      </c>
      <c r="B27" s="57"/>
      <c r="C27" s="270">
        <f>SUM(C12:C26)</f>
        <v>302268</v>
      </c>
      <c r="D27" s="517">
        <f>SUM(D12:D26)</f>
        <v>212596</v>
      </c>
      <c r="E27" s="494">
        <f>SUM(E12:E26)</f>
        <v>153522</v>
      </c>
      <c r="F27" s="138">
        <f>SUM(F17:F24)</f>
        <v>0</v>
      </c>
      <c r="G27" s="593">
        <v>0</v>
      </c>
      <c r="H27" s="594">
        <v>0</v>
      </c>
      <c r="I27" s="138">
        <f>SUM(I14:I22)</f>
        <v>0</v>
      </c>
      <c r="J27" s="593">
        <v>0</v>
      </c>
      <c r="K27" s="594">
        <v>0</v>
      </c>
      <c r="L27" s="270">
        <f t="shared" si="0"/>
        <v>302268</v>
      </c>
      <c r="M27" s="517">
        <f t="shared" si="1"/>
        <v>212596</v>
      </c>
      <c r="N27" s="495">
        <f t="shared" si="0"/>
        <v>153522</v>
      </c>
    </row>
    <row r="30" spans="1:8" ht="12.75">
      <c r="A30" s="21"/>
      <c r="B30" s="21"/>
      <c r="C30" s="22"/>
      <c r="D30" s="22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21"/>
      <c r="B32" s="21"/>
      <c r="C32" s="22"/>
      <c r="D32" s="22"/>
      <c r="E32" s="22"/>
      <c r="F32" s="22"/>
      <c r="G32" s="22"/>
      <c r="H32" s="22"/>
    </row>
    <row r="33" spans="1:8" ht="12.75">
      <c r="A33" s="22"/>
      <c r="B33" s="22"/>
      <c r="C33" s="155"/>
      <c r="D33" s="155"/>
      <c r="E33" s="155"/>
      <c r="F33" s="22"/>
      <c r="G33" s="22"/>
      <c r="H33" s="22"/>
    </row>
    <row r="34" spans="1:8" ht="12.75">
      <c r="A34" s="22"/>
      <c r="B34" s="22"/>
      <c r="C34" s="155"/>
      <c r="D34" s="155"/>
      <c r="E34" s="155"/>
      <c r="F34" s="22"/>
      <c r="G34" s="22"/>
      <c r="H34" s="22"/>
    </row>
    <row r="35" spans="1:8" ht="12.75">
      <c r="A35" s="22"/>
      <c r="B35" s="22"/>
      <c r="C35" s="22"/>
      <c r="D35" s="22"/>
      <c r="E35" s="22"/>
      <c r="F35" s="22"/>
      <c r="G35" s="22"/>
      <c r="H35" s="22"/>
    </row>
    <row r="36" spans="1:8" ht="12.75">
      <c r="A36" s="21"/>
      <c r="B36" s="21"/>
      <c r="C36" s="22"/>
      <c r="D36" s="22"/>
      <c r="E36" s="22"/>
      <c r="F36" s="22"/>
      <c r="G36" s="22"/>
      <c r="H36" s="22"/>
    </row>
    <row r="37" spans="1:8" ht="12.75">
      <c r="A37" s="22"/>
      <c r="B37" s="22"/>
      <c r="C37" s="155"/>
      <c r="D37" s="155"/>
      <c r="E37" s="155"/>
      <c r="F37" s="22"/>
      <c r="G37" s="22"/>
      <c r="H37" s="22"/>
    </row>
    <row r="38" spans="1:8" ht="12.75">
      <c r="A38" s="22"/>
      <c r="B38" s="22"/>
      <c r="C38" s="155"/>
      <c r="D38" s="155"/>
      <c r="E38" s="155"/>
      <c r="F38" s="22"/>
      <c r="G38" s="22"/>
      <c r="H38" s="22"/>
    </row>
    <row r="39" spans="1:8" ht="12.75">
      <c r="A39" s="22"/>
      <c r="B39" s="22"/>
      <c r="C39" s="155"/>
      <c r="D39" s="155"/>
      <c r="E39" s="155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22"/>
      <c r="G40" s="22"/>
      <c r="H40" s="22"/>
    </row>
    <row r="41" spans="1:8" ht="12.75">
      <c r="A41" s="22"/>
      <c r="B41" s="22"/>
      <c r="C41" s="22"/>
      <c r="D41" s="22"/>
      <c r="E41" s="22"/>
      <c r="F41" s="22"/>
      <c r="G41" s="22"/>
      <c r="H41" s="22"/>
    </row>
    <row r="42" spans="1:8" ht="12.75">
      <c r="A42" s="21"/>
      <c r="B42" s="21"/>
      <c r="C42" s="156"/>
      <c r="D42" s="156"/>
      <c r="E42" s="156"/>
      <c r="F42" s="22"/>
      <c r="G42" s="22"/>
      <c r="H42" s="22"/>
    </row>
    <row r="43" spans="1:8" ht="12.75">
      <c r="A43" s="22"/>
      <c r="B43" s="22"/>
      <c r="C43" s="22"/>
      <c r="D43" s="22"/>
      <c r="E43" s="22"/>
      <c r="F43" s="22"/>
      <c r="G43" s="22"/>
      <c r="H43" s="22"/>
    </row>
    <row r="44" spans="1:8" ht="12.75">
      <c r="A44" s="22"/>
      <c r="B44" s="22"/>
      <c r="C44" s="22"/>
      <c r="D44" s="22"/>
      <c r="E44" s="22"/>
      <c r="F44" s="22"/>
      <c r="G44" s="22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1"/>
      <c r="B46" s="21"/>
      <c r="C46" s="156"/>
      <c r="D46" s="156"/>
      <c r="E46" s="156"/>
      <c r="F46" s="22"/>
      <c r="G46" s="22"/>
      <c r="H46" s="22"/>
    </row>
    <row r="47" spans="1:8" ht="12.75">
      <c r="A47" s="22"/>
      <c r="B47" s="22"/>
      <c r="C47" s="22"/>
      <c r="D47" s="22"/>
      <c r="E47" s="22"/>
      <c r="F47" s="22"/>
      <c r="G47" s="22"/>
      <c r="H47" s="22"/>
    </row>
  </sheetData>
  <sheetProtection/>
  <mergeCells count="4">
    <mergeCell ref="C10:E10"/>
    <mergeCell ref="F10:H10"/>
    <mergeCell ref="I10:K10"/>
    <mergeCell ref="L10:N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9.7109375" style="0" customWidth="1"/>
    <col min="2" max="2" width="5.28125" style="0" customWidth="1"/>
    <col min="3" max="3" width="6.421875" style="0" customWidth="1"/>
    <col min="4" max="4" width="6.140625" style="0" customWidth="1"/>
    <col min="5" max="5" width="6.421875" style="0" bestFit="1" customWidth="1"/>
    <col min="6" max="7" width="4.7109375" style="0" customWidth="1"/>
    <col min="8" max="8" width="4.8515625" style="0" bestFit="1" customWidth="1"/>
    <col min="9" max="9" width="4.00390625" style="0" customWidth="1"/>
    <col min="10" max="10" width="5.57421875" style="0" bestFit="1" customWidth="1"/>
    <col min="11" max="11" width="5.57421875" style="0" customWidth="1"/>
    <col min="12" max="13" width="6.140625" style="0" customWidth="1"/>
    <col min="14" max="14" width="7.00390625" style="0" customWidth="1"/>
  </cols>
  <sheetData>
    <row r="1" spans="1:2" ht="12.75">
      <c r="A1" s="2" t="s">
        <v>364</v>
      </c>
      <c r="B1" s="2"/>
    </row>
    <row r="6" spans="1:2" ht="12.75">
      <c r="A6" s="8" t="s">
        <v>83</v>
      </c>
      <c r="B6" s="8"/>
    </row>
    <row r="7" ht="13.5" thickBot="1"/>
    <row r="8" spans="1:14" ht="13.5" thickBot="1">
      <c r="A8" s="57" t="s">
        <v>182</v>
      </c>
      <c r="B8" s="367" t="s">
        <v>414</v>
      </c>
      <c r="C8" s="1004" t="s">
        <v>276</v>
      </c>
      <c r="D8" s="1007"/>
      <c r="E8" s="1007"/>
      <c r="F8" s="1008" t="s">
        <v>277</v>
      </c>
      <c r="G8" s="1011"/>
      <c r="H8" s="1012"/>
      <c r="I8" s="995" t="s">
        <v>279</v>
      </c>
      <c r="J8" s="996"/>
      <c r="K8" s="996"/>
      <c r="L8" s="1008" t="s">
        <v>117</v>
      </c>
      <c r="M8" s="1018"/>
      <c r="N8" s="1019"/>
    </row>
    <row r="9" spans="1:14" ht="13.5" thickBot="1">
      <c r="A9" s="52"/>
      <c r="B9" s="42"/>
      <c r="C9" s="597" t="s">
        <v>384</v>
      </c>
      <c r="D9" s="598" t="s">
        <v>385</v>
      </c>
      <c r="E9" s="599" t="s">
        <v>461</v>
      </c>
      <c r="F9" s="597" t="s">
        <v>384</v>
      </c>
      <c r="G9" s="598" t="s">
        <v>385</v>
      </c>
      <c r="H9" s="599" t="s">
        <v>461</v>
      </c>
      <c r="I9" s="597" t="s">
        <v>384</v>
      </c>
      <c r="J9" s="598" t="s">
        <v>385</v>
      </c>
      <c r="K9" s="599" t="s">
        <v>461</v>
      </c>
      <c r="L9" s="844" t="s">
        <v>384</v>
      </c>
      <c r="M9" s="573" t="s">
        <v>385</v>
      </c>
      <c r="N9" s="845" t="s">
        <v>461</v>
      </c>
    </row>
    <row r="10" spans="1:14" ht="12.75">
      <c r="A10" s="29" t="s">
        <v>426</v>
      </c>
      <c r="B10" s="166" t="s">
        <v>448</v>
      </c>
      <c r="C10" s="544">
        <v>1447</v>
      </c>
      <c r="D10" s="572">
        <v>1447</v>
      </c>
      <c r="E10" s="546">
        <v>1447</v>
      </c>
      <c r="F10" s="544">
        <v>0</v>
      </c>
      <c r="G10" s="572">
        <v>0</v>
      </c>
      <c r="H10" s="546">
        <v>0</v>
      </c>
      <c r="I10" s="544">
        <v>0</v>
      </c>
      <c r="J10" s="572">
        <v>0</v>
      </c>
      <c r="K10" s="546">
        <v>0</v>
      </c>
      <c r="L10" s="119">
        <f aca="true" t="shared" si="0" ref="L10:N11">SUM(I10,F10,C10)</f>
        <v>1447</v>
      </c>
      <c r="M10" s="120">
        <f t="shared" si="0"/>
        <v>1447</v>
      </c>
      <c r="N10" s="792">
        <f t="shared" si="0"/>
        <v>1447</v>
      </c>
    </row>
    <row r="11" spans="1:14" ht="12.75">
      <c r="A11" s="29" t="s">
        <v>427</v>
      </c>
      <c r="B11" s="29" t="s">
        <v>448</v>
      </c>
      <c r="C11" s="124">
        <v>10000</v>
      </c>
      <c r="D11" s="125">
        <v>78647</v>
      </c>
      <c r="E11" s="127">
        <v>78647</v>
      </c>
      <c r="F11" s="124">
        <v>0</v>
      </c>
      <c r="G11" s="125">
        <v>0</v>
      </c>
      <c r="H11" s="127">
        <v>0</v>
      </c>
      <c r="I11" s="124">
        <v>0</v>
      </c>
      <c r="J11" s="125">
        <v>0</v>
      </c>
      <c r="K11" s="127">
        <v>0</v>
      </c>
      <c r="L11" s="124">
        <f t="shared" si="0"/>
        <v>10000</v>
      </c>
      <c r="M11" s="125">
        <f t="shared" si="0"/>
        <v>78647</v>
      </c>
      <c r="N11" s="474">
        <f t="shared" si="0"/>
        <v>78647</v>
      </c>
    </row>
    <row r="12" spans="1:14" ht="12.75">
      <c r="A12" s="184"/>
      <c r="B12" s="184"/>
      <c r="C12" s="124"/>
      <c r="D12" s="125"/>
      <c r="E12" s="127"/>
      <c r="F12" s="124"/>
      <c r="G12" s="125"/>
      <c r="H12" s="127"/>
      <c r="I12" s="124"/>
      <c r="J12" s="125"/>
      <c r="K12" s="127"/>
      <c r="L12" s="124"/>
      <c r="M12" s="126"/>
      <c r="N12" s="477"/>
    </row>
    <row r="13" spans="1:14" ht="13.5" thickBot="1">
      <c r="A13" s="193"/>
      <c r="B13" s="193"/>
      <c r="C13" s="458"/>
      <c r="D13" s="146"/>
      <c r="E13" s="542"/>
      <c r="F13" s="458"/>
      <c r="G13" s="146"/>
      <c r="H13" s="542"/>
      <c r="I13" s="458"/>
      <c r="J13" s="146"/>
      <c r="K13" s="542"/>
      <c r="L13" s="793"/>
      <c r="M13" s="849"/>
      <c r="N13" s="850"/>
    </row>
    <row r="14" spans="1:14" ht="13.5" thickBot="1">
      <c r="A14" s="57" t="s">
        <v>183</v>
      </c>
      <c r="B14" s="57"/>
      <c r="C14" s="270">
        <f>SUM(C10:C13)</f>
        <v>11447</v>
      </c>
      <c r="D14" s="517">
        <f>SUM(D10:D13)</f>
        <v>80094</v>
      </c>
      <c r="E14" s="270">
        <f>SUM(E10:E13)</f>
        <v>80094</v>
      </c>
      <c r="F14" s="270">
        <f>SUM(F10:F13)</f>
        <v>0</v>
      </c>
      <c r="G14" s="517">
        <v>0</v>
      </c>
      <c r="H14" s="494">
        <v>0</v>
      </c>
      <c r="I14" s="270">
        <f>SUM(I10:I13)</f>
        <v>0</v>
      </c>
      <c r="J14" s="517">
        <v>0</v>
      </c>
      <c r="K14" s="494">
        <v>0</v>
      </c>
      <c r="L14" s="846">
        <f>SUM(L10:L13)</f>
        <v>11447</v>
      </c>
      <c r="M14" s="847">
        <f>SUM(M10:M13)</f>
        <v>80094</v>
      </c>
      <c r="N14" s="848">
        <f>SUM(N10:N13)</f>
        <v>80094</v>
      </c>
    </row>
  </sheetData>
  <sheetProtection/>
  <mergeCells count="4">
    <mergeCell ref="C8:E8"/>
    <mergeCell ref="F8:H8"/>
    <mergeCell ref="I8:K8"/>
    <mergeCell ref="L8:N8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8515625" style="0" customWidth="1"/>
    <col min="2" max="2" width="56.8515625" style="0" customWidth="1"/>
    <col min="3" max="3" width="7.00390625" style="0" customWidth="1"/>
    <col min="4" max="4" width="8.421875" style="0" customWidth="1"/>
    <col min="5" max="5" width="8.57421875" style="0" customWidth="1"/>
    <col min="6" max="6" width="6.57421875" style="0" bestFit="1" customWidth="1"/>
  </cols>
  <sheetData>
    <row r="3" spans="2:3" ht="12.75">
      <c r="B3" s="2" t="s">
        <v>365</v>
      </c>
      <c r="C3" s="2"/>
    </row>
    <row r="6" spans="2:3" ht="12.75">
      <c r="B6" s="8" t="s">
        <v>84</v>
      </c>
      <c r="C6" s="8"/>
    </row>
    <row r="8" spans="2:3" ht="12.75">
      <c r="B8" s="21"/>
      <c r="C8" s="21"/>
    </row>
    <row r="9" ht="13.5" thickBot="1"/>
    <row r="10" spans="2:6" ht="13.5" thickBot="1">
      <c r="B10" s="42" t="s">
        <v>104</v>
      </c>
      <c r="C10" s="443" t="s">
        <v>414</v>
      </c>
      <c r="D10" s="1020" t="s">
        <v>105</v>
      </c>
      <c r="E10" s="1005"/>
      <c r="F10" s="1006"/>
    </row>
    <row r="11" spans="2:6" ht="13.5" thickBot="1">
      <c r="B11" s="206"/>
      <c r="C11" s="206"/>
      <c r="D11" s="319" t="s">
        <v>384</v>
      </c>
      <c r="E11" s="592" t="s">
        <v>385</v>
      </c>
      <c r="F11" s="304" t="s">
        <v>461</v>
      </c>
    </row>
    <row r="12" spans="2:6" ht="12.75">
      <c r="B12" s="354" t="s">
        <v>302</v>
      </c>
      <c r="C12" s="354"/>
      <c r="D12" s="396"/>
      <c r="E12" s="600"/>
      <c r="F12" s="394"/>
    </row>
    <row r="13" spans="2:6" ht="12.75">
      <c r="B13" s="188"/>
      <c r="C13" s="188"/>
      <c r="D13" s="355"/>
      <c r="E13" s="202"/>
      <c r="F13" s="16"/>
    </row>
    <row r="14" spans="2:6" ht="25.5">
      <c r="B14" s="289" t="s">
        <v>303</v>
      </c>
      <c r="C14" s="463" t="s">
        <v>451</v>
      </c>
      <c r="D14" s="355">
        <v>3381</v>
      </c>
      <c r="E14" s="202">
        <v>3381</v>
      </c>
      <c r="F14" s="16">
        <v>3333</v>
      </c>
    </row>
    <row r="15" spans="2:6" ht="12.75">
      <c r="B15" s="188" t="s">
        <v>304</v>
      </c>
      <c r="C15" s="338" t="s">
        <v>451</v>
      </c>
      <c r="D15" s="355">
        <v>670</v>
      </c>
      <c r="E15" s="202">
        <v>670</v>
      </c>
      <c r="F15" s="16">
        <v>670</v>
      </c>
    </row>
    <row r="16" spans="2:6" ht="12.75">
      <c r="B16" s="188" t="s">
        <v>305</v>
      </c>
      <c r="C16" s="338" t="s">
        <v>451</v>
      </c>
      <c r="D16" s="355">
        <v>633</v>
      </c>
      <c r="E16" s="202">
        <v>585</v>
      </c>
      <c r="F16" s="16">
        <v>633</v>
      </c>
    </row>
    <row r="17" spans="2:6" ht="12.75">
      <c r="B17" s="188" t="s">
        <v>306</v>
      </c>
      <c r="C17" s="188"/>
      <c r="D17" s="355">
        <v>0</v>
      </c>
      <c r="E17" s="202">
        <v>0</v>
      </c>
      <c r="F17" s="16">
        <v>0</v>
      </c>
    </row>
    <row r="18" spans="2:6" ht="12.75">
      <c r="B18" s="188" t="s">
        <v>307</v>
      </c>
      <c r="C18" s="188"/>
      <c r="D18" s="355">
        <v>0</v>
      </c>
      <c r="E18" s="202">
        <v>0</v>
      </c>
      <c r="F18" s="16">
        <v>0</v>
      </c>
    </row>
    <row r="19" spans="2:6" ht="12.75">
      <c r="B19" s="188" t="s">
        <v>308</v>
      </c>
      <c r="C19" s="188"/>
      <c r="D19" s="355">
        <v>0</v>
      </c>
      <c r="E19" s="202">
        <v>0</v>
      </c>
      <c r="F19" s="16">
        <v>0</v>
      </c>
    </row>
    <row r="20" spans="2:6" ht="12.75">
      <c r="B20" s="290" t="s">
        <v>309</v>
      </c>
      <c r="C20" s="290"/>
      <c r="D20" s="356">
        <f>SUM(D14:D19)</f>
        <v>4684</v>
      </c>
      <c r="E20" s="601">
        <f>SUM(E14:E19)</f>
        <v>4636</v>
      </c>
      <c r="F20" s="806">
        <f>SUM(F14:F19)</f>
        <v>4636</v>
      </c>
    </row>
    <row r="21" spans="2:6" ht="12.75">
      <c r="B21" s="188" t="s">
        <v>310</v>
      </c>
      <c r="C21" s="188"/>
      <c r="D21" s="355">
        <v>0</v>
      </c>
      <c r="E21" s="202">
        <v>0</v>
      </c>
      <c r="F21" s="16"/>
    </row>
    <row r="22" spans="2:6" ht="12.75">
      <c r="B22" s="188" t="s">
        <v>240</v>
      </c>
      <c r="C22" s="188"/>
      <c r="D22" s="355">
        <v>0</v>
      </c>
      <c r="E22" s="202">
        <v>0</v>
      </c>
      <c r="F22" s="16"/>
    </row>
    <row r="23" spans="2:6" ht="12.75">
      <c r="B23" s="188" t="s">
        <v>311</v>
      </c>
      <c r="C23" s="338" t="s">
        <v>452</v>
      </c>
      <c r="D23" s="355">
        <v>1133</v>
      </c>
      <c r="E23" s="202">
        <v>1210</v>
      </c>
      <c r="F23" s="16">
        <v>1210</v>
      </c>
    </row>
    <row r="24" spans="2:6" ht="12.75">
      <c r="B24" s="188" t="s">
        <v>312</v>
      </c>
      <c r="C24" s="338" t="s">
        <v>452</v>
      </c>
      <c r="D24" s="355">
        <v>150</v>
      </c>
      <c r="E24" s="202">
        <v>150</v>
      </c>
      <c r="F24" s="16">
        <v>150</v>
      </c>
    </row>
    <row r="25" spans="2:6" ht="12.75">
      <c r="B25" s="188" t="s">
        <v>313</v>
      </c>
      <c r="C25" s="188"/>
      <c r="D25" s="355">
        <v>0</v>
      </c>
      <c r="E25" s="202">
        <v>0</v>
      </c>
      <c r="F25" s="16">
        <v>0</v>
      </c>
    </row>
    <row r="26" spans="2:6" ht="25.5">
      <c r="B26" s="290" t="s">
        <v>314</v>
      </c>
      <c r="C26" s="290"/>
      <c r="D26" s="356">
        <f>SUM(D21:D25)</f>
        <v>1283</v>
      </c>
      <c r="E26" s="601">
        <f>SUM(E21:E25)</f>
        <v>1360</v>
      </c>
      <c r="F26" s="806">
        <f>SUM(F21:F25)</f>
        <v>1360</v>
      </c>
    </row>
    <row r="27" spans="2:6" ht="12.75">
      <c r="B27" s="184" t="s">
        <v>233</v>
      </c>
      <c r="C27" s="29" t="s">
        <v>453</v>
      </c>
      <c r="D27" s="228">
        <v>24624</v>
      </c>
      <c r="E27" s="202">
        <v>24624</v>
      </c>
      <c r="F27" s="16">
        <v>16481</v>
      </c>
    </row>
    <row r="28" spans="2:6" ht="12.75">
      <c r="B28" s="52" t="s">
        <v>315</v>
      </c>
      <c r="C28" s="52"/>
      <c r="D28" s="53">
        <v>0</v>
      </c>
      <c r="E28" s="202">
        <v>0</v>
      </c>
      <c r="F28" s="16"/>
    </row>
    <row r="29" spans="2:6" ht="12.75">
      <c r="B29" s="291" t="s">
        <v>316</v>
      </c>
      <c r="C29" s="291"/>
      <c r="D29" s="357">
        <f>SUM(D27:D28)</f>
        <v>24624</v>
      </c>
      <c r="E29" s="602">
        <f>SUM(E27:E28)</f>
        <v>24624</v>
      </c>
      <c r="F29" s="807">
        <f>SUM(F27:F28)</f>
        <v>16481</v>
      </c>
    </row>
    <row r="30" spans="2:6" ht="12.75">
      <c r="B30" s="52" t="s">
        <v>317</v>
      </c>
      <c r="C30" s="52"/>
      <c r="D30" s="53">
        <v>0</v>
      </c>
      <c r="E30" s="202">
        <v>0</v>
      </c>
      <c r="F30" s="16"/>
    </row>
    <row r="31" spans="2:6" ht="12.75">
      <c r="B31" s="52" t="s">
        <v>318</v>
      </c>
      <c r="C31" s="166" t="s">
        <v>454</v>
      </c>
      <c r="D31" s="53">
        <v>108</v>
      </c>
      <c r="E31" s="202">
        <v>108</v>
      </c>
      <c r="F31" s="16">
        <v>108</v>
      </c>
    </row>
    <row r="32" spans="2:6" ht="12.75">
      <c r="B32" s="52" t="s">
        <v>319</v>
      </c>
      <c r="C32" s="52"/>
      <c r="D32" s="53">
        <v>0</v>
      </c>
      <c r="E32" s="202">
        <v>0</v>
      </c>
      <c r="F32" s="16">
        <v>0</v>
      </c>
    </row>
    <row r="33" spans="2:6" ht="12.75">
      <c r="B33" s="52" t="s">
        <v>239</v>
      </c>
      <c r="C33" s="166" t="s">
        <v>454</v>
      </c>
      <c r="D33" s="53">
        <v>5600</v>
      </c>
      <c r="E33" s="202">
        <v>5600</v>
      </c>
      <c r="F33" s="16">
        <v>5538</v>
      </c>
    </row>
    <row r="34" spans="2:6" ht="12.75">
      <c r="B34" s="52" t="s">
        <v>320</v>
      </c>
      <c r="C34" s="52"/>
      <c r="D34" s="53">
        <v>0</v>
      </c>
      <c r="E34" s="202">
        <v>0</v>
      </c>
      <c r="F34" s="16"/>
    </row>
    <row r="35" spans="2:6" ht="12.75">
      <c r="B35" s="52" t="s">
        <v>321</v>
      </c>
      <c r="C35" s="52"/>
      <c r="D35" s="53">
        <v>0</v>
      </c>
      <c r="E35" s="202">
        <v>0</v>
      </c>
      <c r="F35" s="16"/>
    </row>
    <row r="36" spans="2:6" ht="12.75">
      <c r="B36" s="291" t="s">
        <v>322</v>
      </c>
      <c r="C36" s="291"/>
      <c r="D36" s="358">
        <f>SUM(D30:D35)</f>
        <v>5708</v>
      </c>
      <c r="E36" s="603">
        <f>SUM(E30:E35)</f>
        <v>5708</v>
      </c>
      <c r="F36" s="808">
        <f>SUM(F30:F35)</f>
        <v>5646</v>
      </c>
    </row>
    <row r="37" spans="2:6" ht="12.75">
      <c r="B37" s="52" t="s">
        <v>323</v>
      </c>
      <c r="C37" s="52"/>
      <c r="D37" s="53">
        <v>0</v>
      </c>
      <c r="E37" s="202">
        <v>0</v>
      </c>
      <c r="F37" s="16"/>
    </row>
    <row r="38" spans="2:6" ht="12.75">
      <c r="B38" s="52" t="s">
        <v>324</v>
      </c>
      <c r="C38" s="166" t="s">
        <v>455</v>
      </c>
      <c r="D38" s="53">
        <v>9720</v>
      </c>
      <c r="E38" s="202">
        <v>9720</v>
      </c>
      <c r="F38" s="16">
        <v>8769</v>
      </c>
    </row>
    <row r="39" spans="2:6" ht="12.75">
      <c r="B39" s="52" t="s">
        <v>325</v>
      </c>
      <c r="C39" s="166" t="s">
        <v>455</v>
      </c>
      <c r="D39" s="53">
        <v>2500</v>
      </c>
      <c r="E39" s="202">
        <v>2500</v>
      </c>
      <c r="F39" s="16">
        <v>2500</v>
      </c>
    </row>
    <row r="40" spans="2:6" ht="12.75">
      <c r="B40" s="52" t="s">
        <v>326</v>
      </c>
      <c r="C40" s="166" t="s">
        <v>455</v>
      </c>
      <c r="D40" s="228">
        <v>850</v>
      </c>
      <c r="E40" s="202">
        <v>850</v>
      </c>
      <c r="F40" s="16">
        <v>850</v>
      </c>
    </row>
    <row r="41" spans="2:6" ht="12.75">
      <c r="B41" s="52" t="s">
        <v>327</v>
      </c>
      <c r="C41" s="166" t="s">
        <v>455</v>
      </c>
      <c r="D41" s="53">
        <v>500</v>
      </c>
      <c r="E41" s="202">
        <v>500</v>
      </c>
      <c r="F41" s="16">
        <v>500</v>
      </c>
    </row>
    <row r="42" spans="2:6" ht="12.75">
      <c r="B42" s="52" t="s">
        <v>328</v>
      </c>
      <c r="C42" s="52"/>
      <c r="D42" s="53">
        <v>0</v>
      </c>
      <c r="E42" s="202">
        <v>0</v>
      </c>
      <c r="F42" s="16"/>
    </row>
    <row r="43" spans="2:6" ht="12.75">
      <c r="B43" s="184" t="s">
        <v>329</v>
      </c>
      <c r="C43" s="184"/>
      <c r="D43" s="228">
        <v>0</v>
      </c>
      <c r="E43" s="202">
        <v>0</v>
      </c>
      <c r="F43" s="16"/>
    </row>
    <row r="44" spans="2:6" ht="12.75">
      <c r="B44" s="193" t="s">
        <v>330</v>
      </c>
      <c r="C44" s="193"/>
      <c r="D44" s="53">
        <v>0</v>
      </c>
      <c r="E44" s="202">
        <v>0</v>
      </c>
      <c r="F44" s="16"/>
    </row>
    <row r="45" spans="2:6" ht="12.75">
      <c r="B45" s="193" t="s">
        <v>331</v>
      </c>
      <c r="C45" s="193"/>
      <c r="D45" s="53">
        <v>0</v>
      </c>
      <c r="E45" s="202">
        <v>0</v>
      </c>
      <c r="F45" s="16"/>
    </row>
    <row r="46" spans="2:6" ht="12.75">
      <c r="B46" s="292" t="s">
        <v>332</v>
      </c>
      <c r="C46" s="292"/>
      <c r="D46" s="358">
        <f>SUM(D37:D45)</f>
        <v>13570</v>
      </c>
      <c r="E46" s="603">
        <f>SUM(E37:E45)</f>
        <v>13570</v>
      </c>
      <c r="F46" s="808">
        <f>SUM(F37:F45)</f>
        <v>12619</v>
      </c>
    </row>
    <row r="47" spans="2:6" ht="12.75">
      <c r="B47" s="193"/>
      <c r="C47" s="193"/>
      <c r="D47" s="228"/>
      <c r="E47" s="202"/>
      <c r="F47" s="16"/>
    </row>
    <row r="48" spans="2:6" ht="13.5" thickBot="1">
      <c r="B48" s="193"/>
      <c r="C48" s="193"/>
      <c r="D48" s="62"/>
      <c r="E48" s="203"/>
      <c r="F48" s="64"/>
    </row>
    <row r="49" spans="2:6" ht="13.5" thickBot="1">
      <c r="B49" s="57" t="s">
        <v>333</v>
      </c>
      <c r="C49" s="57"/>
      <c r="D49" s="95">
        <f>SUM(D20+D26+D29+D36+D46)</f>
        <v>49869</v>
      </c>
      <c r="E49" s="195">
        <f>SUM(E20+E26+E29+E36+E46)</f>
        <v>49898</v>
      </c>
      <c r="F49" s="77">
        <f>SUM(F20+F26+F29+F36+F46)</f>
        <v>40742</v>
      </c>
    </row>
    <row r="51" ht="13.5" thickBot="1"/>
    <row r="52" spans="2:6" ht="13.5" thickBot="1">
      <c r="B52" s="57" t="s">
        <v>254</v>
      </c>
      <c r="C52" s="57"/>
      <c r="D52" s="77">
        <f>SUM(D49)</f>
        <v>49869</v>
      </c>
      <c r="E52" s="77">
        <f>SUM(E49)</f>
        <v>49898</v>
      </c>
      <c r="F52" s="77">
        <f>SUM(F49)</f>
        <v>40742</v>
      </c>
    </row>
  </sheetData>
  <sheetProtection/>
  <mergeCells count="1">
    <mergeCell ref="D10:F10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7.8515625" style="0" customWidth="1"/>
    <col min="2" max="2" width="9.00390625" style="0" customWidth="1"/>
    <col min="3" max="3" width="11.421875" style="0" customWidth="1"/>
    <col min="4" max="4" width="12.7109375" style="0" customWidth="1"/>
    <col min="5" max="5" width="13.7109375" style="0" customWidth="1"/>
    <col min="6" max="6" width="11.421875" style="0" customWidth="1"/>
    <col min="8" max="8" width="16.140625" style="0" customWidth="1"/>
  </cols>
  <sheetData>
    <row r="2" spans="1:2" ht="12.75">
      <c r="A2" s="2" t="s">
        <v>366</v>
      </c>
      <c r="B2" s="2"/>
    </row>
    <row r="5" spans="1:2" ht="12.75">
      <c r="A5" s="8" t="s">
        <v>85</v>
      </c>
      <c r="B5" s="8"/>
    </row>
    <row r="6" spans="1:2" ht="12.75">
      <c r="A6" s="8"/>
      <c r="B6" s="8"/>
    </row>
    <row r="7" spans="1:5" ht="12.75">
      <c r="A7" s="68">
        <v>2014</v>
      </c>
      <c r="B7" s="68"/>
      <c r="C7" s="22"/>
      <c r="D7" s="22"/>
      <c r="E7" s="22"/>
    </row>
    <row r="8" spans="1:5" ht="13.5" thickBot="1">
      <c r="A8" s="68"/>
      <c r="B8" s="68"/>
      <c r="C8" s="22"/>
      <c r="D8" s="22"/>
      <c r="E8" s="22"/>
    </row>
    <row r="9" spans="1:5" ht="18.75" customHeight="1" thickBot="1">
      <c r="A9" s="445" t="s">
        <v>116</v>
      </c>
      <c r="B9" s="449" t="s">
        <v>414</v>
      </c>
      <c r="C9" s="448" t="s">
        <v>114</v>
      </c>
      <c r="D9" s="303" t="s">
        <v>352</v>
      </c>
      <c r="E9" s="304" t="s">
        <v>117</v>
      </c>
    </row>
    <row r="10" spans="1:5" ht="16.5" customHeight="1">
      <c r="A10" s="446"/>
      <c r="B10" s="427"/>
      <c r="C10" s="312"/>
      <c r="D10" s="313"/>
      <c r="E10" s="314"/>
    </row>
    <row r="11" spans="1:5" ht="12.75">
      <c r="A11" s="234" t="s">
        <v>356</v>
      </c>
      <c r="B11" s="450" t="s">
        <v>447</v>
      </c>
      <c r="C11" s="179">
        <v>6779</v>
      </c>
      <c r="D11" s="315">
        <v>1830</v>
      </c>
      <c r="E11" s="316">
        <f>SUM(C11:D11)</f>
        <v>8609</v>
      </c>
    </row>
    <row r="12" spans="1:5" ht="12.75">
      <c r="A12" s="447"/>
      <c r="B12" s="451"/>
      <c r="C12" s="225"/>
      <c r="D12" s="317"/>
      <c r="E12" s="308"/>
    </row>
    <row r="13" spans="1:8" ht="12.75">
      <c r="A13" s="234" t="s">
        <v>353</v>
      </c>
      <c r="B13" s="450" t="s">
        <v>447</v>
      </c>
      <c r="C13" s="159">
        <v>19221</v>
      </c>
      <c r="D13" s="91">
        <v>6179</v>
      </c>
      <c r="E13" s="116">
        <v>25400</v>
      </c>
      <c r="H13" t="s">
        <v>177</v>
      </c>
    </row>
    <row r="14" spans="1:5" ht="12.75">
      <c r="A14" s="168"/>
      <c r="B14" s="157"/>
      <c r="C14" s="158"/>
      <c r="D14" s="93"/>
      <c r="E14" s="64"/>
    </row>
    <row r="15" spans="1:5" ht="12" customHeight="1">
      <c r="A15" s="234" t="s">
        <v>355</v>
      </c>
      <c r="B15" s="450" t="s">
        <v>447</v>
      </c>
      <c r="C15" s="155">
        <v>10000</v>
      </c>
      <c r="D15" s="318">
        <v>3545</v>
      </c>
      <c r="E15" s="142">
        <f>SUM(C15:D15)</f>
        <v>13545</v>
      </c>
    </row>
    <row r="16" spans="1:5" ht="12.75">
      <c r="A16" s="193"/>
      <c r="B16" s="441"/>
      <c r="C16" s="158" t="s">
        <v>177</v>
      </c>
      <c r="D16" s="63"/>
      <c r="E16" s="64"/>
    </row>
    <row r="17" spans="1:5" ht="12.75">
      <c r="A17" s="234" t="s">
        <v>253</v>
      </c>
      <c r="B17" s="450" t="s">
        <v>447</v>
      </c>
      <c r="C17" s="155">
        <v>3000</v>
      </c>
      <c r="D17" s="89">
        <v>0</v>
      </c>
      <c r="E17" s="142">
        <f>SUM(C17:D17)</f>
        <v>3000</v>
      </c>
    </row>
    <row r="18" spans="1:5" ht="12.75">
      <c r="A18" s="193"/>
      <c r="B18" s="441"/>
      <c r="C18" s="158"/>
      <c r="D18" s="63"/>
      <c r="E18" s="64"/>
    </row>
    <row r="19" spans="1:5" ht="12.75">
      <c r="A19" s="166" t="s">
        <v>284</v>
      </c>
      <c r="B19" s="35" t="s">
        <v>447</v>
      </c>
      <c r="C19" s="159">
        <v>40273</v>
      </c>
      <c r="D19" s="91">
        <v>1246</v>
      </c>
      <c r="E19" s="116">
        <f>SUM(C19:D19)</f>
        <v>41519</v>
      </c>
    </row>
    <row r="20" spans="1:5" ht="12.75">
      <c r="A20" s="193"/>
      <c r="B20" s="441"/>
      <c r="C20" s="160"/>
      <c r="D20" s="63"/>
      <c r="E20" s="76"/>
    </row>
    <row r="21" spans="1:5" ht="13.5" thickBot="1">
      <c r="A21" s="167" t="s">
        <v>285</v>
      </c>
      <c r="B21" s="452" t="s">
        <v>447</v>
      </c>
      <c r="C21" s="163">
        <v>128047</v>
      </c>
      <c r="D21" s="307">
        <v>4529</v>
      </c>
      <c r="E21" s="164">
        <f>SUM(C21:D21)</f>
        <v>132576</v>
      </c>
    </row>
    <row r="22" spans="1:6" ht="20.25" customHeight="1" thickBot="1">
      <c r="A22" s="232" t="s">
        <v>194</v>
      </c>
      <c r="B22" s="305"/>
      <c r="C22" s="420">
        <f>SUM(C11:C21)</f>
        <v>207320</v>
      </c>
      <c r="D22" s="161">
        <f>SUM(D11:D21)</f>
        <v>17329</v>
      </c>
      <c r="E22" s="162">
        <f>SUM(E11:E21)</f>
        <v>224649</v>
      </c>
      <c r="F22" s="117"/>
    </row>
    <row r="23" spans="1:8" ht="12.75">
      <c r="A23" s="22"/>
      <c r="B23" s="22"/>
      <c r="C23" s="22"/>
      <c r="D23" s="22"/>
      <c r="E23" s="22"/>
      <c r="H23" t="s">
        <v>177</v>
      </c>
    </row>
    <row r="25" spans="1:2" ht="12.75">
      <c r="A25" s="65">
        <v>2015</v>
      </c>
      <c r="B25" s="65"/>
    </row>
    <row r="26" spans="1:2" ht="13.5" thickBot="1">
      <c r="A26" s="65"/>
      <c r="B26" s="65"/>
    </row>
    <row r="27" spans="1:5" ht="13.5" thickBot="1">
      <c r="A27" s="71" t="s">
        <v>116</v>
      </c>
      <c r="B27" s="444"/>
      <c r="C27" s="56" t="s">
        <v>114</v>
      </c>
      <c r="D27" s="72" t="s">
        <v>115</v>
      </c>
      <c r="E27" s="20" t="s">
        <v>117</v>
      </c>
    </row>
    <row r="28" spans="1:5" ht="12.75">
      <c r="A28" s="61"/>
      <c r="B28" s="41"/>
      <c r="C28" s="28"/>
      <c r="D28" s="28"/>
      <c r="E28" s="19"/>
    </row>
    <row r="29" spans="1:5" ht="12.75">
      <c r="A29" s="53"/>
      <c r="B29" s="39"/>
      <c r="C29" s="37"/>
      <c r="D29" s="37"/>
      <c r="E29" s="16"/>
    </row>
    <row r="30" spans="1:5" ht="13.5" thickBot="1">
      <c r="A30" s="54"/>
      <c r="B30" s="55"/>
      <c r="C30" s="48"/>
      <c r="D30" s="48"/>
      <c r="E30" s="17"/>
    </row>
    <row r="32" spans="1:2" ht="12.75">
      <c r="A32" s="65">
        <v>2016</v>
      </c>
      <c r="B32" s="65"/>
    </row>
    <row r="33" spans="1:2" ht="13.5" thickBot="1">
      <c r="A33" s="65"/>
      <c r="B33" s="65"/>
    </row>
    <row r="34" spans="1:5" ht="13.5" thickBot="1">
      <c r="A34" s="71" t="s">
        <v>116</v>
      </c>
      <c r="B34" s="444"/>
      <c r="C34" s="56" t="s">
        <v>114</v>
      </c>
      <c r="D34" s="72" t="s">
        <v>115</v>
      </c>
      <c r="E34" s="20" t="s">
        <v>117</v>
      </c>
    </row>
    <row r="35" spans="1:5" ht="12.75">
      <c r="A35" s="61"/>
      <c r="B35" s="41"/>
      <c r="C35" s="28"/>
      <c r="D35" s="28"/>
      <c r="E35" s="19"/>
    </row>
    <row r="36" spans="1:5" ht="12.75">
      <c r="A36" s="53"/>
      <c r="B36" s="39"/>
      <c r="C36" s="37"/>
      <c r="D36" s="37"/>
      <c r="E36" s="16"/>
    </row>
    <row r="37" spans="1:5" ht="13.5" thickBot="1">
      <c r="A37" s="54"/>
      <c r="B37" s="55"/>
      <c r="C37" s="48"/>
      <c r="D37" s="48"/>
      <c r="E37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Ibolya</cp:lastModifiedBy>
  <cp:lastPrinted>2015-05-22T12:39:07Z</cp:lastPrinted>
  <dcterms:created xsi:type="dcterms:W3CDTF">2006-01-17T11:47:21Z</dcterms:created>
  <dcterms:modified xsi:type="dcterms:W3CDTF">2015-05-29T11:27:04Z</dcterms:modified>
  <cp:category/>
  <cp:version/>
  <cp:contentType/>
  <cp:contentStatus/>
</cp:coreProperties>
</file>