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8\testület\február 15\"/>
    </mc:Choice>
  </mc:AlternateContent>
  <bookViews>
    <workbookView xWindow="0" yWindow="0" windowWidth="15480" windowHeight="7620" firstSheet="11" activeTab="15"/>
  </bookViews>
  <sheets>
    <sheet name="1.sz. mell." sheetId="19" r:id="rId1"/>
    <sheet name="2.sz. mell." sheetId="20" r:id="rId2"/>
    <sheet name="3.sz. mell." sheetId="25" r:id="rId3"/>
    <sheet name="4.sz. mell." sheetId="22" r:id="rId4"/>
    <sheet name="5. sz. mell." sheetId="24" r:id="rId5"/>
    <sheet name="6.sz. mell." sheetId="35" r:id="rId6"/>
    <sheet name="7.sz. mell." sheetId="27" r:id="rId7"/>
    <sheet name="8.sz. mell." sheetId="37" r:id="rId8"/>
    <sheet name="9.sz. mell." sheetId="47" r:id="rId9"/>
    <sheet name="10.sz. mell." sheetId="39" r:id="rId10"/>
    <sheet name="11.sz. mell." sheetId="40" r:id="rId11"/>
    <sheet name="12.sz. mell." sheetId="41" r:id="rId12"/>
    <sheet name="13.sz. mell." sheetId="42" r:id="rId13"/>
    <sheet name="14.sz. mell." sheetId="43" r:id="rId14"/>
    <sheet name="15.sz. mell." sheetId="44" r:id="rId15"/>
    <sheet name="16.sz. mell." sheetId="45" r:id="rId16"/>
    <sheet name="Munka1" sheetId="48" r:id="rId17"/>
  </sheets>
  <externalReferences>
    <externalReference r:id="rId18"/>
  </externalReferences>
  <definedNames>
    <definedName name="_xlnm.Print_Area" localSheetId="9">'10.sz. mell.'!$A$1:$O$21</definedName>
    <definedName name="_xlnm.Print_Area" localSheetId="11">'12.sz. mell.'!$A$1:$O$21</definedName>
    <definedName name="_xlnm.Print_Area" localSheetId="13">'14.sz. mell.'!$A$1:$O$21</definedName>
    <definedName name="_xlnm.Print_Area" localSheetId="15">'16.sz. mell.'!$A$1:$O$21</definedName>
  </definedNames>
  <calcPr calcId="152511"/>
</workbook>
</file>

<file path=xl/calcChain.xml><?xml version="1.0" encoding="utf-8"?>
<calcChain xmlns="http://schemas.openxmlformats.org/spreadsheetml/2006/main">
  <c r="D14" i="19" l="1"/>
  <c r="C19" i="39"/>
  <c r="D19" i="39"/>
  <c r="D21" i="19"/>
  <c r="D22" i="47"/>
  <c r="D14" i="47"/>
  <c r="D22" i="19"/>
  <c r="C49" i="22"/>
  <c r="C15" i="22"/>
  <c r="E58" i="20"/>
  <c r="E60" i="20" s="1"/>
  <c r="E33" i="20"/>
  <c r="E16" i="20"/>
  <c r="E22" i="20" s="1"/>
  <c r="D17" i="39"/>
  <c r="E17" i="39"/>
  <c r="F17" i="39"/>
  <c r="G17" i="39"/>
  <c r="H17" i="39"/>
  <c r="I17" i="39"/>
  <c r="J17" i="39"/>
  <c r="K17" i="39"/>
  <c r="L17" i="39"/>
  <c r="M17" i="39"/>
  <c r="N17" i="39"/>
  <c r="C17" i="39"/>
  <c r="D6" i="19"/>
  <c r="D17" i="24"/>
  <c r="E17" i="24"/>
  <c r="E18" i="24"/>
  <c r="D18" i="24"/>
  <c r="D19" i="19"/>
  <c r="D18" i="19"/>
  <c r="D17" i="19"/>
  <c r="D16" i="19"/>
  <c r="D13" i="19"/>
  <c r="D12" i="19"/>
  <c r="D10" i="19"/>
  <c r="D9" i="19"/>
  <c r="D8" i="19"/>
  <c r="D7" i="19"/>
  <c r="D15" i="25"/>
  <c r="D10" i="25"/>
  <c r="F20" i="24"/>
  <c r="F21" i="24"/>
  <c r="F22" i="24"/>
  <c r="F23" i="24"/>
  <c r="F24" i="24"/>
  <c r="F19" i="24"/>
  <c r="C15" i="35"/>
  <c r="F15" i="24"/>
  <c r="D16" i="40"/>
  <c r="D10" i="40"/>
  <c r="D11" i="40" s="1"/>
  <c r="D15" i="44"/>
  <c r="D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/>
  <c r="M15" i="45"/>
  <c r="L15" i="45"/>
  <c r="K15" i="45"/>
  <c r="K21" i="45"/>
  <c r="J15" i="45"/>
  <c r="J21" i="45"/>
  <c r="I15" i="45"/>
  <c r="I21" i="45"/>
  <c r="H15" i="45"/>
  <c r="G15" i="45"/>
  <c r="G21" i="45" s="1"/>
  <c r="F15" i="45"/>
  <c r="F21" i="45" s="1"/>
  <c r="E15" i="45"/>
  <c r="E21" i="45" s="1"/>
  <c r="D15" i="45"/>
  <c r="C15" i="45"/>
  <c r="C21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O13" i="45" s="1"/>
  <c r="N12" i="45"/>
  <c r="M12" i="45"/>
  <c r="L12" i="45"/>
  <c r="K12" i="45"/>
  <c r="J12" i="45"/>
  <c r="I12" i="45"/>
  <c r="H12" i="45"/>
  <c r="G12" i="45"/>
  <c r="F12" i="45"/>
  <c r="E12" i="45"/>
  <c r="D12" i="45"/>
  <c r="C12" i="45"/>
  <c r="O12" i="45" s="1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O10" i="45" s="1"/>
  <c r="N9" i="45"/>
  <c r="M9" i="45"/>
  <c r="L9" i="45"/>
  <c r="K9" i="45"/>
  <c r="J9" i="45"/>
  <c r="I9" i="45"/>
  <c r="H9" i="45"/>
  <c r="G9" i="45"/>
  <c r="F9" i="45"/>
  <c r="E9" i="45"/>
  <c r="D9" i="45"/>
  <c r="C9" i="45"/>
  <c r="O9" i="45" s="1"/>
  <c r="N8" i="45"/>
  <c r="M8" i="45"/>
  <c r="L8" i="45"/>
  <c r="K8" i="45"/>
  <c r="J8" i="45"/>
  <c r="I8" i="45"/>
  <c r="H8" i="45"/>
  <c r="G8" i="45"/>
  <c r="F8" i="45"/>
  <c r="E8" i="45"/>
  <c r="D8" i="45"/>
  <c r="C8" i="45"/>
  <c r="O8" i="45" s="1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K14" i="45" s="1"/>
  <c r="J6" i="45"/>
  <c r="I6" i="45"/>
  <c r="H6" i="45"/>
  <c r="G6" i="45"/>
  <c r="F6" i="45"/>
  <c r="E6" i="45"/>
  <c r="D6" i="45"/>
  <c r="C6" i="45"/>
  <c r="O6" i="45" s="1"/>
  <c r="N5" i="45"/>
  <c r="M5" i="45"/>
  <c r="M14" i="45" s="1"/>
  <c r="L5" i="45"/>
  <c r="L14" i="45" s="1"/>
  <c r="K5" i="45"/>
  <c r="J5" i="45"/>
  <c r="I5" i="45"/>
  <c r="I14" i="45"/>
  <c r="H5" i="45"/>
  <c r="G5" i="45"/>
  <c r="F5" i="45"/>
  <c r="F14" i="45" s="1"/>
  <c r="E5" i="45"/>
  <c r="E14" i="45" s="1"/>
  <c r="D5" i="45"/>
  <c r="D14" i="45" s="1"/>
  <c r="C5" i="45"/>
  <c r="N20" i="41"/>
  <c r="M20" i="41"/>
  <c r="L20" i="41"/>
  <c r="K20" i="41"/>
  <c r="J20" i="41"/>
  <c r="I20" i="41"/>
  <c r="H20" i="41"/>
  <c r="G20" i="41"/>
  <c r="F20" i="41"/>
  <c r="E20" i="41"/>
  <c r="D20" i="41"/>
  <c r="O20" i="41" s="1"/>
  <c r="C20" i="41"/>
  <c r="N19" i="41"/>
  <c r="M19" i="41"/>
  <c r="L19" i="41"/>
  <c r="K19" i="41"/>
  <c r="J19" i="41"/>
  <c r="I19" i="41"/>
  <c r="H19" i="41"/>
  <c r="G19" i="41"/>
  <c r="F19" i="41"/>
  <c r="E19" i="41"/>
  <c r="D19" i="41"/>
  <c r="O19" i="41" s="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O17" i="41" s="1"/>
  <c r="C17" i="41"/>
  <c r="N16" i="41"/>
  <c r="M16" i="41"/>
  <c r="L16" i="41"/>
  <c r="L21" i="41" s="1"/>
  <c r="K16" i="41"/>
  <c r="J16" i="41"/>
  <c r="I16" i="41"/>
  <c r="H16" i="41"/>
  <c r="G16" i="41"/>
  <c r="F16" i="41"/>
  <c r="E16" i="41"/>
  <c r="D16" i="41"/>
  <c r="D21" i="41" s="1"/>
  <c r="C16" i="41"/>
  <c r="N15" i="41"/>
  <c r="N21" i="41" s="1"/>
  <c r="M15" i="41"/>
  <c r="M21" i="41" s="1"/>
  <c r="L15" i="41"/>
  <c r="K15" i="41"/>
  <c r="K21" i="41" s="1"/>
  <c r="J15" i="41"/>
  <c r="J21" i="41"/>
  <c r="I15" i="41"/>
  <c r="I21" i="41" s="1"/>
  <c r="H15" i="41"/>
  <c r="G15" i="41"/>
  <c r="G21" i="41" s="1"/>
  <c r="F15" i="41"/>
  <c r="F21" i="41" s="1"/>
  <c r="E15" i="41"/>
  <c r="E21" i="41" s="1"/>
  <c r="D15" i="4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/>
  <c r="J5" i="41"/>
  <c r="J14" i="41" s="1"/>
  <c r="I5" i="41"/>
  <c r="H5" i="41"/>
  <c r="H14" i="41" s="1"/>
  <c r="G5" i="41"/>
  <c r="G14" i="41" s="1"/>
  <c r="F5" i="41"/>
  <c r="E5" i="41"/>
  <c r="E14" i="41" s="1"/>
  <c r="D5" i="41"/>
  <c r="C5" i="41"/>
  <c r="C14" i="41"/>
  <c r="N20" i="39"/>
  <c r="M20" i="39"/>
  <c r="L20" i="39"/>
  <c r="K20" i="39"/>
  <c r="J20" i="39"/>
  <c r="I20" i="39"/>
  <c r="H20" i="39"/>
  <c r="G20" i="39"/>
  <c r="F20" i="39"/>
  <c r="E20" i="39"/>
  <c r="D20" i="39"/>
  <c r="N19" i="39"/>
  <c r="M19" i="39"/>
  <c r="L19" i="39"/>
  <c r="K19" i="39"/>
  <c r="J19" i="39"/>
  <c r="I19" i="39"/>
  <c r="H19" i="39"/>
  <c r="G19" i="39"/>
  <c r="F19" i="39"/>
  <c r="E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H21" i="39" s="1"/>
  <c r="G15" i="39"/>
  <c r="F15" i="39"/>
  <c r="E15" i="39"/>
  <c r="D15" i="39"/>
  <c r="C15" i="39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I5" i="39"/>
  <c r="H5" i="39"/>
  <c r="G5" i="39"/>
  <c r="G14" i="39" s="1"/>
  <c r="F5" i="39"/>
  <c r="E5" i="39"/>
  <c r="D5" i="39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N21" i="43" s="1"/>
  <c r="M15" i="43"/>
  <c r="L15" i="43"/>
  <c r="K15" i="43"/>
  <c r="J15" i="43"/>
  <c r="J21" i="43"/>
  <c r="I15" i="43"/>
  <c r="I21" i="43" s="1"/>
  <c r="H15" i="43"/>
  <c r="H21" i="43" s="1"/>
  <c r="G15" i="43"/>
  <c r="G21" i="43" s="1"/>
  <c r="F15" i="43"/>
  <c r="F21" i="43"/>
  <c r="E15" i="43"/>
  <c r="E21" i="43" s="1"/>
  <c r="D15" i="43"/>
  <c r="C15" i="43"/>
  <c r="C21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O12" i="43" s="1"/>
  <c r="N11" i="43"/>
  <c r="M11" i="43"/>
  <c r="L11" i="43"/>
  <c r="K11" i="43"/>
  <c r="J11" i="43"/>
  <c r="I11" i="43"/>
  <c r="H11" i="43"/>
  <c r="G11" i="43"/>
  <c r="F11" i="43"/>
  <c r="E11" i="43"/>
  <c r="D11" i="43"/>
  <c r="C11" i="43"/>
  <c r="O11" i="43" s="1"/>
  <c r="N10" i="43"/>
  <c r="M10" i="43"/>
  <c r="L10" i="43"/>
  <c r="K10" i="43"/>
  <c r="J10" i="43"/>
  <c r="I10" i="43"/>
  <c r="H10" i="43"/>
  <c r="G10" i="43"/>
  <c r="F10" i="43"/>
  <c r="E10" i="43"/>
  <c r="D10" i="43"/>
  <c r="C10" i="43"/>
  <c r="O10" i="43" s="1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O8" i="43" s="1"/>
  <c r="N7" i="43"/>
  <c r="M7" i="43"/>
  <c r="L7" i="43"/>
  <c r="K7" i="43"/>
  <c r="J7" i="43"/>
  <c r="I7" i="43"/>
  <c r="H7" i="43"/>
  <c r="G7" i="43"/>
  <c r="F7" i="43"/>
  <c r="E7" i="43"/>
  <c r="D7" i="43"/>
  <c r="C7" i="43"/>
  <c r="O7" i="43" s="1"/>
  <c r="N6" i="43"/>
  <c r="M6" i="43"/>
  <c r="L6" i="43"/>
  <c r="K6" i="43"/>
  <c r="K14" i="43" s="1"/>
  <c r="J6" i="43"/>
  <c r="I6" i="43"/>
  <c r="I14" i="43" s="1"/>
  <c r="H6" i="43"/>
  <c r="G6" i="43"/>
  <c r="F6" i="43"/>
  <c r="E6" i="43"/>
  <c r="D6" i="43"/>
  <c r="C6" i="43"/>
  <c r="O6" i="43" s="1"/>
  <c r="N5" i="43"/>
  <c r="M5" i="43"/>
  <c r="M14" i="43" s="1"/>
  <c r="L5" i="43"/>
  <c r="L14" i="43" s="1"/>
  <c r="K5" i="43"/>
  <c r="J5" i="43"/>
  <c r="J14" i="43" s="1"/>
  <c r="I5" i="43"/>
  <c r="H5" i="43"/>
  <c r="H14" i="43" s="1"/>
  <c r="G5" i="43"/>
  <c r="F5" i="43"/>
  <c r="F14" i="43"/>
  <c r="E5" i="43"/>
  <c r="D5" i="43"/>
  <c r="D14" i="43" s="1"/>
  <c r="C5" i="43"/>
  <c r="C14" i="43"/>
  <c r="N14" i="43"/>
  <c r="M21" i="43"/>
  <c r="E14" i="43"/>
  <c r="D21" i="39"/>
  <c r="L21" i="39"/>
  <c r="H14" i="45"/>
  <c r="F14" i="41"/>
  <c r="N14" i="41"/>
  <c r="J14" i="45"/>
  <c r="N14" i="45"/>
  <c r="D14" i="41"/>
  <c r="O9" i="43"/>
  <c r="O13" i="43"/>
  <c r="O19" i="43"/>
  <c r="O16" i="39"/>
  <c r="O18" i="39"/>
  <c r="O8" i="41"/>
  <c r="O12" i="41"/>
  <c r="O18" i="41"/>
  <c r="O7" i="45"/>
  <c r="O11" i="45"/>
  <c r="O17" i="45"/>
  <c r="O20" i="45"/>
  <c r="O5" i="45"/>
  <c r="O15" i="39"/>
  <c r="D10" i="42"/>
  <c r="D15" i="42"/>
  <c r="H15" i="37"/>
  <c r="G15" i="37"/>
  <c r="G19" i="37" s="1"/>
  <c r="G20" i="37" s="1"/>
  <c r="F15" i="37"/>
  <c r="H12" i="37"/>
  <c r="H19" i="37" s="1"/>
  <c r="H20" i="37" s="1"/>
  <c r="G12" i="37"/>
  <c r="F12" i="37"/>
  <c r="F19" i="37" s="1"/>
  <c r="F20" i="37" s="1"/>
  <c r="D7" i="37"/>
  <c r="D15" i="37"/>
  <c r="D18" i="37" s="1"/>
  <c r="D20" i="37" s="1"/>
  <c r="C7" i="37"/>
  <c r="C15" i="37" s="1"/>
  <c r="C18" i="37" s="1"/>
  <c r="C20" i="37" s="1"/>
  <c r="B7" i="37"/>
  <c r="B15" i="37"/>
  <c r="B18" i="37" s="1"/>
  <c r="B20" i="37" s="1"/>
  <c r="D12" i="24"/>
  <c r="D19" i="27"/>
  <c r="F19" i="27"/>
  <c r="F26" i="24"/>
  <c r="F16" i="24"/>
  <c r="F14" i="24"/>
  <c r="F13" i="24"/>
  <c r="E12" i="24"/>
  <c r="F12" i="24"/>
  <c r="F11" i="24"/>
  <c r="F10" i="24"/>
  <c r="F9" i="24"/>
  <c r="E8" i="24"/>
  <c r="E27" i="24" s="1"/>
  <c r="D8" i="24"/>
  <c r="F17" i="24"/>
  <c r="F8" i="24" l="1"/>
  <c r="D27" i="24"/>
  <c r="F27" i="24" s="1"/>
  <c r="O5" i="43"/>
  <c r="O15" i="43"/>
  <c r="L21" i="43"/>
  <c r="O16" i="43"/>
  <c r="K21" i="43"/>
  <c r="O17" i="43"/>
  <c r="O18" i="43"/>
  <c r="O20" i="43"/>
  <c r="O5" i="39"/>
  <c r="O10" i="39"/>
  <c r="O11" i="39"/>
  <c r="O12" i="39"/>
  <c r="G21" i="39"/>
  <c r="E21" i="39"/>
  <c r="O20" i="39"/>
  <c r="J21" i="39"/>
  <c r="O6" i="41"/>
  <c r="L14" i="41"/>
  <c r="O7" i="41"/>
  <c r="O9" i="41"/>
  <c r="O10" i="41"/>
  <c r="O11" i="41"/>
  <c r="O13" i="41"/>
  <c r="C14" i="45"/>
  <c r="O15" i="45"/>
  <c r="M21" i="45"/>
  <c r="O16" i="45"/>
  <c r="H21" i="45"/>
  <c r="L21" i="45"/>
  <c r="O18" i="45"/>
  <c r="O19" i="45"/>
  <c r="M21" i="39"/>
  <c r="G14" i="43"/>
  <c r="D21" i="43"/>
  <c r="F21" i="39"/>
  <c r="N21" i="39"/>
  <c r="O5" i="41"/>
  <c r="O14" i="41" s="1"/>
  <c r="I14" i="41"/>
  <c r="H21" i="41"/>
  <c r="O14" i="45"/>
  <c r="G14" i="45"/>
  <c r="I14" i="39"/>
  <c r="E14" i="39"/>
  <c r="O14" i="43"/>
  <c r="O6" i="39"/>
  <c r="O7" i="39"/>
  <c r="O8" i="39"/>
  <c r="O19" i="39"/>
  <c r="O16" i="41"/>
  <c r="D21" i="45"/>
  <c r="D11" i="19"/>
  <c r="D15" i="19" s="1"/>
  <c r="C21" i="39"/>
  <c r="O15" i="41"/>
  <c r="O21" i="41" s="1"/>
  <c r="L14" i="39"/>
  <c r="O9" i="39"/>
  <c r="F14" i="39"/>
  <c r="J14" i="39"/>
  <c r="N14" i="39"/>
  <c r="D20" i="19"/>
  <c r="D24" i="19" s="1"/>
  <c r="O17" i="39"/>
  <c r="C14" i="39"/>
  <c r="K14" i="39"/>
  <c r="M14" i="39"/>
  <c r="O13" i="39"/>
  <c r="C51" i="22"/>
  <c r="I21" i="39"/>
  <c r="K21" i="39"/>
  <c r="O21" i="39"/>
  <c r="D14" i="39"/>
  <c r="H14" i="39"/>
  <c r="O21" i="43" l="1"/>
  <c r="O21" i="45"/>
  <c r="O14" i="39"/>
</calcChain>
</file>

<file path=xl/sharedStrings.xml><?xml version="1.0" encoding="utf-8"?>
<sst xmlns="http://schemas.openxmlformats.org/spreadsheetml/2006/main" count="708" uniqueCount="371">
  <si>
    <t>Bevételek összesen</t>
  </si>
  <si>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</si>
  <si>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</si>
  <si>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</si>
  <si>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</si>
  <si>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</si>
  <si>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</si>
  <si>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</si>
  <si>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</si>
  <si>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</si>
  <si>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</si>
  <si>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</si>
  <si>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</si>
  <si>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Beruházás</t>
  </si>
  <si>
    <t>Felújítások</t>
  </si>
  <si>
    <t>Bevételek</t>
  </si>
  <si>
    <t>Kiadások</t>
  </si>
  <si>
    <t>4.</t>
  </si>
  <si>
    <t>12.</t>
  </si>
  <si>
    <t>Felújítás</t>
  </si>
  <si>
    <t>Polgármesteri Hivatal</t>
  </si>
  <si>
    <t>Összesen</t>
  </si>
  <si>
    <t>Települési önkormányzatok kulturális feladatainak támogatása</t>
  </si>
  <si>
    <t>tartalék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</si>
  <si>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</si>
  <si>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</si>
  <si>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</si>
  <si>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</si>
  <si>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</si>
  <si>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</si>
  <si>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</si>
  <si>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</si>
  <si>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</si>
  <si>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</si>
  <si>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</si>
  <si>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</si>
  <si>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</si>
  <si>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</si>
  <si>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</si>
  <si>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</si>
  <si>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</si>
  <si>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</si>
  <si>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</si>
  <si>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</si>
  <si>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</si>
  <si>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</si>
  <si>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</si>
  <si>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</si>
  <si>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</si>
  <si>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</si>
  <si>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</si>
  <si>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</si>
  <si>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</si>
  <si>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</si>
  <si>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</si>
  <si>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</si>
  <si>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</si>
  <si>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</si>
  <si>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</si>
  <si>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</si>
  <si>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</si>
  <si>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</si>
  <si>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</si>
  <si>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</si>
  <si>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</si>
  <si>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</si>
  <si>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</si>
  <si>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</si>
  <si>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</si>
  <si>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</si>
  <si>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</si>
  <si>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</si>
  <si>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</si>
  <si>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</si>
  <si>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</si>
  <si>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</si>
  <si>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</si>
  <si>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</si>
  <si>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</si>
  <si>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</si>
  <si>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</si>
  <si>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</si>
  <si>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</si>
  <si>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</si>
  <si>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</si>
  <si>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</si>
  <si>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</si>
  <si>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</si>
  <si>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</si>
  <si>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</si>
  <si>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</si>
  <si>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</si>
  <si>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</si>
  <si>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</si>
  <si>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</si>
  <si>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</si>
  <si>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</si>
  <si>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</si>
  <si>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</si>
  <si>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</si>
  <si>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</si>
  <si>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</si>
  <si>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</si>
  <si>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</si>
  <si>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</si>
  <si>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</si>
  <si>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</si>
  <si>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terv/előző</t>
  </si>
  <si>
    <t>tervezett</t>
  </si>
  <si>
    <t>előző év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</si>
  <si>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</si>
  <si>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</si>
  <si>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</si>
  <si>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</si>
  <si>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</si>
  <si>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</si>
  <si>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</si>
  <si>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</si>
  <si>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A környezetvédelmi alap tervezett bevételei</t>
  </si>
  <si>
    <t xml:space="preserve">A környezetvédelmi alap tervezett bevételi </t>
  </si>
  <si>
    <t>Jogcím szerinti összeg</t>
  </si>
  <si>
    <t>jogcímek</t>
  </si>
  <si>
    <t>talajterhelési díj</t>
  </si>
  <si>
    <t>A környezetvédelmi alap tervezett kiadásai</t>
  </si>
  <si>
    <t>A környezetvédelmi alap tervezett kiadások</t>
  </si>
  <si>
    <t>Kiadások összesen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</si>
  <si>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</si>
  <si>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</si>
  <si>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</si>
  <si>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</si>
  <si>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</si>
  <si>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</si>
  <si>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</si>
  <si>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</si>
  <si>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</si>
  <si>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</si>
  <si>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</si>
  <si>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</si>
  <si>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</si>
  <si>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</si>
  <si>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</si>
  <si>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</si>
  <si>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</si>
  <si>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</si>
  <si>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</si>
  <si>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</si>
  <si>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</si>
  <si>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</si>
  <si>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</si>
  <si>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</si>
  <si>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</si>
  <si>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</si>
  <si>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</si>
  <si>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</si>
  <si>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</si>
  <si>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</si>
  <si>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</si>
  <si>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</si>
  <si>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</si>
  <si>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</si>
  <si>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</si>
  <si>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</si>
  <si>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</si>
  <si>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</si>
  <si>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</si>
  <si>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</si>
  <si>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</si>
  <si>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</si>
  <si>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</si>
  <si>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</si>
  <si>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</si>
  <si>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</si>
  <si>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</si>
  <si>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Üllő Város Önkormányzat környezetvédelmi alapjának tervezett bevételei és kiadásai</t>
  </si>
  <si>
    <t>Köztemetés</t>
  </si>
  <si>
    <t>Bursa ösztöndíj</t>
  </si>
  <si>
    <t>Helyi ösztöndíj</t>
  </si>
  <si>
    <t>Hulladékszállítási kedvezmény</t>
  </si>
  <si>
    <t>Szociális kiadások</t>
  </si>
  <si>
    <t>Intézményi működési bevételek</t>
  </si>
  <si>
    <t>Személyi juttatás</t>
  </si>
  <si>
    <t>Önkorm. sajátos műk. bev.</t>
  </si>
  <si>
    <t>Munkaadókat terhelő járulék</t>
  </si>
  <si>
    <t xml:space="preserve"> -Gépjármű adó</t>
  </si>
  <si>
    <t>Dologi kiadás</t>
  </si>
  <si>
    <t xml:space="preserve"> -Építményadó</t>
  </si>
  <si>
    <t>ebből: kamatkiadás</t>
  </si>
  <si>
    <t xml:space="preserve"> -Iparűzési adó</t>
  </si>
  <si>
    <t>Szociálpolitikai juttatások</t>
  </si>
  <si>
    <t xml:space="preserve"> -Egyéb sajátos bevétel</t>
  </si>
  <si>
    <t>Müködési célú pénzeszközátadás</t>
  </si>
  <si>
    <t>Müködési célú pénzeszköz átvétel</t>
  </si>
  <si>
    <t>Működési kiadások összesen</t>
  </si>
  <si>
    <t>Önkormányzatok költségvet. tám.</t>
  </si>
  <si>
    <t>TB-től átvett pénzeszköz</t>
  </si>
  <si>
    <t>Müködési és támog.bev. összesen</t>
  </si>
  <si>
    <t>Felhalmozási kiadások össz.</t>
  </si>
  <si>
    <t>Felhalmozási és tőke jellegű bev.</t>
  </si>
  <si>
    <t>Felhalmozási bevétel összesen</t>
  </si>
  <si>
    <t>Költségvetés folyó bevételei</t>
  </si>
  <si>
    <t>Tartalék fejlesztési célra</t>
  </si>
  <si>
    <t>Költségvetési folyó kiadások</t>
  </si>
  <si>
    <t>Összes bevétel:</t>
  </si>
  <si>
    <t>Összes kiadás</t>
  </si>
  <si>
    <t>2019. év</t>
  </si>
  <si>
    <t>Gördülő tervezés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</si>
  <si>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</si>
  <si>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</si>
  <si>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</si>
  <si>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</si>
  <si>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</si>
  <si>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</si>
  <si>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</si>
  <si>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</si>
  <si>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</si>
  <si>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</si>
  <si>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</si>
  <si>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</si>
  <si>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</si>
  <si>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</si>
  <si>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</si>
  <si>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</si>
  <si>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</si>
  <si>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</si>
  <si>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</si>
  <si>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Ügykezelő</t>
  </si>
  <si>
    <t>Közalkalmazott</t>
  </si>
  <si>
    <t>Humán Szolgáltató Központ</t>
  </si>
  <si>
    <t>Házi segítségnyújtás</t>
  </si>
  <si>
    <t>Szociális étkeztetés</t>
  </si>
  <si>
    <t>Napköziotthonos Óvodák Intézm. Egys.</t>
  </si>
  <si>
    <t>Jelzőrendszeres házi segítségnyújtás önként vállalt feladat</t>
  </si>
  <si>
    <t>Helyi önkormányzat által fenntartott költségvetési szervek</t>
  </si>
  <si>
    <t>Családsegítő és gyermekjóléti szolgálat</t>
  </si>
  <si>
    <t>környezetvédelmi bírság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</si>
  <si>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</si>
  <si>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</si>
  <si>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</si>
  <si>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</si>
  <si>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</si>
  <si>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</si>
  <si>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</si>
  <si>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</si>
  <si>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</si>
  <si>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</si>
  <si>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</si>
  <si>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</si>
  <si>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</si>
  <si>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</si>
  <si>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</si>
  <si>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</si>
  <si>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</si>
  <si>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</si>
  <si>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</si>
  <si>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</si>
  <si>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</si>
  <si>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</si>
  <si>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</si>
  <si>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</si>
  <si>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</si>
  <si>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t>20 mFt adóalap alatt nincs fizetési k.</t>
  </si>
  <si>
    <t>Nyugdíjas Egyesület</t>
  </si>
  <si>
    <t>Árvácska utca felújítása</t>
  </si>
  <si>
    <t>15.</t>
  </si>
  <si>
    <t>16.</t>
  </si>
  <si>
    <t>18.</t>
  </si>
  <si>
    <t>19.</t>
  </si>
  <si>
    <t>22.</t>
  </si>
  <si>
    <t>23.</t>
  </si>
  <si>
    <t>24.</t>
  </si>
  <si>
    <t>25.</t>
  </si>
  <si>
    <t>Közterület felügyelő (Kttv)</t>
  </si>
  <si>
    <t>Sportliget Lakóparkban gáz-, és elektromos hálózat kiépítése</t>
  </si>
  <si>
    <t>Sportliget Lakópark utca felújítás</t>
  </si>
  <si>
    <t>2020. év</t>
  </si>
  <si>
    <t>20.</t>
  </si>
  <si>
    <t>17.</t>
  </si>
  <si>
    <t>8.</t>
  </si>
  <si>
    <t xml:space="preserve">Előző évi pénzmaradvány </t>
  </si>
  <si>
    <t>Tartalék működési célra</t>
  </si>
  <si>
    <t>Céltartalék működési célra</t>
  </si>
  <si>
    <t>Egyéb nem intézményi ellátások</t>
  </si>
  <si>
    <t xml:space="preserve"> Lakásfenntartási célú támogatás</t>
  </si>
  <si>
    <t>Ápolási célú támogatás + önkormányzat saját hatáskörű gond. jöv. kieg.</t>
  </si>
  <si>
    <t>Tüzifa + burgonya + egyéb</t>
  </si>
  <si>
    <t>Önkormányzati segély</t>
  </si>
  <si>
    <t>21.</t>
  </si>
  <si>
    <t>VARGHA GYULA VÁROSI KÖNYVTÁR 2018. ÉVI KÖLTSÉGVETÉSE</t>
  </si>
  <si>
    <t>2018.</t>
  </si>
  <si>
    <t>ÜLLŐ VÁROS HUMÁN SZOLGÁLTATÓ KÖZPONT, ÓVODA ÉS KÖZPONTI RENDELŐ TÖBBCÉLÚ KÖZÖS IGAZGATÁSÚ INTÉZMÉNY  2018. ÉVI KÖLTSÉGVETÉSE</t>
  </si>
  <si>
    <t xml:space="preserve">B76       </t>
  </si>
  <si>
    <t>Működési célú átvett pénzeszköz</t>
  </si>
  <si>
    <t>ÜLLŐI POLGÁRMESTERI HIVATAL 2018. ÉVI KÖLTSÉGVETÉSE</t>
  </si>
  <si>
    <t>2021. év</t>
  </si>
  <si>
    <t>2018. évi terv</t>
  </si>
  <si>
    <t>BERUHÁZÁSOK, FELÚJÍTÁSOK 2018. ÉVI TERV</t>
  </si>
  <si>
    <t>Működési célú bevételek összesen</t>
  </si>
  <si>
    <t>Szolidaritási hozzájárulás</t>
  </si>
  <si>
    <t>ÜLLŐ VÁROS ÖNKORMÁNYZAT 2018. ÉVI KÖLTSÉGVETÉSE</t>
  </si>
  <si>
    <t>adatok Ft-ban</t>
  </si>
  <si>
    <t xml:space="preserve">2018. évi eredeti előirányzat </t>
  </si>
  <si>
    <t>2018. terv</t>
  </si>
  <si>
    <t>50 m² alatt nincs adófizetés</t>
  </si>
  <si>
    <t>terv</t>
  </si>
  <si>
    <t>Országos pályaépítési program MLSZ ( önerő)</t>
  </si>
  <si>
    <t>Napraforgó óvoda kivitelezés</t>
  </si>
  <si>
    <t>Dóra S. úti( új, 4 csoportos) óvoda kiviteli tervek művezetéssel</t>
  </si>
  <si>
    <t>KEHOP pályázat Napraforgó Óvoda</t>
  </si>
  <si>
    <t>Dóra S. úti( új, 4 csoportos) óvoda kivitelelezés, eszközbeszerzés önerő</t>
  </si>
  <si>
    <t>Cigri, agyagos koncecpció készítés</t>
  </si>
  <si>
    <t>Gyömrői úti ingatlan megvásárlása</t>
  </si>
  <si>
    <t>Temető bejáró építés I-III. ütem</t>
  </si>
  <si>
    <t>Kötvállal terhelt beruházás összesen</t>
  </si>
  <si>
    <t>Piac komplett tervkészítés</t>
  </si>
  <si>
    <t>Helytörténeti gyűjtemény öntöző rendszer</t>
  </si>
  <si>
    <t>Tervek, koncepciók</t>
  </si>
  <si>
    <t>Önkormányzati járda építés</t>
  </si>
  <si>
    <t>Erdősor utca járda terv- építés</t>
  </si>
  <si>
    <t>Belterületi utak felújítása</t>
  </si>
  <si>
    <t>Templom tér 3. gépészet táveléréssel</t>
  </si>
  <si>
    <t>PH díszterem felújítás</t>
  </si>
  <si>
    <t>Csicsergő Óvoda parkosítás</t>
  </si>
  <si>
    <t>Egészségház elektromos áram, gépészet, informatika hálózat tervek készítése</t>
  </si>
  <si>
    <t>Önkormányzati ingatlanok felújítása (Sport büfé, Turulház)</t>
  </si>
  <si>
    <t>Üllő belterület 45/2 ingatlan vásárlás</t>
  </si>
  <si>
    <t>Pesti út 128. területrendezés</t>
  </si>
  <si>
    <t>Könyvtár térkövezés, bicikli tároló</t>
  </si>
  <si>
    <t>HSZK 2 db bicikli tároló</t>
  </si>
  <si>
    <t>Pitypang Óvoda mosogató átalakítás</t>
  </si>
  <si>
    <t>Pitypang Óvoda érintésvédelem</t>
  </si>
  <si>
    <t>Pitypang Óvoda villámvédelem</t>
  </si>
  <si>
    <t>Pitypang Óvoda teljes belső járda felújítás</t>
  </si>
  <si>
    <t>Könyvtár homlokzat felújítás</t>
  </si>
  <si>
    <t>Könyvtár 3 db ablakcsere</t>
  </si>
  <si>
    <t>HSZK bejárati ajtó cseréje</t>
  </si>
  <si>
    <t>26.</t>
  </si>
  <si>
    <t>Kiss S. Művelődési ház homlokzat színezés</t>
  </si>
  <si>
    <t>27.</t>
  </si>
  <si>
    <t>Lakossági járdaépítési program</t>
  </si>
  <si>
    <t>28.</t>
  </si>
  <si>
    <t>Napraforgó Óvoda eszközbeszerzés</t>
  </si>
  <si>
    <t>29.</t>
  </si>
  <si>
    <t>VEKOP pályázat 4 óvoda eszközbeszerzés</t>
  </si>
  <si>
    <t>30.</t>
  </si>
  <si>
    <t>Orvosok számítástechnikai eszközök beszerzése</t>
  </si>
  <si>
    <t>31.</t>
  </si>
  <si>
    <t>Önkormányzat szg., kisértékű eszközök</t>
  </si>
  <si>
    <t>35.</t>
  </si>
  <si>
    <t>Pályázatok önereje</t>
  </si>
  <si>
    <t>Önkormányzat mindösszesen</t>
  </si>
  <si>
    <t>B6</t>
  </si>
  <si>
    <t>ÜLLŐI VÁROS ÖSSZESEN 2018. ÉVI KÖLTSÉGVETÉS</t>
  </si>
  <si>
    <r>
      <t xml:space="preserve">Deák Ferenc utca 500 fm kerékpárút + járulékos munkák </t>
    </r>
    <r>
      <rPr>
        <i/>
        <sz val="12"/>
        <rFont val="Calibri"/>
        <family val="2"/>
        <charset val="238"/>
        <scheme val="minor"/>
      </rPr>
      <t>(önerő+ teljes támogatási  összeg)</t>
    </r>
  </si>
  <si>
    <t>32.</t>
  </si>
  <si>
    <t>ÁFÁI előtti területen fekvőrendőr építés</t>
  </si>
  <si>
    <t>1. melléklet a 2/2018. (II.23.) önkormányzati rendelethez</t>
  </si>
  <si>
    <t>2.  melléklet a 2/2018. (II.23.) önkormányzati rendelethez</t>
  </si>
  <si>
    <t>3. melléklet a  2/2018. (II.23.) önkormányzati rendelethez</t>
  </si>
  <si>
    <t>4.  melléklet a 2/2018. (II.23.) önkormányzati rendelethez</t>
  </si>
  <si>
    <t>5.  melléklet a 2/2018. (II.23.) önkormányzati rendelethez</t>
  </si>
  <si>
    <t>6.  melléklet a 2/2018. (II.23.) önkormányzati rendelethez</t>
  </si>
  <si>
    <t>7.  melléklet a 2/2018. (II.23.) önkormányzati rendelethez</t>
  </si>
  <si>
    <t>8. melléklet a  2/2018. (II.23.) önkormányzati rendelethez</t>
  </si>
  <si>
    <t>9.  melléklet a 2/2018. (II.23.) önkormányzati rendelethez</t>
  </si>
  <si>
    <t>10.  melléklet a 2/2018. (II.23.) önkormányzati rendelethez</t>
  </si>
  <si>
    <t>11. számú melléklet a 2/2018. (II.23.) önkormányzati rendelethez</t>
  </si>
  <si>
    <t>12. számú melléklet a 2/2018. (II.23.) önkormányzati rendelethez</t>
  </si>
  <si>
    <t>13. számú melléklet a 2/2018. (II.23.) önkormányzati rendelethez</t>
  </si>
  <si>
    <t>14. számú melléklet a 2/2018. (II.23.) önkormányzati rendelethez</t>
  </si>
  <si>
    <t>15. számú melléklet a  2/2018. (II.23.) önkormányzati rendelethez</t>
  </si>
  <si>
    <t>16. számú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</si>
</sst>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8" fillId="0" borderId="0" xfId="0" applyFont="1"/>
    <xf numFmtId="0" fontId="3" fillId="0" borderId="0" xfId="0" applyFont="1" applyAlignment="1"/>
    <xf numFmtId="0" fontId="7" fillId="0" borderId="27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3" fontId="7" fillId="0" borderId="27" xfId="0" applyNumberFormat="1" applyFont="1" applyBorder="1"/>
    <xf numFmtId="0" fontId="10" fillId="0" borderId="8" xfId="0" applyFont="1" applyBorder="1" applyAlignment="1">
      <alignment horizontal="right"/>
    </xf>
    <xf numFmtId="0" fontId="7" fillId="0" borderId="1" xfId="0" applyFont="1" applyBorder="1"/>
    <xf numFmtId="0" fontId="7" fillId="0" borderId="17" xfId="0" applyFont="1" applyBorder="1" applyAlignment="1">
      <alignment horizontal="center" vertical="center"/>
    </xf>
    <xf numFmtId="0" fontId="8" fillId="0" borderId="20" xfId="0" applyFont="1" applyBorder="1"/>
    <xf numFmtId="3" fontId="8" fillId="0" borderId="24" xfId="0" applyNumberFormat="1" applyFont="1" applyBorder="1"/>
    <xf numFmtId="3" fontId="8" fillId="0" borderId="28" xfId="0" applyNumberFormat="1" applyFont="1" applyBorder="1"/>
    <xf numFmtId="0" fontId="10" fillId="0" borderId="15" xfId="0" applyFont="1" applyBorder="1"/>
    <xf numFmtId="3" fontId="10" fillId="0" borderId="18" xfId="0" applyNumberFormat="1" applyFont="1" applyBorder="1"/>
    <xf numFmtId="3" fontId="10" fillId="0" borderId="9" xfId="0" applyNumberFormat="1" applyFont="1" applyBorder="1"/>
    <xf numFmtId="0" fontId="8" fillId="0" borderId="15" xfId="0" applyFont="1" applyBorder="1"/>
    <xf numFmtId="3" fontId="8" fillId="0" borderId="18" xfId="0" applyNumberFormat="1" applyFont="1" applyBorder="1"/>
    <xf numFmtId="3" fontId="8" fillId="0" borderId="9" xfId="0" applyNumberFormat="1" applyFont="1" applyBorder="1"/>
    <xf numFmtId="0" fontId="8" fillId="0" borderId="19" xfId="0" applyFont="1" applyBorder="1"/>
    <xf numFmtId="3" fontId="8" fillId="0" borderId="23" xfId="0" applyNumberFormat="1" applyFont="1" applyBorder="1"/>
    <xf numFmtId="3" fontId="7" fillId="0" borderId="17" xfId="0" applyNumberFormat="1" applyFont="1" applyBorder="1"/>
    <xf numFmtId="0" fontId="9" fillId="0" borderId="1" xfId="0" applyFont="1" applyBorder="1" applyAlignment="1">
      <alignment wrapText="1"/>
    </xf>
    <xf numFmtId="3" fontId="9" fillId="0" borderId="17" xfId="0" applyNumberFormat="1" applyFont="1" applyBorder="1"/>
    <xf numFmtId="3" fontId="9" fillId="0" borderId="27" xfId="0" applyNumberFormat="1" applyFont="1" applyBorder="1"/>
    <xf numFmtId="0" fontId="7" fillId="0" borderId="15" xfId="0" applyFont="1" applyBorder="1"/>
    <xf numFmtId="3" fontId="7" fillId="0" borderId="18" xfId="0" applyNumberFormat="1" applyFont="1" applyBorder="1"/>
    <xf numFmtId="3" fontId="7" fillId="0" borderId="9" xfId="0" applyNumberFormat="1" applyFont="1" applyBorder="1"/>
    <xf numFmtId="0" fontId="9" fillId="0" borderId="15" xfId="0" applyFont="1" applyBorder="1"/>
    <xf numFmtId="3" fontId="9" fillId="0" borderId="18" xfId="0" applyNumberFormat="1" applyFont="1" applyBorder="1"/>
    <xf numFmtId="3" fontId="9" fillId="0" borderId="9" xfId="0" applyNumberFormat="1" applyFont="1" applyBorder="1"/>
    <xf numFmtId="0" fontId="7" fillId="0" borderId="19" xfId="0" applyFont="1" applyBorder="1"/>
    <xf numFmtId="3" fontId="7" fillId="0" borderId="23" xfId="0" applyNumberFormat="1" applyFont="1" applyBorder="1"/>
    <xf numFmtId="0" fontId="9" fillId="0" borderId="19" xfId="0" applyFont="1" applyBorder="1"/>
    <xf numFmtId="3" fontId="9" fillId="0" borderId="23" xfId="0" applyNumberFormat="1" applyFont="1" applyBorder="1"/>
    <xf numFmtId="0" fontId="9" fillId="0" borderId="1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7" fillId="0" borderId="0" xfId="0" applyFont="1" applyBorder="1"/>
    <xf numFmtId="3" fontId="7" fillId="0" borderId="0" xfId="0" applyNumberFormat="1" applyFont="1" applyBorder="1"/>
    <xf numFmtId="0" fontId="11" fillId="0" borderId="17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3" fillId="0" borderId="24" xfId="0" applyFont="1" applyBorder="1"/>
    <xf numFmtId="0" fontId="3" fillId="0" borderId="32" xfId="0" applyFont="1" applyBorder="1"/>
    <xf numFmtId="3" fontId="3" fillId="0" borderId="24" xfId="0" applyNumberFormat="1" applyFont="1" applyBorder="1"/>
    <xf numFmtId="0" fontId="3" fillId="0" borderId="18" xfId="0" applyFont="1" applyBorder="1"/>
    <xf numFmtId="0" fontId="3" fillId="0" borderId="31" xfId="0" applyFont="1" applyBorder="1"/>
    <xf numFmtId="3" fontId="3" fillId="0" borderId="18" xfId="0" applyNumberFormat="1" applyFont="1" applyBorder="1"/>
    <xf numFmtId="0" fontId="3" fillId="0" borderId="23" xfId="0" applyFont="1" applyBorder="1"/>
    <xf numFmtId="0" fontId="3" fillId="0" borderId="34" xfId="0" applyFont="1" applyBorder="1"/>
    <xf numFmtId="3" fontId="3" fillId="0" borderId="23" xfId="0" applyNumberFormat="1" applyFont="1" applyBorder="1"/>
    <xf numFmtId="0" fontId="11" fillId="0" borderId="17" xfId="0" applyFont="1" applyBorder="1"/>
    <xf numFmtId="0" fontId="11" fillId="0" borderId="33" xfId="0" applyFont="1" applyBorder="1"/>
    <xf numFmtId="3" fontId="11" fillId="0" borderId="17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3" fillId="0" borderId="16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4" fillId="0" borderId="6" xfId="0" applyFont="1" applyFill="1" applyBorder="1"/>
    <xf numFmtId="0" fontId="4" fillId="0" borderId="4" xfId="0" applyFont="1" applyFill="1" applyBorder="1" applyAlignment="1">
      <alignment wrapText="1"/>
    </xf>
    <xf numFmtId="3" fontId="4" fillId="0" borderId="4" xfId="0" applyNumberFormat="1" applyFont="1" applyFill="1" applyBorder="1"/>
    <xf numFmtId="3" fontId="13" fillId="0" borderId="9" xfId="0" applyNumberFormat="1" applyFont="1" applyBorder="1"/>
    <xf numFmtId="0" fontId="4" fillId="0" borderId="7" xfId="0" applyFont="1" applyFill="1" applyBorder="1"/>
    <xf numFmtId="0" fontId="4" fillId="0" borderId="3" xfId="0" applyFont="1" applyFill="1" applyBorder="1" applyAlignment="1">
      <alignment wrapText="1"/>
    </xf>
    <xf numFmtId="0" fontId="13" fillId="0" borderId="25" xfId="0" applyFont="1" applyFill="1" applyBorder="1"/>
    <xf numFmtId="0" fontId="13" fillId="0" borderId="26" xfId="0" applyFont="1" applyFill="1" applyBorder="1" applyAlignment="1">
      <alignment wrapText="1"/>
    </xf>
    <xf numFmtId="3" fontId="13" fillId="0" borderId="26" xfId="0" applyNumberFormat="1" applyFont="1" applyFill="1" applyBorder="1"/>
    <xf numFmtId="3" fontId="13" fillId="0" borderId="27" xfId="0" applyNumberFormat="1" applyFont="1" applyFill="1" applyBorder="1"/>
    <xf numFmtId="0" fontId="4" fillId="0" borderId="5" xfId="0" applyFont="1" applyFill="1" applyBorder="1"/>
    <xf numFmtId="0" fontId="4" fillId="0" borderId="2" xfId="0" applyFont="1" applyFill="1" applyBorder="1" applyAlignment="1">
      <alignment wrapText="1"/>
    </xf>
    <xf numFmtId="3" fontId="4" fillId="0" borderId="29" xfId="0" applyNumberFormat="1" applyFont="1" applyBorder="1"/>
    <xf numFmtId="3" fontId="4" fillId="0" borderId="9" xfId="0" applyNumberFormat="1" applyFont="1" applyBorder="1"/>
    <xf numFmtId="3" fontId="4" fillId="0" borderId="44" xfId="0" applyNumberFormat="1" applyFont="1" applyFill="1" applyBorder="1"/>
    <xf numFmtId="3" fontId="4" fillId="0" borderId="11" xfId="0" applyNumberFormat="1" applyFont="1" applyBorder="1"/>
    <xf numFmtId="0" fontId="11" fillId="0" borderId="1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0" borderId="6" xfId="0" applyFont="1" applyBorder="1"/>
    <xf numFmtId="3" fontId="3" fillId="0" borderId="9" xfId="0" applyNumberFormat="1" applyFont="1" applyBorder="1"/>
    <xf numFmtId="0" fontId="3" fillId="0" borderId="7" xfId="0" applyFont="1" applyBorder="1"/>
    <xf numFmtId="0" fontId="3" fillId="0" borderId="3" xfId="0" applyFont="1" applyBorder="1"/>
    <xf numFmtId="3" fontId="3" fillId="0" borderId="10" xfId="0" applyNumberFormat="1" applyFont="1" applyBorder="1"/>
    <xf numFmtId="0" fontId="11" fillId="0" borderId="25" xfId="0" applyFont="1" applyBorder="1"/>
    <xf numFmtId="0" fontId="11" fillId="0" borderId="26" xfId="0" applyFont="1" applyBorder="1"/>
    <xf numFmtId="3" fontId="11" fillId="0" borderId="27" xfId="0" applyNumberFormat="1" applyFont="1" applyBorder="1"/>
    <xf numFmtId="0" fontId="3" fillId="0" borderId="5" xfId="0" applyFont="1" applyBorder="1"/>
    <xf numFmtId="3" fontId="3" fillId="0" borderId="28" xfId="0" applyNumberFormat="1" applyFont="1" applyBorder="1"/>
    <xf numFmtId="0" fontId="4" fillId="0" borderId="4" xfId="0" applyFont="1" applyFill="1" applyBorder="1"/>
    <xf numFmtId="0" fontId="4" fillId="0" borderId="3" xfId="0" applyFont="1" applyFill="1" applyBorder="1"/>
    <xf numFmtId="0" fontId="13" fillId="0" borderId="26" xfId="0" applyFont="1" applyFill="1" applyBorder="1"/>
    <xf numFmtId="49" fontId="3" fillId="0" borderId="0" xfId="0" applyNumberFormat="1" applyFont="1"/>
    <xf numFmtId="0" fontId="11" fillId="0" borderId="12" xfId="0" applyFont="1" applyBorder="1"/>
    <xf numFmtId="0" fontId="11" fillId="0" borderId="13" xfId="0" applyFont="1" applyBorder="1"/>
    <xf numFmtId="3" fontId="11" fillId="0" borderId="11" xfId="0" applyNumberFormat="1" applyFont="1" applyBorder="1"/>
    <xf numFmtId="3" fontId="3" fillId="0" borderId="18" xfId="0" applyNumberFormat="1" applyFont="1" applyFill="1" applyBorder="1"/>
    <xf numFmtId="3" fontId="3" fillId="0" borderId="23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4" fillId="0" borderId="16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Font="1" applyFill="1" applyBorder="1"/>
    <xf numFmtId="0" fontId="0" fillId="0" borderId="4" xfId="0" applyFont="1" applyFill="1" applyBorder="1"/>
    <xf numFmtId="3" fontId="0" fillId="0" borderId="9" xfId="0" applyNumberFormat="1" applyFont="1" applyFill="1" applyBorder="1"/>
    <xf numFmtId="0" fontId="14" fillId="0" borderId="0" xfId="0" applyFont="1"/>
    <xf numFmtId="0" fontId="0" fillId="0" borderId="7" xfId="0" applyFont="1" applyFill="1" applyBorder="1"/>
    <xf numFmtId="0" fontId="0" fillId="0" borderId="3" xfId="0" applyFont="1" applyFill="1" applyBorder="1"/>
    <xf numFmtId="3" fontId="0" fillId="0" borderId="10" xfId="0" applyNumberFormat="1" applyFont="1" applyFill="1" applyBorder="1"/>
    <xf numFmtId="3" fontId="0" fillId="0" borderId="0" xfId="0" applyNumberFormat="1" applyFont="1"/>
    <xf numFmtId="0" fontId="16" fillId="2" borderId="25" xfId="0" applyFont="1" applyFill="1" applyBorder="1"/>
    <xf numFmtId="0" fontId="16" fillId="2" borderId="26" xfId="0" applyFont="1" applyFill="1" applyBorder="1"/>
    <xf numFmtId="3" fontId="16" fillId="2" borderId="27" xfId="0" applyNumberFormat="1" applyFont="1" applyFill="1" applyBorder="1"/>
    <xf numFmtId="0" fontId="0" fillId="0" borderId="5" xfId="0" applyFont="1" applyFill="1" applyBorder="1"/>
    <xf numFmtId="0" fontId="0" fillId="0" borderId="2" xfId="0" applyFont="1" applyFill="1" applyBorder="1"/>
    <xf numFmtId="3" fontId="0" fillId="0" borderId="28" xfId="0" applyNumberFormat="1" applyFont="1" applyFill="1" applyBorder="1"/>
    <xf numFmtId="0" fontId="14" fillId="2" borderId="25" xfId="0" applyFont="1" applyFill="1" applyBorder="1"/>
    <xf numFmtId="0" fontId="14" fillId="2" borderId="26" xfId="0" applyFont="1" applyFill="1" applyBorder="1"/>
    <xf numFmtId="3" fontId="14" fillId="2" borderId="17" xfId="0" applyNumberFormat="1" applyFont="1" applyFill="1" applyBorder="1"/>
    <xf numFmtId="0" fontId="0" fillId="0" borderId="16" xfId="0" applyFont="1" applyFill="1" applyBorder="1"/>
    <xf numFmtId="0" fontId="0" fillId="0" borderId="14" xfId="0" applyFont="1" applyFill="1" applyBorder="1"/>
    <xf numFmtId="3" fontId="0" fillId="0" borderId="29" xfId="0" applyNumberFormat="1" applyFont="1" applyFill="1" applyBorder="1"/>
    <xf numFmtId="3" fontId="0" fillId="0" borderId="11" xfId="0" applyNumberFormat="1" applyFont="1" applyFill="1" applyBorder="1"/>
    <xf numFmtId="0" fontId="14" fillId="2" borderId="56" xfId="0" applyFont="1" applyFill="1" applyBorder="1"/>
    <xf numFmtId="0" fontId="14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/>
    <xf numFmtId="3" fontId="20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17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51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1" fillId="0" borderId="2" xfId="0" applyFont="1" applyBorder="1" applyAlignment="1">
      <alignment horizontal="justify" vertical="top" wrapText="1"/>
    </xf>
    <xf numFmtId="0" fontId="21" fillId="0" borderId="2" xfId="0" applyFont="1" applyBorder="1" applyAlignment="1">
      <alignment horizontal="right" vertical="center" wrapText="1"/>
    </xf>
    <xf numFmtId="3" fontId="19" fillId="0" borderId="29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wrapText="1"/>
    </xf>
    <xf numFmtId="0" fontId="21" fillId="0" borderId="4" xfId="0" applyFont="1" applyBorder="1" applyAlignment="1">
      <alignment horizontal="justify" vertical="top" wrapText="1"/>
    </xf>
    <xf numFmtId="0" fontId="21" fillId="0" borderId="4" xfId="0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wrapText="1"/>
    </xf>
    <xf numFmtId="0" fontId="22" fillId="0" borderId="4" xfId="0" applyFont="1" applyBorder="1" applyAlignment="1">
      <alignment horizontal="justify" vertical="top" wrapText="1"/>
    </xf>
    <xf numFmtId="0" fontId="22" fillId="0" borderId="4" xfId="0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justify" vertical="top" wrapText="1"/>
    </xf>
    <xf numFmtId="0" fontId="19" fillId="0" borderId="3" xfId="0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wrapText="1"/>
    </xf>
    <xf numFmtId="0" fontId="18" fillId="0" borderId="17" xfId="0" applyFont="1" applyBorder="1" applyAlignment="1">
      <alignment horizontal="justify" vertical="top" wrapText="1"/>
    </xf>
    <xf numFmtId="0" fontId="18" fillId="0" borderId="17" xfId="0" applyFont="1" applyBorder="1" applyAlignment="1">
      <alignment horizontal="righ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wrapText="1"/>
    </xf>
    <xf numFmtId="0" fontId="18" fillId="0" borderId="21" xfId="0" applyFont="1" applyBorder="1" applyAlignment="1">
      <alignment horizontal="justify" vertical="top" wrapText="1"/>
    </xf>
    <xf numFmtId="0" fontId="18" fillId="0" borderId="21" xfId="0" applyFont="1" applyBorder="1" applyAlignment="1">
      <alignment horizontal="right" vertical="top" wrapText="1"/>
    </xf>
    <xf numFmtId="0" fontId="19" fillId="0" borderId="8" xfId="0" applyFont="1" applyBorder="1" applyAlignment="1">
      <alignment horizontal="right"/>
    </xf>
    <xf numFmtId="0" fontId="18" fillId="0" borderId="52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8" fillId="0" borderId="35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wrapText="1"/>
    </xf>
    <xf numFmtId="0" fontId="19" fillId="0" borderId="2" xfId="0" applyFont="1" applyBorder="1" applyAlignment="1">
      <alignment horizontal="justify" vertical="top" wrapText="1"/>
    </xf>
    <xf numFmtId="3" fontId="19" fillId="0" borderId="2" xfId="0" applyNumberFormat="1" applyFont="1" applyBorder="1" applyAlignment="1">
      <alignment horizontal="right" vertical="center" wrapText="1"/>
    </xf>
    <xf numFmtId="3" fontId="19" fillId="0" borderId="4" xfId="0" applyNumberFormat="1" applyFont="1" applyBorder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vertical="center"/>
    </xf>
    <xf numFmtId="0" fontId="18" fillId="0" borderId="33" xfId="0" applyFont="1" applyBorder="1" applyAlignment="1">
      <alignment horizontal="right" vertical="center" wrapText="1"/>
    </xf>
    <xf numFmtId="3" fontId="17" fillId="0" borderId="0" xfId="0" applyNumberFormat="1" applyFont="1" applyAlignment="1">
      <alignment horizontal="right"/>
    </xf>
    <xf numFmtId="0" fontId="24" fillId="0" borderId="0" xfId="0" applyFont="1"/>
    <xf numFmtId="0" fontId="24" fillId="0" borderId="25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4" fillId="0" borderId="48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3" fontId="24" fillId="0" borderId="9" xfId="0" applyNumberFormat="1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3" fillId="0" borderId="26" xfId="0" applyFont="1" applyBorder="1" applyAlignment="1">
      <alignment horizontal="justify" wrapText="1"/>
    </xf>
    <xf numFmtId="3" fontId="24" fillId="0" borderId="27" xfId="0" applyNumberFormat="1" applyFont="1" applyBorder="1" applyAlignment="1">
      <alignment horizontal="center" wrapText="1"/>
    </xf>
    <xf numFmtId="0" fontId="0" fillId="0" borderId="0" xfId="0" applyFont="1" applyAlignment="1"/>
    <xf numFmtId="0" fontId="15" fillId="0" borderId="0" xfId="0" applyFont="1" applyFill="1" applyAlignment="1">
      <alignment horizontal="right"/>
    </xf>
    <xf numFmtId="0" fontId="19" fillId="0" borderId="8" xfId="0" applyFont="1" applyFill="1" applyBorder="1" applyAlignment="1"/>
    <xf numFmtId="0" fontId="19" fillId="0" borderId="36" xfId="0" applyFont="1" applyFill="1" applyBorder="1" applyAlignment="1"/>
    <xf numFmtId="0" fontId="25" fillId="0" borderId="17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42" xfId="0" applyFont="1" applyFill="1" applyBorder="1" applyAlignment="1"/>
    <xf numFmtId="3" fontId="26" fillId="0" borderId="18" xfId="0" applyNumberFormat="1" applyFont="1" applyFill="1" applyBorder="1" applyAlignment="1">
      <alignment horizontal="right"/>
    </xf>
    <xf numFmtId="0" fontId="26" fillId="0" borderId="31" xfId="0" applyFont="1" applyFill="1" applyBorder="1"/>
    <xf numFmtId="3" fontId="26" fillId="0" borderId="18" xfId="0" applyNumberFormat="1" applyFont="1" applyFill="1" applyBorder="1"/>
    <xf numFmtId="3" fontId="0" fillId="0" borderId="0" xfId="0" applyNumberFormat="1" applyFont="1" applyAlignment="1"/>
    <xf numFmtId="3" fontId="0" fillId="0" borderId="0" xfId="0" applyNumberFormat="1" applyFont="1" applyFill="1"/>
    <xf numFmtId="0" fontId="0" fillId="0" borderId="0" xfId="0" applyFont="1" applyFill="1"/>
    <xf numFmtId="0" fontId="26" fillId="0" borderId="18" xfId="0" applyFont="1" applyFill="1" applyBorder="1"/>
    <xf numFmtId="0" fontId="14" fillId="0" borderId="0" xfId="0" applyFont="1" applyFill="1"/>
    <xf numFmtId="0" fontId="19" fillId="0" borderId="40" xfId="0" applyFont="1" applyFill="1" applyBorder="1" applyAlignment="1">
      <alignment horizontal="center"/>
    </xf>
    <xf numFmtId="0" fontId="26" fillId="0" borderId="30" xfId="0" applyFont="1" applyFill="1" applyBorder="1"/>
    <xf numFmtId="3" fontId="26" fillId="0" borderId="39" xfId="0" applyNumberFormat="1" applyFont="1" applyFill="1" applyBorder="1"/>
    <xf numFmtId="0" fontId="18" fillId="2" borderId="1" xfId="0" applyFont="1" applyFill="1" applyBorder="1" applyAlignment="1">
      <alignment horizontal="center"/>
    </xf>
    <xf numFmtId="0" fontId="25" fillId="2" borderId="17" xfId="0" applyFont="1" applyFill="1" applyBorder="1"/>
    <xf numFmtId="3" fontId="25" fillId="2" borderId="17" xfId="0" applyNumberFormat="1" applyFont="1" applyFill="1" applyBorder="1"/>
    <xf numFmtId="0" fontId="19" fillId="0" borderId="29" xfId="0" applyFont="1" applyFill="1" applyBorder="1" applyAlignment="1">
      <alignment horizontal="center"/>
    </xf>
    <xf numFmtId="0" fontId="19" fillId="0" borderId="54" xfId="0" applyFont="1" applyFill="1" applyBorder="1"/>
    <xf numFmtId="3" fontId="19" fillId="0" borderId="37" xfId="0" applyNumberFormat="1" applyFont="1" applyFill="1" applyBorder="1"/>
    <xf numFmtId="0" fontId="26" fillId="0" borderId="0" xfId="0" applyFont="1" applyFill="1" applyBorder="1"/>
    <xf numFmtId="0" fontId="19" fillId="0" borderId="9" xfId="0" applyFont="1" applyFill="1" applyBorder="1" applyAlignment="1">
      <alignment horizontal="center"/>
    </xf>
    <xf numFmtId="0" fontId="26" fillId="0" borderId="32" xfId="0" applyFont="1" applyFill="1" applyBorder="1"/>
    <xf numFmtId="3" fontId="26" fillId="0" borderId="24" xfId="0" applyNumberFormat="1" applyFont="1" applyFill="1" applyBorder="1"/>
    <xf numFmtId="0" fontId="26" fillId="0" borderId="0" xfId="0" applyFont="1" applyFill="1"/>
    <xf numFmtId="0" fontId="26" fillId="0" borderId="24" xfId="0" applyFont="1" applyFill="1" applyBorder="1"/>
    <xf numFmtId="0" fontId="26" fillId="0" borderId="38" xfId="0" applyFont="1" applyFill="1" applyBorder="1"/>
    <xf numFmtId="3" fontId="26" fillId="0" borderId="38" xfId="0" applyNumberFormat="1" applyFont="1" applyFill="1" applyBorder="1"/>
    <xf numFmtId="0" fontId="26" fillId="0" borderId="23" xfId="0" applyFont="1" applyFill="1" applyBorder="1"/>
    <xf numFmtId="3" fontId="26" fillId="0" borderId="23" xfId="0" applyNumberFormat="1" applyFont="1" applyFill="1" applyBorder="1"/>
    <xf numFmtId="0" fontId="26" fillId="0" borderId="19" xfId="0" applyFont="1" applyFill="1" applyBorder="1"/>
    <xf numFmtId="0" fontId="26" fillId="0" borderId="15" xfId="0" applyFont="1" applyFill="1" applyBorder="1"/>
    <xf numFmtId="0" fontId="19" fillId="0" borderId="0" xfId="0" applyFont="1" applyFill="1"/>
    <xf numFmtId="0" fontId="19" fillId="0" borderId="31" xfId="0" applyFont="1" applyBorder="1"/>
    <xf numFmtId="0" fontId="19" fillId="0" borderId="55" xfId="0" applyFont="1" applyBorder="1"/>
    <xf numFmtId="3" fontId="19" fillId="0" borderId="40" xfId="0" applyNumberFormat="1" applyFont="1" applyBorder="1"/>
    <xf numFmtId="0" fontId="26" fillId="0" borderId="54" xfId="0" applyFont="1" applyFill="1" applyBorder="1"/>
    <xf numFmtId="3" fontId="26" fillId="0" borderId="37" xfId="0" applyNumberFormat="1" applyFont="1" applyFill="1" applyBorder="1"/>
    <xf numFmtId="0" fontId="26" fillId="0" borderId="34" xfId="0" applyFont="1" applyFill="1" applyBorder="1"/>
    <xf numFmtId="0" fontId="19" fillId="2" borderId="36" xfId="0" applyFont="1" applyFill="1" applyBorder="1" applyAlignment="1">
      <alignment horizontal="center"/>
    </xf>
    <xf numFmtId="0" fontId="18" fillId="2" borderId="8" xfId="0" applyFont="1" applyFill="1" applyBorder="1"/>
    <xf numFmtId="3" fontId="18" fillId="2" borderId="39" xfId="0" applyNumberFormat="1" applyFont="1" applyFill="1" applyBorder="1"/>
    <xf numFmtId="0" fontId="18" fillId="0" borderId="17" xfId="0" applyFont="1" applyFill="1" applyBorder="1" applyAlignment="1">
      <alignment horizontal="center"/>
    </xf>
    <xf numFmtId="0" fontId="18" fillId="0" borderId="8" xfId="0" applyFont="1" applyBorder="1"/>
    <xf numFmtId="3" fontId="18" fillId="0" borderId="39" xfId="0" applyNumberFormat="1" applyFont="1" applyBorder="1"/>
    <xf numFmtId="0" fontId="18" fillId="2" borderId="1" xfId="0" applyFont="1" applyFill="1" applyBorder="1"/>
    <xf numFmtId="0" fontId="18" fillId="2" borderId="33" xfId="0" applyFont="1" applyFill="1" applyBorder="1"/>
    <xf numFmtId="3" fontId="18" fillId="2" borderId="17" xfId="0" applyNumberFormat="1" applyFont="1" applyFill="1" applyBorder="1"/>
    <xf numFmtId="0" fontId="18" fillId="0" borderId="0" xfId="0" applyFont="1" applyFill="1"/>
    <xf numFmtId="164" fontId="0" fillId="0" borderId="0" xfId="0" applyNumberFormat="1" applyFont="1"/>
    <xf numFmtId="0" fontId="28" fillId="0" borderId="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0" fontId="0" fillId="0" borderId="29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165" fontId="23" fillId="0" borderId="4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10" fontId="0" fillId="0" borderId="9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>
      <alignment horizontal="center" vertical="center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10" fontId="0" fillId="0" borderId="11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>
      <alignment horizontal="center" vertical="center" wrapText="1"/>
    </xf>
    <xf numFmtId="164" fontId="24" fillId="0" borderId="1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>
      <alignment horizontal="center" vertical="center" wrapText="1"/>
    </xf>
    <xf numFmtId="164" fontId="30" fillId="0" borderId="13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4" fontId="29" fillId="0" borderId="13" xfId="0" applyNumberFormat="1" applyFont="1" applyFill="1" applyBorder="1" applyAlignment="1">
      <alignment horizontal="center" vertical="center"/>
    </xf>
    <xf numFmtId="4" fontId="29" fillId="0" borderId="43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wrapText="1"/>
    </xf>
    <xf numFmtId="4" fontId="23" fillId="0" borderId="14" xfId="0" applyNumberFormat="1" applyFont="1" applyFill="1" applyBorder="1" applyAlignment="1">
      <alignment horizontal="center" vertical="center"/>
    </xf>
    <xf numFmtId="4" fontId="30" fillId="0" borderId="14" xfId="0" applyNumberFormat="1" applyFont="1" applyFill="1" applyBorder="1" applyAlignment="1">
      <alignment horizontal="center" vertical="center"/>
    </xf>
    <xf numFmtId="10" fontId="0" fillId="0" borderId="4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4" fontId="23" fillId="0" borderId="4" xfId="0" applyNumberFormat="1" applyFont="1" applyFill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10" fontId="0" fillId="0" borderId="4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12" xfId="0" applyFont="1" applyBorder="1" applyAlignment="1">
      <alignment wrapText="1"/>
    </xf>
    <xf numFmtId="4" fontId="23" fillId="0" borderId="13" xfId="0" applyNumberFormat="1" applyFont="1" applyFill="1" applyBorder="1" applyAlignment="1">
      <alignment horizontal="center" vertical="center"/>
    </xf>
    <xf numFmtId="4" fontId="30" fillId="0" borderId="13" xfId="0" applyNumberFormat="1" applyFont="1" applyFill="1" applyBorder="1" applyAlignment="1">
      <alignment horizontal="center" vertical="center"/>
    </xf>
    <xf numFmtId="10" fontId="0" fillId="0" borderId="43" xfId="0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4" fontId="23" fillId="0" borderId="26" xfId="0" applyNumberFormat="1" applyFont="1" applyFill="1" applyBorder="1" applyAlignment="1">
      <alignment horizontal="center" vertical="center"/>
    </xf>
    <xf numFmtId="10" fontId="0" fillId="0" borderId="22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/>
    </xf>
    <xf numFmtId="10" fontId="14" fillId="0" borderId="27" xfId="0" applyNumberFormat="1" applyFont="1" applyFill="1" applyBorder="1" applyAlignment="1">
      <alignment horizontal="center" vertical="center"/>
    </xf>
    <xf numFmtId="0" fontId="28" fillId="0" borderId="0" xfId="1" applyFont="1" applyAlignment="1">
      <alignment horizontal="center"/>
    </xf>
    <xf numFmtId="0" fontId="24" fillId="0" borderId="0" xfId="1" applyFont="1"/>
    <xf numFmtId="49" fontId="31" fillId="2" borderId="17" xfId="0" applyNumberFormat="1" applyFont="1" applyFill="1" applyBorder="1"/>
    <xf numFmtId="0" fontId="31" fillId="0" borderId="17" xfId="0" applyFont="1" applyBorder="1"/>
    <xf numFmtId="49" fontId="32" fillId="0" borderId="20" xfId="0" applyNumberFormat="1" applyFont="1" applyBorder="1" applyAlignment="1">
      <alignment horizontal="right"/>
    </xf>
    <xf numFmtId="3" fontId="32" fillId="0" borderId="18" xfId="0" applyNumberFormat="1" applyFont="1" applyFill="1" applyBorder="1"/>
    <xf numFmtId="49" fontId="32" fillId="0" borderId="15" xfId="0" applyNumberFormat="1" applyFont="1" applyBorder="1" applyAlignment="1">
      <alignment horizontal="right"/>
    </xf>
    <xf numFmtId="49" fontId="32" fillId="0" borderId="19" xfId="0" applyNumberFormat="1" applyFont="1" applyBorder="1" applyAlignment="1">
      <alignment horizontal="right"/>
    </xf>
    <xf numFmtId="49" fontId="31" fillId="0" borderId="17" xfId="0" applyNumberFormat="1" applyFont="1" applyBorder="1"/>
    <xf numFmtId="3" fontId="31" fillId="0" borderId="17" xfId="0" applyNumberFormat="1" applyFont="1" applyBorder="1"/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3" fontId="23" fillId="0" borderId="26" xfId="0" applyNumberFormat="1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4" fillId="0" borderId="6" xfId="0" applyFont="1" applyBorder="1"/>
    <xf numFmtId="0" fontId="0" fillId="0" borderId="4" xfId="0" applyFont="1" applyBorder="1"/>
    <xf numFmtId="3" fontId="0" fillId="0" borderId="4" xfId="0" applyNumberFormat="1" applyFont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3" fontId="24" fillId="0" borderId="9" xfId="0" applyNumberFormat="1" applyFont="1" applyBorder="1" applyAlignment="1">
      <alignment horizontal="right"/>
    </xf>
    <xf numFmtId="0" fontId="24" fillId="0" borderId="5" xfId="0" applyFont="1" applyBorder="1"/>
    <xf numFmtId="0" fontId="0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Fill="1" applyBorder="1" applyAlignment="1">
      <alignment horizontal="right"/>
    </xf>
    <xf numFmtId="0" fontId="24" fillId="0" borderId="4" xfId="0" applyFont="1" applyBorder="1"/>
    <xf numFmtId="4" fontId="24" fillId="0" borderId="4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4" fontId="24" fillId="0" borderId="3" xfId="0" applyNumberFormat="1" applyFont="1" applyFill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9" xfId="0" applyNumberFormat="1" applyFont="1" applyFill="1" applyBorder="1" applyAlignment="1">
      <alignment horizontal="right"/>
    </xf>
    <xf numFmtId="0" fontId="23" fillId="0" borderId="25" xfId="0" applyFont="1" applyBorder="1"/>
    <xf numFmtId="0" fontId="23" fillId="0" borderId="26" xfId="0" applyFont="1" applyBorder="1"/>
    <xf numFmtId="3" fontId="23" fillId="0" borderId="26" xfId="0" applyNumberFormat="1" applyFont="1" applyBorder="1"/>
    <xf numFmtId="4" fontId="23" fillId="0" borderId="26" xfId="0" applyNumberFormat="1" applyFont="1" applyBorder="1"/>
    <xf numFmtId="3" fontId="23" fillId="0" borderId="27" xfId="0" applyNumberFormat="1" applyFont="1" applyBorder="1"/>
    <xf numFmtId="0" fontId="34" fillId="0" borderId="14" xfId="0" applyFont="1" applyFill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20" fillId="0" borderId="4" xfId="0" applyFont="1" applyFill="1" applyBorder="1"/>
    <xf numFmtId="3" fontId="20" fillId="0" borderId="4" xfId="0" applyNumberFormat="1" applyFont="1" applyFill="1" applyBorder="1"/>
    <xf numFmtId="3" fontId="34" fillId="0" borderId="9" xfId="0" applyNumberFormat="1" applyFont="1" applyBorder="1"/>
    <xf numFmtId="0" fontId="20" fillId="0" borderId="4" xfId="0" applyFont="1" applyFill="1" applyBorder="1" applyAlignment="1">
      <alignment wrapText="1"/>
    </xf>
    <xf numFmtId="0" fontId="20" fillId="0" borderId="3" xfId="0" applyFont="1" applyFill="1" applyBorder="1"/>
    <xf numFmtId="0" fontId="14" fillId="0" borderId="25" xfId="0" applyFont="1" applyFill="1" applyBorder="1"/>
    <xf numFmtId="0" fontId="34" fillId="0" borderId="26" xfId="0" applyFont="1" applyFill="1" applyBorder="1"/>
    <xf numFmtId="3" fontId="34" fillId="0" borderId="26" xfId="0" applyNumberFormat="1" applyFont="1" applyFill="1" applyBorder="1"/>
    <xf numFmtId="3" fontId="34" fillId="0" borderId="27" xfId="0" applyNumberFormat="1" applyFont="1" applyFill="1" applyBorder="1"/>
    <xf numFmtId="0" fontId="20" fillId="0" borderId="2" xfId="0" applyFont="1" applyFill="1" applyBorder="1" applyAlignment="1">
      <alignment wrapText="1"/>
    </xf>
    <xf numFmtId="3" fontId="20" fillId="0" borderId="29" xfId="0" applyNumberFormat="1" applyFont="1" applyBorder="1"/>
    <xf numFmtId="3" fontId="20" fillId="0" borderId="9" xfId="0" applyNumberFormat="1" applyFont="1" applyBorder="1"/>
    <xf numFmtId="3" fontId="20" fillId="0" borderId="11" xfId="0" applyNumberFormat="1" applyFont="1" applyBorder="1"/>
    <xf numFmtId="0" fontId="11" fillId="0" borderId="28" xfId="0" applyFont="1" applyBorder="1" applyAlignment="1">
      <alignment horizontal="center"/>
    </xf>
    <xf numFmtId="0" fontId="33" fillId="0" borderId="0" xfId="0" applyFont="1" applyBorder="1" applyAlignment="1"/>
    <xf numFmtId="0" fontId="17" fillId="0" borderId="8" xfId="0" applyFont="1" applyBorder="1" applyAlignment="1"/>
    <xf numFmtId="0" fontId="17" fillId="0" borderId="0" xfId="0" applyFont="1" applyBorder="1" applyAlignment="1"/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8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>
      <alignment horizontal="left"/>
    </xf>
    <xf numFmtId="0" fontId="24" fillId="0" borderId="6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49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8" fillId="0" borderId="4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65" fontId="23" fillId="0" borderId="4" xfId="0" applyNumberFormat="1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0" fillId="0" borderId="0" xfId="0" applyFont="1" applyAlignment="1"/>
    <xf numFmtId="0" fontId="28" fillId="0" borderId="1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3" fillId="0" borderId="8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8" name="Picture 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9" name="Picture 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0" name="Picture 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2" name="Picture 1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3" name="Picture 1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zoomScaleNormal="100" workbookViewId="0">
      <selection activeCell="C2" sqref="C2:E2"/>
    </sheetView>
  </sheetViews>
  <sheetFormatPr defaultRowHeight="15" x14ac:dyDescent="0.25"/>
  <cols>
    <col min="1" max="1" width="9.140625" style="107"/>
    <col min="2" max="2" width="6.5703125" style="107" bestFit="1" customWidth="1"/>
    <col min="3" max="3" width="48.42578125" style="107" customWidth="1"/>
    <col min="4" max="4" width="20.85546875" style="107" customWidth="1"/>
    <col min="5" max="5" width="17.7109375" style="107" customWidth="1"/>
    <col min="6" max="6" width="9.85546875" style="107" bestFit="1" customWidth="1"/>
    <col min="7" max="7" width="11.42578125" style="107" customWidth="1"/>
    <col min="8" max="256" width="9.140625" style="107"/>
    <col min="257" max="257" width="10.7109375" style="107" customWidth="1"/>
    <col min="258" max="258" width="40.7109375" style="107" customWidth="1"/>
    <col min="259" max="261" width="17.7109375" style="107" customWidth="1"/>
    <col min="262" max="262" width="9.85546875" style="107" bestFit="1" customWidth="1"/>
    <col min="263" max="263" width="11.42578125" style="107" customWidth="1"/>
    <col min="264" max="512" width="9.140625" style="107"/>
    <col min="513" max="513" width="10.7109375" style="107" customWidth="1"/>
    <col min="514" max="514" width="40.7109375" style="107" customWidth="1"/>
    <col min="515" max="517" width="17.7109375" style="107" customWidth="1"/>
    <col min="518" max="518" width="9.85546875" style="107" bestFit="1" customWidth="1"/>
    <col min="519" max="519" width="11.42578125" style="107" customWidth="1"/>
    <col min="520" max="768" width="9.140625" style="107"/>
    <col min="769" max="769" width="10.7109375" style="107" customWidth="1"/>
    <col min="770" max="770" width="40.7109375" style="107" customWidth="1"/>
    <col min="771" max="773" width="17.7109375" style="107" customWidth="1"/>
    <col min="774" max="774" width="9.85546875" style="107" bestFit="1" customWidth="1"/>
    <col min="775" max="775" width="11.42578125" style="107" customWidth="1"/>
    <col min="776" max="1024" width="9.140625" style="107"/>
    <col min="1025" max="1025" width="10.7109375" style="107" customWidth="1"/>
    <col min="1026" max="1026" width="40.7109375" style="107" customWidth="1"/>
    <col min="1027" max="1029" width="17.7109375" style="107" customWidth="1"/>
    <col min="1030" max="1030" width="9.85546875" style="107" bestFit="1" customWidth="1"/>
    <col min="1031" max="1031" width="11.42578125" style="107" customWidth="1"/>
    <col min="1032" max="1280" width="9.140625" style="107"/>
    <col min="1281" max="1281" width="10.7109375" style="107" customWidth="1"/>
    <col min="1282" max="1282" width="40.7109375" style="107" customWidth="1"/>
    <col min="1283" max="1285" width="17.7109375" style="107" customWidth="1"/>
    <col min="1286" max="1286" width="9.85546875" style="107" bestFit="1" customWidth="1"/>
    <col min="1287" max="1287" width="11.42578125" style="107" customWidth="1"/>
    <col min="1288" max="1536" width="9.140625" style="107"/>
    <col min="1537" max="1537" width="10.7109375" style="107" customWidth="1"/>
    <col min="1538" max="1538" width="40.7109375" style="107" customWidth="1"/>
    <col min="1539" max="1541" width="17.7109375" style="107" customWidth="1"/>
    <col min="1542" max="1542" width="9.85546875" style="107" bestFit="1" customWidth="1"/>
    <col min="1543" max="1543" width="11.42578125" style="107" customWidth="1"/>
    <col min="1544" max="1792" width="9.140625" style="107"/>
    <col min="1793" max="1793" width="10.7109375" style="107" customWidth="1"/>
    <col min="1794" max="1794" width="40.7109375" style="107" customWidth="1"/>
    <col min="1795" max="1797" width="17.7109375" style="107" customWidth="1"/>
    <col min="1798" max="1798" width="9.85546875" style="107" bestFit="1" customWidth="1"/>
    <col min="1799" max="1799" width="11.42578125" style="107" customWidth="1"/>
    <col min="1800" max="2048" width="9.140625" style="107"/>
    <col min="2049" max="2049" width="10.7109375" style="107" customWidth="1"/>
    <col min="2050" max="2050" width="40.7109375" style="107" customWidth="1"/>
    <col min="2051" max="2053" width="17.7109375" style="107" customWidth="1"/>
    <col min="2054" max="2054" width="9.85546875" style="107" bestFit="1" customWidth="1"/>
    <col min="2055" max="2055" width="11.42578125" style="107" customWidth="1"/>
    <col min="2056" max="2304" width="9.140625" style="107"/>
    <col min="2305" max="2305" width="10.7109375" style="107" customWidth="1"/>
    <col min="2306" max="2306" width="40.7109375" style="107" customWidth="1"/>
    <col min="2307" max="2309" width="17.7109375" style="107" customWidth="1"/>
    <col min="2310" max="2310" width="9.85546875" style="107" bestFit="1" customWidth="1"/>
    <col min="2311" max="2311" width="11.42578125" style="107" customWidth="1"/>
    <col min="2312" max="2560" width="9.140625" style="107"/>
    <col min="2561" max="2561" width="10.7109375" style="107" customWidth="1"/>
    <col min="2562" max="2562" width="40.7109375" style="107" customWidth="1"/>
    <col min="2563" max="2565" width="17.7109375" style="107" customWidth="1"/>
    <col min="2566" max="2566" width="9.85546875" style="107" bestFit="1" customWidth="1"/>
    <col min="2567" max="2567" width="11.42578125" style="107" customWidth="1"/>
    <col min="2568" max="2816" width="9.140625" style="107"/>
    <col min="2817" max="2817" width="10.7109375" style="107" customWidth="1"/>
    <col min="2818" max="2818" width="40.7109375" style="107" customWidth="1"/>
    <col min="2819" max="2821" width="17.7109375" style="107" customWidth="1"/>
    <col min="2822" max="2822" width="9.85546875" style="107" bestFit="1" customWidth="1"/>
    <col min="2823" max="2823" width="11.42578125" style="107" customWidth="1"/>
    <col min="2824" max="3072" width="9.140625" style="107"/>
    <col min="3073" max="3073" width="10.7109375" style="107" customWidth="1"/>
    <col min="3074" max="3074" width="40.7109375" style="107" customWidth="1"/>
    <col min="3075" max="3077" width="17.7109375" style="107" customWidth="1"/>
    <col min="3078" max="3078" width="9.85546875" style="107" bestFit="1" customWidth="1"/>
    <col min="3079" max="3079" width="11.42578125" style="107" customWidth="1"/>
    <col min="3080" max="3328" width="9.140625" style="107"/>
    <col min="3329" max="3329" width="10.7109375" style="107" customWidth="1"/>
    <col min="3330" max="3330" width="40.7109375" style="107" customWidth="1"/>
    <col min="3331" max="3333" width="17.7109375" style="107" customWidth="1"/>
    <col min="3334" max="3334" width="9.85546875" style="107" bestFit="1" customWidth="1"/>
    <col min="3335" max="3335" width="11.42578125" style="107" customWidth="1"/>
    <col min="3336" max="3584" width="9.140625" style="107"/>
    <col min="3585" max="3585" width="10.7109375" style="107" customWidth="1"/>
    <col min="3586" max="3586" width="40.7109375" style="107" customWidth="1"/>
    <col min="3587" max="3589" width="17.7109375" style="107" customWidth="1"/>
    <col min="3590" max="3590" width="9.85546875" style="107" bestFit="1" customWidth="1"/>
    <col min="3591" max="3591" width="11.42578125" style="107" customWidth="1"/>
    <col min="3592" max="3840" width="9.140625" style="107"/>
    <col min="3841" max="3841" width="10.7109375" style="107" customWidth="1"/>
    <col min="3842" max="3842" width="40.7109375" style="107" customWidth="1"/>
    <col min="3843" max="3845" width="17.7109375" style="107" customWidth="1"/>
    <col min="3846" max="3846" width="9.85546875" style="107" bestFit="1" customWidth="1"/>
    <col min="3847" max="3847" width="11.42578125" style="107" customWidth="1"/>
    <col min="3848" max="4096" width="9.140625" style="107"/>
    <col min="4097" max="4097" width="10.7109375" style="107" customWidth="1"/>
    <col min="4098" max="4098" width="40.7109375" style="107" customWidth="1"/>
    <col min="4099" max="4101" width="17.7109375" style="107" customWidth="1"/>
    <col min="4102" max="4102" width="9.85546875" style="107" bestFit="1" customWidth="1"/>
    <col min="4103" max="4103" width="11.42578125" style="107" customWidth="1"/>
    <col min="4104" max="4352" width="9.140625" style="107"/>
    <col min="4353" max="4353" width="10.7109375" style="107" customWidth="1"/>
    <col min="4354" max="4354" width="40.7109375" style="107" customWidth="1"/>
    <col min="4355" max="4357" width="17.7109375" style="107" customWidth="1"/>
    <col min="4358" max="4358" width="9.85546875" style="107" bestFit="1" customWidth="1"/>
    <col min="4359" max="4359" width="11.42578125" style="107" customWidth="1"/>
    <col min="4360" max="4608" width="9.140625" style="107"/>
    <col min="4609" max="4609" width="10.7109375" style="107" customWidth="1"/>
    <col min="4610" max="4610" width="40.7109375" style="107" customWidth="1"/>
    <col min="4611" max="4613" width="17.7109375" style="107" customWidth="1"/>
    <col min="4614" max="4614" width="9.85546875" style="107" bestFit="1" customWidth="1"/>
    <col min="4615" max="4615" width="11.42578125" style="107" customWidth="1"/>
    <col min="4616" max="4864" width="9.140625" style="107"/>
    <col min="4865" max="4865" width="10.7109375" style="107" customWidth="1"/>
    <col min="4866" max="4866" width="40.7109375" style="107" customWidth="1"/>
    <col min="4867" max="4869" width="17.7109375" style="107" customWidth="1"/>
    <col min="4870" max="4870" width="9.85546875" style="107" bestFit="1" customWidth="1"/>
    <col min="4871" max="4871" width="11.42578125" style="107" customWidth="1"/>
    <col min="4872" max="5120" width="9.140625" style="107"/>
    <col min="5121" max="5121" width="10.7109375" style="107" customWidth="1"/>
    <col min="5122" max="5122" width="40.7109375" style="107" customWidth="1"/>
    <col min="5123" max="5125" width="17.7109375" style="107" customWidth="1"/>
    <col min="5126" max="5126" width="9.85546875" style="107" bestFit="1" customWidth="1"/>
    <col min="5127" max="5127" width="11.42578125" style="107" customWidth="1"/>
    <col min="5128" max="5376" width="9.140625" style="107"/>
    <col min="5377" max="5377" width="10.7109375" style="107" customWidth="1"/>
    <col min="5378" max="5378" width="40.7109375" style="107" customWidth="1"/>
    <col min="5379" max="5381" width="17.7109375" style="107" customWidth="1"/>
    <col min="5382" max="5382" width="9.85546875" style="107" bestFit="1" customWidth="1"/>
    <col min="5383" max="5383" width="11.42578125" style="107" customWidth="1"/>
    <col min="5384" max="5632" width="9.140625" style="107"/>
    <col min="5633" max="5633" width="10.7109375" style="107" customWidth="1"/>
    <col min="5634" max="5634" width="40.7109375" style="107" customWidth="1"/>
    <col min="5635" max="5637" width="17.7109375" style="107" customWidth="1"/>
    <col min="5638" max="5638" width="9.85546875" style="107" bestFit="1" customWidth="1"/>
    <col min="5639" max="5639" width="11.42578125" style="107" customWidth="1"/>
    <col min="5640" max="5888" width="9.140625" style="107"/>
    <col min="5889" max="5889" width="10.7109375" style="107" customWidth="1"/>
    <col min="5890" max="5890" width="40.7109375" style="107" customWidth="1"/>
    <col min="5891" max="5893" width="17.7109375" style="107" customWidth="1"/>
    <col min="5894" max="5894" width="9.85546875" style="107" bestFit="1" customWidth="1"/>
    <col min="5895" max="5895" width="11.42578125" style="107" customWidth="1"/>
    <col min="5896" max="6144" width="9.140625" style="107"/>
    <col min="6145" max="6145" width="10.7109375" style="107" customWidth="1"/>
    <col min="6146" max="6146" width="40.7109375" style="107" customWidth="1"/>
    <col min="6147" max="6149" width="17.7109375" style="107" customWidth="1"/>
    <col min="6150" max="6150" width="9.85546875" style="107" bestFit="1" customWidth="1"/>
    <col min="6151" max="6151" width="11.42578125" style="107" customWidth="1"/>
    <col min="6152" max="6400" width="9.140625" style="107"/>
    <col min="6401" max="6401" width="10.7109375" style="107" customWidth="1"/>
    <col min="6402" max="6402" width="40.7109375" style="107" customWidth="1"/>
    <col min="6403" max="6405" width="17.7109375" style="107" customWidth="1"/>
    <col min="6406" max="6406" width="9.85546875" style="107" bestFit="1" customWidth="1"/>
    <col min="6407" max="6407" width="11.42578125" style="107" customWidth="1"/>
    <col min="6408" max="6656" width="9.140625" style="107"/>
    <col min="6657" max="6657" width="10.7109375" style="107" customWidth="1"/>
    <col min="6658" max="6658" width="40.7109375" style="107" customWidth="1"/>
    <col min="6659" max="6661" width="17.7109375" style="107" customWidth="1"/>
    <col min="6662" max="6662" width="9.85546875" style="107" bestFit="1" customWidth="1"/>
    <col min="6663" max="6663" width="11.42578125" style="107" customWidth="1"/>
    <col min="6664" max="6912" width="9.140625" style="107"/>
    <col min="6913" max="6913" width="10.7109375" style="107" customWidth="1"/>
    <col min="6914" max="6914" width="40.7109375" style="107" customWidth="1"/>
    <col min="6915" max="6917" width="17.7109375" style="107" customWidth="1"/>
    <col min="6918" max="6918" width="9.85546875" style="107" bestFit="1" customWidth="1"/>
    <col min="6919" max="6919" width="11.42578125" style="107" customWidth="1"/>
    <col min="6920" max="7168" width="9.140625" style="107"/>
    <col min="7169" max="7169" width="10.7109375" style="107" customWidth="1"/>
    <col min="7170" max="7170" width="40.7109375" style="107" customWidth="1"/>
    <col min="7171" max="7173" width="17.7109375" style="107" customWidth="1"/>
    <col min="7174" max="7174" width="9.85546875" style="107" bestFit="1" customWidth="1"/>
    <col min="7175" max="7175" width="11.42578125" style="107" customWidth="1"/>
    <col min="7176" max="7424" width="9.140625" style="107"/>
    <col min="7425" max="7425" width="10.7109375" style="107" customWidth="1"/>
    <col min="7426" max="7426" width="40.7109375" style="107" customWidth="1"/>
    <col min="7427" max="7429" width="17.7109375" style="107" customWidth="1"/>
    <col min="7430" max="7430" width="9.85546875" style="107" bestFit="1" customWidth="1"/>
    <col min="7431" max="7431" width="11.42578125" style="107" customWidth="1"/>
    <col min="7432" max="7680" width="9.140625" style="107"/>
    <col min="7681" max="7681" width="10.7109375" style="107" customWidth="1"/>
    <col min="7682" max="7682" width="40.7109375" style="107" customWidth="1"/>
    <col min="7683" max="7685" width="17.7109375" style="107" customWidth="1"/>
    <col min="7686" max="7686" width="9.85546875" style="107" bestFit="1" customWidth="1"/>
    <col min="7687" max="7687" width="11.42578125" style="107" customWidth="1"/>
    <col min="7688" max="7936" width="9.140625" style="107"/>
    <col min="7937" max="7937" width="10.7109375" style="107" customWidth="1"/>
    <col min="7938" max="7938" width="40.7109375" style="107" customWidth="1"/>
    <col min="7939" max="7941" width="17.7109375" style="107" customWidth="1"/>
    <col min="7942" max="7942" width="9.85546875" style="107" bestFit="1" customWidth="1"/>
    <col min="7943" max="7943" width="11.42578125" style="107" customWidth="1"/>
    <col min="7944" max="8192" width="9.140625" style="107"/>
    <col min="8193" max="8193" width="10.7109375" style="107" customWidth="1"/>
    <col min="8194" max="8194" width="40.7109375" style="107" customWidth="1"/>
    <col min="8195" max="8197" width="17.7109375" style="107" customWidth="1"/>
    <col min="8198" max="8198" width="9.85546875" style="107" bestFit="1" customWidth="1"/>
    <col min="8199" max="8199" width="11.42578125" style="107" customWidth="1"/>
    <col min="8200" max="8448" width="9.140625" style="107"/>
    <col min="8449" max="8449" width="10.7109375" style="107" customWidth="1"/>
    <col min="8450" max="8450" width="40.7109375" style="107" customWidth="1"/>
    <col min="8451" max="8453" width="17.7109375" style="107" customWidth="1"/>
    <col min="8454" max="8454" width="9.85546875" style="107" bestFit="1" customWidth="1"/>
    <col min="8455" max="8455" width="11.42578125" style="107" customWidth="1"/>
    <col min="8456" max="8704" width="9.140625" style="107"/>
    <col min="8705" max="8705" width="10.7109375" style="107" customWidth="1"/>
    <col min="8706" max="8706" width="40.7109375" style="107" customWidth="1"/>
    <col min="8707" max="8709" width="17.7109375" style="107" customWidth="1"/>
    <col min="8710" max="8710" width="9.85546875" style="107" bestFit="1" customWidth="1"/>
    <col min="8711" max="8711" width="11.42578125" style="107" customWidth="1"/>
    <col min="8712" max="8960" width="9.140625" style="107"/>
    <col min="8961" max="8961" width="10.7109375" style="107" customWidth="1"/>
    <col min="8962" max="8962" width="40.7109375" style="107" customWidth="1"/>
    <col min="8963" max="8965" width="17.7109375" style="107" customWidth="1"/>
    <col min="8966" max="8966" width="9.85546875" style="107" bestFit="1" customWidth="1"/>
    <col min="8967" max="8967" width="11.42578125" style="107" customWidth="1"/>
    <col min="8968" max="9216" width="9.140625" style="107"/>
    <col min="9217" max="9217" width="10.7109375" style="107" customWidth="1"/>
    <col min="9218" max="9218" width="40.7109375" style="107" customWidth="1"/>
    <col min="9219" max="9221" width="17.7109375" style="107" customWidth="1"/>
    <col min="9222" max="9222" width="9.85546875" style="107" bestFit="1" customWidth="1"/>
    <col min="9223" max="9223" width="11.42578125" style="107" customWidth="1"/>
    <col min="9224" max="9472" width="9.140625" style="107"/>
    <col min="9473" max="9473" width="10.7109375" style="107" customWidth="1"/>
    <col min="9474" max="9474" width="40.7109375" style="107" customWidth="1"/>
    <col min="9475" max="9477" width="17.7109375" style="107" customWidth="1"/>
    <col min="9478" max="9478" width="9.85546875" style="107" bestFit="1" customWidth="1"/>
    <col min="9479" max="9479" width="11.42578125" style="107" customWidth="1"/>
    <col min="9480" max="9728" width="9.140625" style="107"/>
    <col min="9729" max="9729" width="10.7109375" style="107" customWidth="1"/>
    <col min="9730" max="9730" width="40.7109375" style="107" customWidth="1"/>
    <col min="9731" max="9733" width="17.7109375" style="107" customWidth="1"/>
    <col min="9734" max="9734" width="9.85546875" style="107" bestFit="1" customWidth="1"/>
    <col min="9735" max="9735" width="11.42578125" style="107" customWidth="1"/>
    <col min="9736" max="9984" width="9.140625" style="107"/>
    <col min="9985" max="9985" width="10.7109375" style="107" customWidth="1"/>
    <col min="9986" max="9986" width="40.7109375" style="107" customWidth="1"/>
    <col min="9987" max="9989" width="17.7109375" style="107" customWidth="1"/>
    <col min="9990" max="9990" width="9.85546875" style="107" bestFit="1" customWidth="1"/>
    <col min="9991" max="9991" width="11.42578125" style="107" customWidth="1"/>
    <col min="9992" max="10240" width="9.140625" style="107"/>
    <col min="10241" max="10241" width="10.7109375" style="107" customWidth="1"/>
    <col min="10242" max="10242" width="40.7109375" style="107" customWidth="1"/>
    <col min="10243" max="10245" width="17.7109375" style="107" customWidth="1"/>
    <col min="10246" max="10246" width="9.85546875" style="107" bestFit="1" customWidth="1"/>
    <col min="10247" max="10247" width="11.42578125" style="107" customWidth="1"/>
    <col min="10248" max="10496" width="9.140625" style="107"/>
    <col min="10497" max="10497" width="10.7109375" style="107" customWidth="1"/>
    <col min="10498" max="10498" width="40.7109375" style="107" customWidth="1"/>
    <col min="10499" max="10501" width="17.7109375" style="107" customWidth="1"/>
    <col min="10502" max="10502" width="9.85546875" style="107" bestFit="1" customWidth="1"/>
    <col min="10503" max="10503" width="11.42578125" style="107" customWidth="1"/>
    <col min="10504" max="10752" width="9.140625" style="107"/>
    <col min="10753" max="10753" width="10.7109375" style="107" customWidth="1"/>
    <col min="10754" max="10754" width="40.7109375" style="107" customWidth="1"/>
    <col min="10755" max="10757" width="17.7109375" style="107" customWidth="1"/>
    <col min="10758" max="10758" width="9.85546875" style="107" bestFit="1" customWidth="1"/>
    <col min="10759" max="10759" width="11.42578125" style="107" customWidth="1"/>
    <col min="10760" max="11008" width="9.140625" style="107"/>
    <col min="11009" max="11009" width="10.7109375" style="107" customWidth="1"/>
    <col min="11010" max="11010" width="40.7109375" style="107" customWidth="1"/>
    <col min="11011" max="11013" width="17.7109375" style="107" customWidth="1"/>
    <col min="11014" max="11014" width="9.85546875" style="107" bestFit="1" customWidth="1"/>
    <col min="11015" max="11015" width="11.42578125" style="107" customWidth="1"/>
    <col min="11016" max="11264" width="9.140625" style="107"/>
    <col min="11265" max="11265" width="10.7109375" style="107" customWidth="1"/>
    <col min="11266" max="11266" width="40.7109375" style="107" customWidth="1"/>
    <col min="11267" max="11269" width="17.7109375" style="107" customWidth="1"/>
    <col min="11270" max="11270" width="9.85546875" style="107" bestFit="1" customWidth="1"/>
    <col min="11271" max="11271" width="11.42578125" style="107" customWidth="1"/>
    <col min="11272" max="11520" width="9.140625" style="107"/>
    <col min="11521" max="11521" width="10.7109375" style="107" customWidth="1"/>
    <col min="11522" max="11522" width="40.7109375" style="107" customWidth="1"/>
    <col min="11523" max="11525" width="17.7109375" style="107" customWidth="1"/>
    <col min="11526" max="11526" width="9.85546875" style="107" bestFit="1" customWidth="1"/>
    <col min="11527" max="11527" width="11.42578125" style="107" customWidth="1"/>
    <col min="11528" max="11776" width="9.140625" style="107"/>
    <col min="11777" max="11777" width="10.7109375" style="107" customWidth="1"/>
    <col min="11778" max="11778" width="40.7109375" style="107" customWidth="1"/>
    <col min="11779" max="11781" width="17.7109375" style="107" customWidth="1"/>
    <col min="11782" max="11782" width="9.85546875" style="107" bestFit="1" customWidth="1"/>
    <col min="11783" max="11783" width="11.42578125" style="107" customWidth="1"/>
    <col min="11784" max="12032" width="9.140625" style="107"/>
    <col min="12033" max="12033" width="10.7109375" style="107" customWidth="1"/>
    <col min="12034" max="12034" width="40.7109375" style="107" customWidth="1"/>
    <col min="12035" max="12037" width="17.7109375" style="107" customWidth="1"/>
    <col min="12038" max="12038" width="9.85546875" style="107" bestFit="1" customWidth="1"/>
    <col min="12039" max="12039" width="11.42578125" style="107" customWidth="1"/>
    <col min="12040" max="12288" width="9.140625" style="107"/>
    <col min="12289" max="12289" width="10.7109375" style="107" customWidth="1"/>
    <col min="12290" max="12290" width="40.7109375" style="107" customWidth="1"/>
    <col min="12291" max="12293" width="17.7109375" style="107" customWidth="1"/>
    <col min="12294" max="12294" width="9.85546875" style="107" bestFit="1" customWidth="1"/>
    <col min="12295" max="12295" width="11.42578125" style="107" customWidth="1"/>
    <col min="12296" max="12544" width="9.140625" style="107"/>
    <col min="12545" max="12545" width="10.7109375" style="107" customWidth="1"/>
    <col min="12546" max="12546" width="40.7109375" style="107" customWidth="1"/>
    <col min="12547" max="12549" width="17.7109375" style="107" customWidth="1"/>
    <col min="12550" max="12550" width="9.85546875" style="107" bestFit="1" customWidth="1"/>
    <col min="12551" max="12551" width="11.42578125" style="107" customWidth="1"/>
    <col min="12552" max="12800" width="9.140625" style="107"/>
    <col min="12801" max="12801" width="10.7109375" style="107" customWidth="1"/>
    <col min="12802" max="12802" width="40.7109375" style="107" customWidth="1"/>
    <col min="12803" max="12805" width="17.7109375" style="107" customWidth="1"/>
    <col min="12806" max="12806" width="9.85546875" style="107" bestFit="1" customWidth="1"/>
    <col min="12807" max="12807" width="11.42578125" style="107" customWidth="1"/>
    <col min="12808" max="13056" width="9.140625" style="107"/>
    <col min="13057" max="13057" width="10.7109375" style="107" customWidth="1"/>
    <col min="13058" max="13058" width="40.7109375" style="107" customWidth="1"/>
    <col min="13059" max="13061" width="17.7109375" style="107" customWidth="1"/>
    <col min="13062" max="13062" width="9.85546875" style="107" bestFit="1" customWidth="1"/>
    <col min="13063" max="13063" width="11.42578125" style="107" customWidth="1"/>
    <col min="13064" max="13312" width="9.140625" style="107"/>
    <col min="13313" max="13313" width="10.7109375" style="107" customWidth="1"/>
    <col min="13314" max="13314" width="40.7109375" style="107" customWidth="1"/>
    <col min="13315" max="13317" width="17.7109375" style="107" customWidth="1"/>
    <col min="13318" max="13318" width="9.85546875" style="107" bestFit="1" customWidth="1"/>
    <col min="13319" max="13319" width="11.42578125" style="107" customWidth="1"/>
    <col min="13320" max="13568" width="9.140625" style="107"/>
    <col min="13569" max="13569" width="10.7109375" style="107" customWidth="1"/>
    <col min="13570" max="13570" width="40.7109375" style="107" customWidth="1"/>
    <col min="13571" max="13573" width="17.7109375" style="107" customWidth="1"/>
    <col min="13574" max="13574" width="9.85546875" style="107" bestFit="1" customWidth="1"/>
    <col min="13575" max="13575" width="11.42578125" style="107" customWidth="1"/>
    <col min="13576" max="13824" width="9.140625" style="107"/>
    <col min="13825" max="13825" width="10.7109375" style="107" customWidth="1"/>
    <col min="13826" max="13826" width="40.7109375" style="107" customWidth="1"/>
    <col min="13827" max="13829" width="17.7109375" style="107" customWidth="1"/>
    <col min="13830" max="13830" width="9.85546875" style="107" bestFit="1" customWidth="1"/>
    <col min="13831" max="13831" width="11.42578125" style="107" customWidth="1"/>
    <col min="13832" max="14080" width="9.140625" style="107"/>
    <col min="14081" max="14081" width="10.7109375" style="107" customWidth="1"/>
    <col min="14082" max="14082" width="40.7109375" style="107" customWidth="1"/>
    <col min="14083" max="14085" width="17.7109375" style="107" customWidth="1"/>
    <col min="14086" max="14086" width="9.85546875" style="107" bestFit="1" customWidth="1"/>
    <col min="14087" max="14087" width="11.42578125" style="107" customWidth="1"/>
    <col min="14088" max="14336" width="9.140625" style="107"/>
    <col min="14337" max="14337" width="10.7109375" style="107" customWidth="1"/>
    <col min="14338" max="14338" width="40.7109375" style="107" customWidth="1"/>
    <col min="14339" max="14341" width="17.7109375" style="107" customWidth="1"/>
    <col min="14342" max="14342" width="9.85546875" style="107" bestFit="1" customWidth="1"/>
    <col min="14343" max="14343" width="11.42578125" style="107" customWidth="1"/>
    <col min="14344" max="14592" width="9.140625" style="107"/>
    <col min="14593" max="14593" width="10.7109375" style="107" customWidth="1"/>
    <col min="14594" max="14594" width="40.7109375" style="107" customWidth="1"/>
    <col min="14595" max="14597" width="17.7109375" style="107" customWidth="1"/>
    <col min="14598" max="14598" width="9.85546875" style="107" bestFit="1" customWidth="1"/>
    <col min="14599" max="14599" width="11.42578125" style="107" customWidth="1"/>
    <col min="14600" max="14848" width="9.140625" style="107"/>
    <col min="14849" max="14849" width="10.7109375" style="107" customWidth="1"/>
    <col min="14850" max="14850" width="40.7109375" style="107" customWidth="1"/>
    <col min="14851" max="14853" width="17.7109375" style="107" customWidth="1"/>
    <col min="14854" max="14854" width="9.85546875" style="107" bestFit="1" customWidth="1"/>
    <col min="14855" max="14855" width="11.42578125" style="107" customWidth="1"/>
    <col min="14856" max="15104" width="9.140625" style="107"/>
    <col min="15105" max="15105" width="10.7109375" style="107" customWidth="1"/>
    <col min="15106" max="15106" width="40.7109375" style="107" customWidth="1"/>
    <col min="15107" max="15109" width="17.7109375" style="107" customWidth="1"/>
    <col min="15110" max="15110" width="9.85546875" style="107" bestFit="1" customWidth="1"/>
    <col min="15111" max="15111" width="11.42578125" style="107" customWidth="1"/>
    <col min="15112" max="15360" width="9.140625" style="107"/>
    <col min="15361" max="15361" width="10.7109375" style="107" customWidth="1"/>
    <col min="15362" max="15362" width="40.7109375" style="107" customWidth="1"/>
    <col min="15363" max="15365" width="17.7109375" style="107" customWidth="1"/>
    <col min="15366" max="15366" width="9.85546875" style="107" bestFit="1" customWidth="1"/>
    <col min="15367" max="15367" width="11.42578125" style="107" customWidth="1"/>
    <col min="15368" max="15616" width="9.140625" style="107"/>
    <col min="15617" max="15617" width="10.7109375" style="107" customWidth="1"/>
    <col min="15618" max="15618" width="40.7109375" style="107" customWidth="1"/>
    <col min="15619" max="15621" width="17.7109375" style="107" customWidth="1"/>
    <col min="15622" max="15622" width="9.85546875" style="107" bestFit="1" customWidth="1"/>
    <col min="15623" max="15623" width="11.42578125" style="107" customWidth="1"/>
    <col min="15624" max="15872" width="9.140625" style="107"/>
    <col min="15873" max="15873" width="10.7109375" style="107" customWidth="1"/>
    <col min="15874" max="15874" width="40.7109375" style="107" customWidth="1"/>
    <col min="15875" max="15877" width="17.7109375" style="107" customWidth="1"/>
    <col min="15878" max="15878" width="9.85546875" style="107" bestFit="1" customWidth="1"/>
    <col min="15879" max="15879" width="11.42578125" style="107" customWidth="1"/>
    <col min="15880" max="16128" width="9.140625" style="107"/>
    <col min="16129" max="16129" width="10.7109375" style="107" customWidth="1"/>
    <col min="16130" max="16130" width="40.7109375" style="107" customWidth="1"/>
    <col min="16131" max="16133" width="17.7109375" style="107" customWidth="1"/>
    <col min="16134" max="16134" width="9.85546875" style="107" bestFit="1" customWidth="1"/>
    <col min="16135" max="16135" width="11.42578125" style="107" customWidth="1"/>
    <col min="16136" max="16384" width="9.140625" style="107"/>
  </cols>
  <sheetData>
    <row r="1" spans="2:7" x14ac:dyDescent="0.25">
      <c r="C1" s="363" t="s">
        <v>355</v>
      </c>
      <c r="D1" s="364"/>
      <c r="E1" s="364"/>
    </row>
    <row r="2" spans="2:7" x14ac:dyDescent="0.25">
      <c r="C2" s="365" t="s">
        <v>351</v>
      </c>
      <c r="D2" s="366"/>
      <c r="E2" s="366"/>
      <c r="F2" s="108"/>
      <c r="G2" s="108"/>
    </row>
    <row r="3" spans="2:7" x14ac:dyDescent="0.25">
      <c r="C3" s="109"/>
      <c r="D3" s="108"/>
      <c r="E3" s="108"/>
      <c r="F3" s="108"/>
      <c r="G3" s="108"/>
    </row>
    <row r="4" spans="2:7" ht="15.75" thickBot="1" x14ac:dyDescent="0.3">
      <c r="D4" s="192" t="s">
        <v>299</v>
      </c>
      <c r="E4" s="110"/>
    </row>
    <row r="5" spans="2:7" s="114" customFormat="1" x14ac:dyDescent="0.25">
      <c r="B5" s="111" t="s">
        <v>138</v>
      </c>
      <c r="C5" s="112" t="s">
        <v>139</v>
      </c>
      <c r="D5" s="113" t="s">
        <v>301</v>
      </c>
    </row>
    <row r="6" spans="2:7" s="118" customFormat="1" x14ac:dyDescent="0.25">
      <c r="B6" s="115" t="s">
        <v>140</v>
      </c>
      <c r="C6" s="116" t="s">
        <v>141</v>
      </c>
      <c r="D6" s="117">
        <f>SUM('9.sz. mell.'!D5,'11.sz. mell.'!D5,'13.sz. mell.'!D6,'15.sz. mell.'!D6)</f>
        <v>658226000</v>
      </c>
    </row>
    <row r="7" spans="2:7" s="118" customFormat="1" x14ac:dyDescent="0.25">
      <c r="B7" s="115" t="s">
        <v>142</v>
      </c>
      <c r="C7" s="116" t="s">
        <v>143</v>
      </c>
      <c r="D7" s="117">
        <f>SUM('9.sz. mell.'!D6,'11.sz. mell.'!D6,'13.sz. mell.'!D7,'15.sz. mell.'!D7)</f>
        <v>138804000</v>
      </c>
    </row>
    <row r="8" spans="2:7" x14ac:dyDescent="0.25">
      <c r="B8" s="115" t="s">
        <v>144</v>
      </c>
      <c r="C8" s="116" t="s">
        <v>145</v>
      </c>
      <c r="D8" s="117">
        <f>SUM('9.sz. mell.'!D7,'11.sz. mell.'!D7,'13.sz. mell.'!D8,'15.sz. mell.'!D8)</f>
        <v>481892412</v>
      </c>
    </row>
    <row r="9" spans="2:7" x14ac:dyDescent="0.25">
      <c r="B9" s="115" t="s">
        <v>146</v>
      </c>
      <c r="C9" s="116" t="s">
        <v>147</v>
      </c>
      <c r="D9" s="117">
        <f>SUM('9.sz. mell.'!D8)</f>
        <v>60000000</v>
      </c>
    </row>
    <row r="10" spans="2:7" ht="15.75" thickBot="1" x14ac:dyDescent="0.3">
      <c r="B10" s="119" t="s">
        <v>148</v>
      </c>
      <c r="C10" s="120" t="s">
        <v>149</v>
      </c>
      <c r="D10" s="121">
        <f>SUM('9.sz. mell.'!D9)</f>
        <v>290356000</v>
      </c>
      <c r="G10" s="122"/>
    </row>
    <row r="11" spans="2:7" ht="15.75" thickBot="1" x14ac:dyDescent="0.3">
      <c r="B11" s="123"/>
      <c r="C11" s="124" t="s">
        <v>192</v>
      </c>
      <c r="D11" s="125">
        <f>SUM(D6:D10)</f>
        <v>1629278412</v>
      </c>
      <c r="E11" s="122"/>
      <c r="G11" s="122"/>
    </row>
    <row r="12" spans="2:7" x14ac:dyDescent="0.25">
      <c r="B12" s="126" t="s">
        <v>150</v>
      </c>
      <c r="C12" s="127" t="s">
        <v>151</v>
      </c>
      <c r="D12" s="128">
        <f>SUM('9.sz. mell.'!D10,'11.sz. mell.'!D9,'13.sz. mell.'!D9,'15.sz. mell.'!D9)</f>
        <v>690674000</v>
      </c>
      <c r="E12" s="122"/>
    </row>
    <row r="13" spans="2:7" x14ac:dyDescent="0.25">
      <c r="B13" s="115" t="s">
        <v>152</v>
      </c>
      <c r="C13" s="116" t="s">
        <v>153</v>
      </c>
      <c r="D13" s="117">
        <f>SUM('9.sz. mell.'!D11)</f>
        <v>80400000</v>
      </c>
      <c r="E13" s="122"/>
      <c r="G13" s="122"/>
    </row>
    <row r="14" spans="2:7" ht="15.75" thickBot="1" x14ac:dyDescent="0.3">
      <c r="B14" s="115" t="s">
        <v>154</v>
      </c>
      <c r="C14" s="116" t="s">
        <v>155</v>
      </c>
      <c r="D14" s="117">
        <f>SUM('9.sz. mell.'!D12)</f>
        <v>54058737</v>
      </c>
    </row>
    <row r="15" spans="2:7" ht="15.75" thickBot="1" x14ac:dyDescent="0.3">
      <c r="B15" s="129" t="s">
        <v>158</v>
      </c>
      <c r="C15" s="130" t="s">
        <v>159</v>
      </c>
      <c r="D15" s="131">
        <f>SUM(D11,D12:D14)</f>
        <v>2454411149</v>
      </c>
    </row>
    <row r="16" spans="2:7" x14ac:dyDescent="0.25">
      <c r="B16" s="126" t="s">
        <v>160</v>
      </c>
      <c r="C16" s="127" t="s">
        <v>161</v>
      </c>
      <c r="D16" s="128">
        <f>SUM('9.sz. mell.'!D15,'13.sz. mell.'!D11)</f>
        <v>384637932</v>
      </c>
    </row>
    <row r="17" spans="2:5" x14ac:dyDescent="0.25">
      <c r="B17" s="115" t="s">
        <v>162</v>
      </c>
      <c r="C17" s="116" t="s">
        <v>163</v>
      </c>
      <c r="D17" s="117">
        <f>SUM('9.sz. mell.'!D16)</f>
        <v>42788000</v>
      </c>
      <c r="E17" s="122"/>
    </row>
    <row r="18" spans="2:5" x14ac:dyDescent="0.25">
      <c r="B18" s="115" t="s">
        <v>164</v>
      </c>
      <c r="C18" s="116" t="s">
        <v>165</v>
      </c>
      <c r="D18" s="117">
        <f>SUM('9.sz. mell.'!D17)</f>
        <v>1130400000</v>
      </c>
      <c r="E18" s="122"/>
    </row>
    <row r="19" spans="2:5" ht="15.75" thickBot="1" x14ac:dyDescent="0.3">
      <c r="B19" s="119" t="s">
        <v>166</v>
      </c>
      <c r="C19" s="120" t="s">
        <v>167</v>
      </c>
      <c r="D19" s="121">
        <f>SUM('9.sz. mell.'!D18,'11.sz. mell.'!D13,'13.sz. mell.'!D12,'15.sz. mell.'!D12)</f>
        <v>115590000</v>
      </c>
    </row>
    <row r="20" spans="2:5" ht="15.75" thickBot="1" x14ac:dyDescent="0.3">
      <c r="B20" s="123"/>
      <c r="C20" s="124" t="s">
        <v>296</v>
      </c>
      <c r="D20" s="125">
        <f>SUM(D16,D18:D19,D21)</f>
        <v>1631227932</v>
      </c>
      <c r="E20" s="122"/>
    </row>
    <row r="21" spans="2:5" x14ac:dyDescent="0.25">
      <c r="B21" s="132" t="s">
        <v>350</v>
      </c>
      <c r="C21" s="133" t="s">
        <v>291</v>
      </c>
      <c r="D21" s="134">
        <f>SUM('13.sz. mell.'!D13)</f>
        <v>600000</v>
      </c>
      <c r="E21" s="122"/>
    </row>
    <row r="22" spans="2:5" x14ac:dyDescent="0.25">
      <c r="B22" s="126" t="s">
        <v>168</v>
      </c>
      <c r="C22" s="127" t="s">
        <v>169</v>
      </c>
      <c r="D22" s="128">
        <f>SUM('9.sz. mell.'!D20)</f>
        <v>3600000</v>
      </c>
      <c r="E22" s="122"/>
    </row>
    <row r="23" spans="2:5" ht="15.75" thickBot="1" x14ac:dyDescent="0.3">
      <c r="B23" s="119" t="s">
        <v>170</v>
      </c>
      <c r="C23" s="120" t="s">
        <v>171</v>
      </c>
      <c r="D23" s="135">
        <v>776795217</v>
      </c>
    </row>
    <row r="24" spans="2:5" ht="15.75" thickBot="1" x14ac:dyDescent="0.3">
      <c r="B24" s="129" t="s">
        <v>158</v>
      </c>
      <c r="C24" s="136" t="s">
        <v>172</v>
      </c>
      <c r="D24" s="131">
        <f>SUM(D20,D22:D23,D17)</f>
        <v>2454411149</v>
      </c>
      <c r="E24" s="122"/>
    </row>
  </sheetData>
  <mergeCells count="2">
    <mergeCell ref="C1:E1"/>
    <mergeCell ref="C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4.85546875" style="62" customWidth="1"/>
    <col min="2" max="2" width="17" style="63" customWidth="1"/>
    <col min="3" max="14" width="10.85546875" style="62" bestFit="1" customWidth="1"/>
    <col min="15" max="15" width="12.28515625" style="62" bestFit="1" customWidth="1"/>
    <col min="16" max="16" width="12.28515625" style="1" bestFit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08" t="s">
        <v>364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6" x14ac:dyDescent="0.25">
      <c r="A2" s="408" t="s">
        <v>221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6" ht="15.75" thickBot="1" x14ac:dyDescent="0.3">
      <c r="E3" s="64"/>
      <c r="O3" s="361" t="s">
        <v>299</v>
      </c>
      <c r="P3" s="360"/>
    </row>
    <row r="4" spans="1:16" s="3" customFormat="1" x14ac:dyDescent="0.25">
      <c r="A4" s="65" t="s">
        <v>138</v>
      </c>
      <c r="B4" s="66" t="s">
        <v>139</v>
      </c>
      <c r="C4" s="67" t="s">
        <v>206</v>
      </c>
      <c r="D4" s="67" t="s">
        <v>207</v>
      </c>
      <c r="E4" s="67" t="s">
        <v>208</v>
      </c>
      <c r="F4" s="67" t="s">
        <v>209</v>
      </c>
      <c r="G4" s="67" t="s">
        <v>210</v>
      </c>
      <c r="H4" s="67" t="s">
        <v>211</v>
      </c>
      <c r="I4" s="67" t="s">
        <v>212</v>
      </c>
      <c r="J4" s="67" t="s">
        <v>213</v>
      </c>
      <c r="K4" s="67" t="s">
        <v>214</v>
      </c>
      <c r="L4" s="67" t="s">
        <v>215</v>
      </c>
      <c r="M4" s="67" t="s">
        <v>216</v>
      </c>
      <c r="N4" s="67" t="s">
        <v>217</v>
      </c>
      <c r="O4" s="68" t="s">
        <v>218</v>
      </c>
    </row>
    <row r="5" spans="1:16" s="4" customFormat="1" ht="14.25" x14ac:dyDescent="0.2">
      <c r="A5" s="69" t="s">
        <v>140</v>
      </c>
      <c r="B5" s="70" t="s">
        <v>141</v>
      </c>
      <c r="C5" s="71">
        <f>$P$5/12</f>
        <v>4983333.333333333</v>
      </c>
      <c r="D5" s="71">
        <f t="shared" ref="D5:N5" si="0">$P$5/12</f>
        <v>4983333.333333333</v>
      </c>
      <c r="E5" s="71">
        <f t="shared" si="0"/>
        <v>4983333.333333333</v>
      </c>
      <c r="F5" s="71">
        <f t="shared" si="0"/>
        <v>4983333.333333333</v>
      </c>
      <c r="G5" s="71">
        <f t="shared" si="0"/>
        <v>4983333.333333333</v>
      </c>
      <c r="H5" s="71">
        <f t="shared" si="0"/>
        <v>4983333.333333333</v>
      </c>
      <c r="I5" s="71">
        <f t="shared" si="0"/>
        <v>4983333.333333333</v>
      </c>
      <c r="J5" s="71">
        <f t="shared" si="0"/>
        <v>4983333.333333333</v>
      </c>
      <c r="K5" s="71">
        <f t="shared" si="0"/>
        <v>4983333.333333333</v>
      </c>
      <c r="L5" s="71">
        <f t="shared" si="0"/>
        <v>4983333.333333333</v>
      </c>
      <c r="M5" s="71">
        <f t="shared" si="0"/>
        <v>4983333.333333333</v>
      </c>
      <c r="N5" s="71">
        <f t="shared" si="0"/>
        <v>4983333.333333333</v>
      </c>
      <c r="O5" s="72">
        <f>SUM(C5:N5)</f>
        <v>59800000.000000007</v>
      </c>
      <c r="P5" s="4">
        <v>59800000</v>
      </c>
    </row>
    <row r="6" spans="1:16" s="4" customFormat="1" ht="38.25" x14ac:dyDescent="0.2">
      <c r="A6" s="69" t="s">
        <v>142</v>
      </c>
      <c r="B6" s="70" t="s">
        <v>143</v>
      </c>
      <c r="C6" s="71">
        <f>$P$6/12</f>
        <v>1013416.6666666666</v>
      </c>
      <c r="D6" s="71">
        <f t="shared" ref="D6:N6" si="1">$P$6/12</f>
        <v>1013416.6666666666</v>
      </c>
      <c r="E6" s="71">
        <f t="shared" si="1"/>
        <v>1013416.6666666666</v>
      </c>
      <c r="F6" s="71">
        <f t="shared" si="1"/>
        <v>1013416.6666666666</v>
      </c>
      <c r="G6" s="71">
        <f t="shared" si="1"/>
        <v>1013416.6666666666</v>
      </c>
      <c r="H6" s="71">
        <f t="shared" si="1"/>
        <v>1013416.6666666666</v>
      </c>
      <c r="I6" s="71">
        <f t="shared" si="1"/>
        <v>1013416.6666666666</v>
      </c>
      <c r="J6" s="71">
        <f t="shared" si="1"/>
        <v>1013416.6666666666</v>
      </c>
      <c r="K6" s="71">
        <f t="shared" si="1"/>
        <v>1013416.6666666666</v>
      </c>
      <c r="L6" s="71">
        <f t="shared" si="1"/>
        <v>1013416.6666666666</v>
      </c>
      <c r="M6" s="71">
        <f t="shared" si="1"/>
        <v>1013416.6666666666</v>
      </c>
      <c r="N6" s="71">
        <f t="shared" si="1"/>
        <v>1013416.6666666666</v>
      </c>
      <c r="O6" s="72">
        <f t="shared" ref="O6:O13" si="2">SUM(C6:N6)</f>
        <v>12160999.999999998</v>
      </c>
      <c r="P6" s="4">
        <v>12161000</v>
      </c>
    </row>
    <row r="7" spans="1:16" x14ac:dyDescent="0.25">
      <c r="A7" s="69" t="s">
        <v>144</v>
      </c>
      <c r="B7" s="70" t="s">
        <v>145</v>
      </c>
      <c r="C7" s="71">
        <f>$P$7/12</f>
        <v>34649367.666666664</v>
      </c>
      <c r="D7" s="71">
        <f t="shared" ref="D7:N7" si="3">$P$7/12</f>
        <v>34649367.666666664</v>
      </c>
      <c r="E7" s="71">
        <f t="shared" si="3"/>
        <v>34649367.666666664</v>
      </c>
      <c r="F7" s="71">
        <f t="shared" si="3"/>
        <v>34649367.666666664</v>
      </c>
      <c r="G7" s="71">
        <f t="shared" si="3"/>
        <v>34649367.666666664</v>
      </c>
      <c r="H7" s="71">
        <f t="shared" si="3"/>
        <v>34649367.666666664</v>
      </c>
      <c r="I7" s="71">
        <f t="shared" si="3"/>
        <v>34649367.666666664</v>
      </c>
      <c r="J7" s="71">
        <f t="shared" si="3"/>
        <v>34649367.666666664</v>
      </c>
      <c r="K7" s="71">
        <f t="shared" si="3"/>
        <v>34649367.666666664</v>
      </c>
      <c r="L7" s="71">
        <f t="shared" si="3"/>
        <v>34649367.666666664</v>
      </c>
      <c r="M7" s="71">
        <f t="shared" si="3"/>
        <v>34649367.666666664</v>
      </c>
      <c r="N7" s="71">
        <f t="shared" si="3"/>
        <v>34649367.666666664</v>
      </c>
      <c r="O7" s="72">
        <f t="shared" si="2"/>
        <v>415792412.00000006</v>
      </c>
      <c r="P7" s="1">
        <v>415792412</v>
      </c>
    </row>
    <row r="8" spans="1:16" ht="26.25" x14ac:dyDescent="0.25">
      <c r="A8" s="69" t="s">
        <v>146</v>
      </c>
      <c r="B8" s="70" t="s">
        <v>147</v>
      </c>
      <c r="C8" s="71">
        <f>$P$8/12</f>
        <v>5000000</v>
      </c>
      <c r="D8" s="71">
        <f t="shared" ref="D8:N8" si="4">$P$8/12</f>
        <v>5000000</v>
      </c>
      <c r="E8" s="71">
        <f t="shared" si="4"/>
        <v>5000000</v>
      </c>
      <c r="F8" s="71">
        <f t="shared" si="4"/>
        <v>5000000</v>
      </c>
      <c r="G8" s="71">
        <f t="shared" si="4"/>
        <v>5000000</v>
      </c>
      <c r="H8" s="71">
        <f t="shared" si="4"/>
        <v>5000000</v>
      </c>
      <c r="I8" s="71">
        <f t="shared" si="4"/>
        <v>5000000</v>
      </c>
      <c r="J8" s="71">
        <f t="shared" si="4"/>
        <v>5000000</v>
      </c>
      <c r="K8" s="71">
        <f t="shared" si="4"/>
        <v>5000000</v>
      </c>
      <c r="L8" s="71">
        <f t="shared" si="4"/>
        <v>5000000</v>
      </c>
      <c r="M8" s="71">
        <f t="shared" si="4"/>
        <v>5000000</v>
      </c>
      <c r="N8" s="71">
        <f t="shared" si="4"/>
        <v>5000000</v>
      </c>
      <c r="O8" s="72">
        <f t="shared" si="2"/>
        <v>60000000</v>
      </c>
      <c r="P8" s="1">
        <v>60000000</v>
      </c>
    </row>
    <row r="9" spans="1:16" ht="26.25" x14ac:dyDescent="0.25">
      <c r="A9" s="69" t="s">
        <v>148</v>
      </c>
      <c r="B9" s="70" t="s">
        <v>149</v>
      </c>
      <c r="C9" s="71">
        <f>$P$9/12</f>
        <v>24196333.333333332</v>
      </c>
      <c r="D9" s="71">
        <f t="shared" ref="D9:N9" si="5">$P$9/12</f>
        <v>24196333.333333332</v>
      </c>
      <c r="E9" s="71">
        <f t="shared" si="5"/>
        <v>24196333.333333332</v>
      </c>
      <c r="F9" s="71">
        <f t="shared" si="5"/>
        <v>24196333.333333332</v>
      </c>
      <c r="G9" s="71">
        <f t="shared" si="5"/>
        <v>24196333.333333332</v>
      </c>
      <c r="H9" s="71">
        <f t="shared" si="5"/>
        <v>24196333.333333332</v>
      </c>
      <c r="I9" s="71">
        <f t="shared" si="5"/>
        <v>24196333.333333332</v>
      </c>
      <c r="J9" s="71">
        <f t="shared" si="5"/>
        <v>24196333.333333332</v>
      </c>
      <c r="K9" s="71">
        <f t="shared" si="5"/>
        <v>24196333.333333332</v>
      </c>
      <c r="L9" s="71">
        <f t="shared" si="5"/>
        <v>24196333.333333332</v>
      </c>
      <c r="M9" s="71">
        <f t="shared" si="5"/>
        <v>24196333.333333332</v>
      </c>
      <c r="N9" s="71">
        <f t="shared" si="5"/>
        <v>24196333.333333332</v>
      </c>
      <c r="O9" s="72">
        <f t="shared" si="2"/>
        <v>290356000.00000006</v>
      </c>
      <c r="P9" s="1">
        <v>290356000</v>
      </c>
    </row>
    <row r="10" spans="1:16" x14ac:dyDescent="0.25">
      <c r="A10" s="69" t="s">
        <v>150</v>
      </c>
      <c r="B10" s="70" t="s">
        <v>151</v>
      </c>
      <c r="C10" s="71">
        <f>$P$10/12</f>
        <v>56472833.333333336</v>
      </c>
      <c r="D10" s="71">
        <f t="shared" ref="D10:N10" si="6">$P$10/12</f>
        <v>56472833.333333336</v>
      </c>
      <c r="E10" s="71">
        <f t="shared" si="6"/>
        <v>56472833.333333336</v>
      </c>
      <c r="F10" s="71">
        <f t="shared" si="6"/>
        <v>56472833.333333336</v>
      </c>
      <c r="G10" s="71">
        <f t="shared" si="6"/>
        <v>56472833.333333336</v>
      </c>
      <c r="H10" s="71">
        <f t="shared" si="6"/>
        <v>56472833.333333336</v>
      </c>
      <c r="I10" s="71">
        <f t="shared" si="6"/>
        <v>56472833.333333336</v>
      </c>
      <c r="J10" s="71">
        <f t="shared" si="6"/>
        <v>56472833.333333336</v>
      </c>
      <c r="K10" s="71">
        <f t="shared" si="6"/>
        <v>56472833.333333336</v>
      </c>
      <c r="L10" s="71">
        <f t="shared" si="6"/>
        <v>56472833.333333336</v>
      </c>
      <c r="M10" s="71">
        <f t="shared" si="6"/>
        <v>56472833.333333336</v>
      </c>
      <c r="N10" s="71">
        <f t="shared" si="6"/>
        <v>56472833.333333336</v>
      </c>
      <c r="O10" s="72">
        <f t="shared" si="2"/>
        <v>677674000</v>
      </c>
      <c r="P10" s="1">
        <v>677674000</v>
      </c>
    </row>
    <row r="11" spans="1:16" x14ac:dyDescent="0.25">
      <c r="A11" s="69" t="s">
        <v>152</v>
      </c>
      <c r="B11" s="70" t="s">
        <v>153</v>
      </c>
      <c r="C11" s="71">
        <f>$P$11/12</f>
        <v>6700000</v>
      </c>
      <c r="D11" s="71">
        <f t="shared" ref="D11:N11" si="7">$P$11/12</f>
        <v>6700000</v>
      </c>
      <c r="E11" s="71">
        <f t="shared" si="7"/>
        <v>6700000</v>
      </c>
      <c r="F11" s="71">
        <f t="shared" si="7"/>
        <v>6700000</v>
      </c>
      <c r="G11" s="71">
        <f t="shared" si="7"/>
        <v>6700000</v>
      </c>
      <c r="H11" s="71">
        <f t="shared" si="7"/>
        <v>6700000</v>
      </c>
      <c r="I11" s="71">
        <f t="shared" si="7"/>
        <v>6700000</v>
      </c>
      <c r="J11" s="71">
        <f t="shared" si="7"/>
        <v>6700000</v>
      </c>
      <c r="K11" s="71">
        <f t="shared" si="7"/>
        <v>6700000</v>
      </c>
      <c r="L11" s="71">
        <f t="shared" si="7"/>
        <v>6700000</v>
      </c>
      <c r="M11" s="71">
        <f t="shared" si="7"/>
        <v>6700000</v>
      </c>
      <c r="N11" s="71">
        <f t="shared" si="7"/>
        <v>6700000</v>
      </c>
      <c r="O11" s="72">
        <f t="shared" si="2"/>
        <v>80400000</v>
      </c>
      <c r="P11" s="1">
        <v>80400000</v>
      </c>
    </row>
    <row r="12" spans="1:16" ht="26.25" x14ac:dyDescent="0.25">
      <c r="A12" s="69" t="s">
        <v>154</v>
      </c>
      <c r="B12" s="70" t="s">
        <v>155</v>
      </c>
      <c r="C12" s="71">
        <f>$P$12/12</f>
        <v>300000</v>
      </c>
      <c r="D12" s="71">
        <f t="shared" ref="D12:N12" si="8">$P$12/12</f>
        <v>300000</v>
      </c>
      <c r="E12" s="71">
        <f t="shared" si="8"/>
        <v>300000</v>
      </c>
      <c r="F12" s="71">
        <f t="shared" si="8"/>
        <v>300000</v>
      </c>
      <c r="G12" s="71">
        <f t="shared" si="8"/>
        <v>300000</v>
      </c>
      <c r="H12" s="71">
        <f t="shared" si="8"/>
        <v>300000</v>
      </c>
      <c r="I12" s="71">
        <f t="shared" si="8"/>
        <v>300000</v>
      </c>
      <c r="J12" s="71">
        <f t="shared" si="8"/>
        <v>300000</v>
      </c>
      <c r="K12" s="71">
        <f t="shared" si="8"/>
        <v>300000</v>
      </c>
      <c r="L12" s="71">
        <f t="shared" si="8"/>
        <v>300000</v>
      </c>
      <c r="M12" s="71">
        <f t="shared" si="8"/>
        <v>300000</v>
      </c>
      <c r="N12" s="71">
        <f t="shared" si="8"/>
        <v>300000</v>
      </c>
      <c r="O12" s="72">
        <f t="shared" si="2"/>
        <v>3600000</v>
      </c>
      <c r="P12" s="1">
        <v>3600000</v>
      </c>
    </row>
    <row r="13" spans="1:16" ht="27" thickBot="1" x14ac:dyDescent="0.3">
      <c r="A13" s="73" t="s">
        <v>156</v>
      </c>
      <c r="B13" s="74" t="s">
        <v>157</v>
      </c>
      <c r="C13" s="71">
        <f>$P$13/12</f>
        <v>68324083.666666672</v>
      </c>
      <c r="D13" s="71">
        <f t="shared" ref="D13:N13" si="9">$P$13/12</f>
        <v>68324083.666666672</v>
      </c>
      <c r="E13" s="71">
        <f t="shared" si="9"/>
        <v>68324083.666666672</v>
      </c>
      <c r="F13" s="71">
        <f t="shared" si="9"/>
        <v>68324083.666666672</v>
      </c>
      <c r="G13" s="71">
        <f t="shared" si="9"/>
        <v>68324083.666666672</v>
      </c>
      <c r="H13" s="71">
        <f t="shared" si="9"/>
        <v>68324083.666666672</v>
      </c>
      <c r="I13" s="71">
        <f t="shared" si="9"/>
        <v>68324083.666666672</v>
      </c>
      <c r="J13" s="71">
        <f t="shared" si="9"/>
        <v>68324083.666666672</v>
      </c>
      <c r="K13" s="71">
        <f t="shared" si="9"/>
        <v>68324083.666666672</v>
      </c>
      <c r="L13" s="71">
        <f t="shared" si="9"/>
        <v>68324083.666666672</v>
      </c>
      <c r="M13" s="71">
        <f t="shared" si="9"/>
        <v>68324083.666666672</v>
      </c>
      <c r="N13" s="71">
        <f t="shared" si="9"/>
        <v>68324083.666666672</v>
      </c>
      <c r="O13" s="72">
        <f t="shared" si="2"/>
        <v>819889003.99999988</v>
      </c>
      <c r="P13" s="1">
        <v>819889004</v>
      </c>
    </row>
    <row r="14" spans="1:16" ht="27" thickBot="1" x14ac:dyDescent="0.3">
      <c r="A14" s="75" t="s">
        <v>158</v>
      </c>
      <c r="B14" s="76" t="s">
        <v>159</v>
      </c>
      <c r="C14" s="77">
        <f t="shared" ref="C14:O14" si="10">SUM(C5:C13)</f>
        <v>201639368</v>
      </c>
      <c r="D14" s="77">
        <f t="shared" si="10"/>
        <v>201639368</v>
      </c>
      <c r="E14" s="78">
        <f t="shared" si="10"/>
        <v>201639368</v>
      </c>
      <c r="F14" s="77">
        <f t="shared" si="10"/>
        <v>201639368</v>
      </c>
      <c r="G14" s="77">
        <f t="shared" si="10"/>
        <v>201639368</v>
      </c>
      <c r="H14" s="78">
        <f t="shared" si="10"/>
        <v>201639368</v>
      </c>
      <c r="I14" s="77">
        <f t="shared" si="10"/>
        <v>201639368</v>
      </c>
      <c r="J14" s="77">
        <f t="shared" si="10"/>
        <v>201639368</v>
      </c>
      <c r="K14" s="78">
        <f t="shared" si="10"/>
        <v>201639368</v>
      </c>
      <c r="L14" s="77">
        <f t="shared" si="10"/>
        <v>201639368</v>
      </c>
      <c r="M14" s="77">
        <f t="shared" si="10"/>
        <v>201639368</v>
      </c>
      <c r="N14" s="78">
        <f t="shared" si="10"/>
        <v>201639368</v>
      </c>
      <c r="O14" s="78">
        <f t="shared" si="10"/>
        <v>2419672416</v>
      </c>
    </row>
    <row r="15" spans="1:16" ht="39" x14ac:dyDescent="0.25">
      <c r="A15" s="79" t="s">
        <v>160</v>
      </c>
      <c r="B15" s="80" t="s">
        <v>161</v>
      </c>
      <c r="C15" s="71">
        <f>$P$15/12</f>
        <v>29803161</v>
      </c>
      <c r="D15" s="71">
        <f t="shared" ref="D15:N15" si="11">$P$15/12</f>
        <v>29803161</v>
      </c>
      <c r="E15" s="71">
        <f t="shared" si="11"/>
        <v>29803161</v>
      </c>
      <c r="F15" s="71">
        <f t="shared" si="11"/>
        <v>29803161</v>
      </c>
      <c r="G15" s="71">
        <f t="shared" si="11"/>
        <v>29803161</v>
      </c>
      <c r="H15" s="71">
        <f t="shared" si="11"/>
        <v>29803161</v>
      </c>
      <c r="I15" s="71">
        <f t="shared" si="11"/>
        <v>29803161</v>
      </c>
      <c r="J15" s="71">
        <f t="shared" si="11"/>
        <v>29803161</v>
      </c>
      <c r="K15" s="71">
        <f t="shared" si="11"/>
        <v>29803161</v>
      </c>
      <c r="L15" s="71">
        <f t="shared" si="11"/>
        <v>29803161</v>
      </c>
      <c r="M15" s="71">
        <f t="shared" si="11"/>
        <v>29803161</v>
      </c>
      <c r="N15" s="71">
        <f t="shared" si="11"/>
        <v>29803161</v>
      </c>
      <c r="O15" s="81">
        <f>SUM(C15:N15)</f>
        <v>357637932</v>
      </c>
      <c r="P15" s="1">
        <v>357637932</v>
      </c>
    </row>
    <row r="16" spans="1:16" ht="39" x14ac:dyDescent="0.25">
      <c r="A16" s="69" t="s">
        <v>162</v>
      </c>
      <c r="B16" s="70" t="s">
        <v>163</v>
      </c>
      <c r="C16" s="71">
        <v>42788000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82">
        <f t="shared" ref="O16:O20" si="12">SUM(C16:N16)</f>
        <v>42788000</v>
      </c>
      <c r="P16" s="1">
        <v>42788000</v>
      </c>
    </row>
    <row r="17" spans="1:16" ht="26.25" x14ac:dyDescent="0.25">
      <c r="A17" s="69" t="s">
        <v>164</v>
      </c>
      <c r="B17" s="70" t="s">
        <v>165</v>
      </c>
      <c r="C17" s="71">
        <f>SUM($P$17/12)</f>
        <v>94200000</v>
      </c>
      <c r="D17" s="71">
        <f t="shared" ref="D17:N17" si="13">SUM($P$17/12)</f>
        <v>94200000</v>
      </c>
      <c r="E17" s="71">
        <f t="shared" si="13"/>
        <v>94200000</v>
      </c>
      <c r="F17" s="71">
        <f t="shared" si="13"/>
        <v>94200000</v>
      </c>
      <c r="G17" s="71">
        <f t="shared" si="13"/>
        <v>94200000</v>
      </c>
      <c r="H17" s="71">
        <f t="shared" si="13"/>
        <v>94200000</v>
      </c>
      <c r="I17" s="71">
        <f t="shared" si="13"/>
        <v>94200000</v>
      </c>
      <c r="J17" s="71">
        <f t="shared" si="13"/>
        <v>94200000</v>
      </c>
      <c r="K17" s="71">
        <f t="shared" si="13"/>
        <v>94200000</v>
      </c>
      <c r="L17" s="71">
        <f t="shared" si="13"/>
        <v>94200000</v>
      </c>
      <c r="M17" s="71">
        <f t="shared" si="13"/>
        <v>94200000</v>
      </c>
      <c r="N17" s="71">
        <f t="shared" si="13"/>
        <v>94200000</v>
      </c>
      <c r="O17" s="82">
        <f t="shared" si="12"/>
        <v>1130400000</v>
      </c>
      <c r="P17" s="83">
        <v>1130400000</v>
      </c>
    </row>
    <row r="18" spans="1:16" x14ac:dyDescent="0.25">
      <c r="A18" s="69" t="s">
        <v>166</v>
      </c>
      <c r="B18" s="70" t="s">
        <v>167</v>
      </c>
      <c r="C18" s="71">
        <f>$P$18/12</f>
        <v>9208333.333333334</v>
      </c>
      <c r="D18" s="71">
        <f t="shared" ref="D18:N18" si="14">$P$18/12</f>
        <v>9208333.333333334</v>
      </c>
      <c r="E18" s="71">
        <f t="shared" si="14"/>
        <v>9208333.333333334</v>
      </c>
      <c r="F18" s="71">
        <f t="shared" si="14"/>
        <v>9208333.333333334</v>
      </c>
      <c r="G18" s="71">
        <f t="shared" si="14"/>
        <v>9208333.333333334</v>
      </c>
      <c r="H18" s="71">
        <f t="shared" si="14"/>
        <v>9208333.333333334</v>
      </c>
      <c r="I18" s="71">
        <f t="shared" si="14"/>
        <v>9208333.333333334</v>
      </c>
      <c r="J18" s="71">
        <f t="shared" si="14"/>
        <v>9208333.333333334</v>
      </c>
      <c r="K18" s="71">
        <f t="shared" si="14"/>
        <v>9208333.333333334</v>
      </c>
      <c r="L18" s="71">
        <f t="shared" si="14"/>
        <v>9208333.333333334</v>
      </c>
      <c r="M18" s="71">
        <f t="shared" si="14"/>
        <v>9208333.333333334</v>
      </c>
      <c r="N18" s="71">
        <f t="shared" si="14"/>
        <v>9208333.333333334</v>
      </c>
      <c r="O18" s="82">
        <f t="shared" si="12"/>
        <v>110499999.99999999</v>
      </c>
      <c r="P18" s="1">
        <v>110500000</v>
      </c>
    </row>
    <row r="19" spans="1:16" ht="26.25" x14ac:dyDescent="0.25">
      <c r="A19" s="69" t="s">
        <v>168</v>
      </c>
      <c r="B19" s="70" t="s">
        <v>169</v>
      </c>
      <c r="C19" s="71">
        <f>$P$19/12</f>
        <v>300000</v>
      </c>
      <c r="D19" s="71">
        <f>$P$19/12</f>
        <v>300000</v>
      </c>
      <c r="E19" s="71">
        <f t="shared" ref="E19:N19" si="15">$P$19/12</f>
        <v>300000</v>
      </c>
      <c r="F19" s="71">
        <f t="shared" si="15"/>
        <v>300000</v>
      </c>
      <c r="G19" s="71">
        <f t="shared" si="15"/>
        <v>300000</v>
      </c>
      <c r="H19" s="71">
        <f t="shared" si="15"/>
        <v>300000</v>
      </c>
      <c r="I19" s="71">
        <f t="shared" si="15"/>
        <v>300000</v>
      </c>
      <c r="J19" s="71">
        <f t="shared" si="15"/>
        <v>300000</v>
      </c>
      <c r="K19" s="71">
        <f t="shared" si="15"/>
        <v>300000</v>
      </c>
      <c r="L19" s="71">
        <f t="shared" si="15"/>
        <v>300000</v>
      </c>
      <c r="M19" s="71">
        <f t="shared" si="15"/>
        <v>300000</v>
      </c>
      <c r="N19" s="71">
        <f t="shared" si="15"/>
        <v>300000</v>
      </c>
      <c r="O19" s="82">
        <f>SUM(C19:N19)</f>
        <v>3600000</v>
      </c>
      <c r="P19" s="1">
        <v>3600000</v>
      </c>
    </row>
    <row r="20" spans="1:16" ht="27" thickBot="1" x14ac:dyDescent="0.3">
      <c r="A20" s="73" t="s">
        <v>170</v>
      </c>
      <c r="B20" s="74" t="s">
        <v>171</v>
      </c>
      <c r="C20" s="71">
        <v>774746484</v>
      </c>
      <c r="D20" s="71">
        <f t="shared" ref="D20:N20" si="16">$P$20/12</f>
        <v>0</v>
      </c>
      <c r="E20" s="71">
        <f t="shared" si="16"/>
        <v>0</v>
      </c>
      <c r="F20" s="71">
        <f t="shared" si="16"/>
        <v>0</v>
      </c>
      <c r="G20" s="71">
        <f t="shared" si="16"/>
        <v>0</v>
      </c>
      <c r="H20" s="71">
        <f t="shared" si="16"/>
        <v>0</v>
      </c>
      <c r="I20" s="71">
        <f t="shared" si="16"/>
        <v>0</v>
      </c>
      <c r="J20" s="71">
        <f t="shared" si="16"/>
        <v>0</v>
      </c>
      <c r="K20" s="71">
        <f t="shared" si="16"/>
        <v>0</v>
      </c>
      <c r="L20" s="71">
        <f t="shared" si="16"/>
        <v>0</v>
      </c>
      <c r="M20" s="71">
        <f t="shared" si="16"/>
        <v>0</v>
      </c>
      <c r="N20" s="71">
        <f t="shared" si="16"/>
        <v>0</v>
      </c>
      <c r="O20" s="84">
        <f t="shared" si="12"/>
        <v>774746484</v>
      </c>
    </row>
    <row r="21" spans="1:16" ht="27" thickBot="1" x14ac:dyDescent="0.3">
      <c r="A21" s="75" t="s">
        <v>158</v>
      </c>
      <c r="B21" s="76" t="s">
        <v>172</v>
      </c>
      <c r="C21" s="77">
        <f t="shared" ref="C21:O21" si="17">SUM(C15:C20)</f>
        <v>951045978.33333337</v>
      </c>
      <c r="D21" s="77">
        <f t="shared" si="17"/>
        <v>133511494.33333333</v>
      </c>
      <c r="E21" s="78">
        <f t="shared" si="17"/>
        <v>133511494.33333333</v>
      </c>
      <c r="F21" s="77">
        <f t="shared" si="17"/>
        <v>133511494.33333333</v>
      </c>
      <c r="G21" s="77">
        <f t="shared" si="17"/>
        <v>133511494.33333333</v>
      </c>
      <c r="H21" s="78">
        <f t="shared" si="17"/>
        <v>133511494.33333333</v>
      </c>
      <c r="I21" s="77">
        <f t="shared" si="17"/>
        <v>133511494.33333333</v>
      </c>
      <c r="J21" s="77">
        <f t="shared" si="17"/>
        <v>133511494.33333333</v>
      </c>
      <c r="K21" s="78">
        <f t="shared" si="17"/>
        <v>133511494.33333333</v>
      </c>
      <c r="L21" s="77">
        <f t="shared" si="17"/>
        <v>133511494.33333333</v>
      </c>
      <c r="M21" s="77">
        <f t="shared" si="17"/>
        <v>133511494.33333333</v>
      </c>
      <c r="N21" s="78">
        <f t="shared" si="17"/>
        <v>133511494.33333333</v>
      </c>
      <c r="O21" s="78">
        <f t="shared" si="17"/>
        <v>2419672416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2" sqref="A2:D2"/>
    </sheetView>
  </sheetViews>
  <sheetFormatPr defaultRowHeight="15" x14ac:dyDescent="0.25"/>
  <cols>
    <col min="1" max="1" width="9.140625" style="1"/>
    <col min="2" max="2" width="6.5703125" style="1" bestFit="1" customWidth="1"/>
    <col min="3" max="3" width="38.85546875" style="1" bestFit="1" customWidth="1"/>
    <col min="4" max="4" width="13.42578125" style="1" customWidth="1"/>
    <col min="5" max="16384" width="9.140625" style="1"/>
  </cols>
  <sheetData>
    <row r="1" spans="1:15" x14ac:dyDescent="0.25">
      <c r="A1" s="408" t="s">
        <v>365</v>
      </c>
      <c r="B1" s="406"/>
      <c r="C1" s="406"/>
      <c r="D1" s="406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408" t="s">
        <v>292</v>
      </c>
      <c r="B2" s="406"/>
      <c r="C2" s="406"/>
      <c r="D2" s="40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75" thickBot="1" x14ac:dyDescent="0.3">
      <c r="D3" s="361" t="s">
        <v>299</v>
      </c>
      <c r="E3" s="360"/>
      <c r="O3" s="2"/>
    </row>
    <row r="4" spans="1:15" x14ac:dyDescent="0.25">
      <c r="B4" s="85" t="s">
        <v>138</v>
      </c>
      <c r="C4" s="86" t="s">
        <v>139</v>
      </c>
      <c r="D4" s="87" t="s">
        <v>288</v>
      </c>
    </row>
    <row r="5" spans="1:15" x14ac:dyDescent="0.25">
      <c r="B5" s="88" t="s">
        <v>140</v>
      </c>
      <c r="C5" s="9" t="s">
        <v>141</v>
      </c>
      <c r="D5" s="89">
        <v>189900000</v>
      </c>
    </row>
    <row r="6" spans="1:15" x14ac:dyDescent="0.25">
      <c r="B6" s="88" t="s">
        <v>142</v>
      </c>
      <c r="C6" s="9" t="s">
        <v>143</v>
      </c>
      <c r="D6" s="89">
        <v>40130000</v>
      </c>
    </row>
    <row r="7" spans="1:15" x14ac:dyDescent="0.25">
      <c r="B7" s="88" t="s">
        <v>144</v>
      </c>
      <c r="C7" s="9" t="s">
        <v>145</v>
      </c>
      <c r="D7" s="89">
        <v>35800000</v>
      </c>
    </row>
    <row r="8" spans="1:15" x14ac:dyDescent="0.25">
      <c r="B8" s="88" t="s">
        <v>146</v>
      </c>
      <c r="C8" s="9" t="s">
        <v>147</v>
      </c>
      <c r="D8" s="89">
        <v>0</v>
      </c>
    </row>
    <row r="9" spans="1:15" x14ac:dyDescent="0.25">
      <c r="B9" s="88" t="s">
        <v>150</v>
      </c>
      <c r="C9" s="9" t="s">
        <v>151</v>
      </c>
      <c r="D9" s="89">
        <v>5000000</v>
      </c>
    </row>
    <row r="10" spans="1:15" ht="15.75" thickBot="1" x14ac:dyDescent="0.3">
      <c r="B10" s="90" t="s">
        <v>152</v>
      </c>
      <c r="C10" s="91" t="s">
        <v>153</v>
      </c>
      <c r="D10" s="92">
        <f>SUM('[1]076010'!A6)</f>
        <v>0</v>
      </c>
    </row>
    <row r="11" spans="1:15" ht="15.75" thickBot="1" x14ac:dyDescent="0.3">
      <c r="B11" s="93" t="s">
        <v>158</v>
      </c>
      <c r="C11" s="94" t="s">
        <v>159</v>
      </c>
      <c r="D11" s="95">
        <f>SUM(D5:D10)</f>
        <v>270830000</v>
      </c>
    </row>
    <row r="12" spans="1:15" x14ac:dyDescent="0.25">
      <c r="B12" s="96" t="s">
        <v>160</v>
      </c>
      <c r="C12" s="10" t="s">
        <v>161</v>
      </c>
      <c r="D12" s="97">
        <v>0</v>
      </c>
    </row>
    <row r="13" spans="1:15" x14ac:dyDescent="0.25">
      <c r="B13" s="88" t="s">
        <v>166</v>
      </c>
      <c r="C13" s="9" t="s">
        <v>167</v>
      </c>
      <c r="D13" s="89">
        <v>2260000</v>
      </c>
    </row>
    <row r="14" spans="1:15" x14ac:dyDescent="0.25">
      <c r="B14" s="88" t="s">
        <v>219</v>
      </c>
      <c r="C14" s="9" t="s">
        <v>220</v>
      </c>
      <c r="D14" s="89">
        <v>0</v>
      </c>
    </row>
    <row r="15" spans="1:15" ht="15.75" thickBot="1" x14ac:dyDescent="0.3">
      <c r="B15" s="90" t="s">
        <v>170</v>
      </c>
      <c r="C15" s="91" t="s">
        <v>171</v>
      </c>
      <c r="D15" s="92">
        <v>268570000</v>
      </c>
    </row>
    <row r="16" spans="1:15" ht="15.75" thickBot="1" x14ac:dyDescent="0.3">
      <c r="B16" s="93" t="s">
        <v>158</v>
      </c>
      <c r="C16" s="94" t="s">
        <v>172</v>
      </c>
      <c r="D16" s="95">
        <f>SUM(D12:D15)</f>
        <v>270830000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5.28515625" style="1" customWidth="1"/>
    <col min="2" max="2" width="25.140625" style="1" customWidth="1"/>
    <col min="3" max="10" width="9.85546875" style="1" bestFit="1" customWidth="1"/>
    <col min="11" max="11" width="10.42578125" style="1" bestFit="1" customWidth="1"/>
    <col min="12" max="14" width="9.85546875" style="1" bestFit="1" customWidth="1"/>
    <col min="15" max="15" width="10.85546875" style="1" bestFit="1" customWidth="1"/>
    <col min="16" max="16" width="11.28515625" style="1" bestFit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08" t="s">
        <v>366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6" x14ac:dyDescent="0.25">
      <c r="A2" s="408" t="s">
        <v>222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6" ht="15.75" thickBot="1" x14ac:dyDescent="0.3">
      <c r="E3" s="2"/>
      <c r="O3" s="361" t="s">
        <v>299</v>
      </c>
      <c r="P3" s="360"/>
    </row>
    <row r="4" spans="1:16" s="3" customFormat="1" x14ac:dyDescent="0.25">
      <c r="A4" s="65" t="s">
        <v>138</v>
      </c>
      <c r="B4" s="67" t="s">
        <v>139</v>
      </c>
      <c r="C4" s="67" t="s">
        <v>206</v>
      </c>
      <c r="D4" s="67" t="s">
        <v>207</v>
      </c>
      <c r="E4" s="67" t="s">
        <v>208</v>
      </c>
      <c r="F4" s="67" t="s">
        <v>209</v>
      </c>
      <c r="G4" s="67" t="s">
        <v>210</v>
      </c>
      <c r="H4" s="67" t="s">
        <v>211</v>
      </c>
      <c r="I4" s="67" t="s">
        <v>212</v>
      </c>
      <c r="J4" s="67" t="s">
        <v>213</v>
      </c>
      <c r="K4" s="67" t="s">
        <v>214</v>
      </c>
      <c r="L4" s="67" t="s">
        <v>215</v>
      </c>
      <c r="M4" s="67" t="s">
        <v>216</v>
      </c>
      <c r="N4" s="67" t="s">
        <v>217</v>
      </c>
      <c r="O4" s="68" t="s">
        <v>218</v>
      </c>
    </row>
    <row r="5" spans="1:16" s="4" customFormat="1" ht="14.25" x14ac:dyDescent="0.2">
      <c r="A5" s="69" t="s">
        <v>140</v>
      </c>
      <c r="B5" s="98" t="s">
        <v>141</v>
      </c>
      <c r="C5" s="71">
        <f>$P$5/12</f>
        <v>15825000</v>
      </c>
      <c r="D5" s="71">
        <f t="shared" ref="D5:N5" si="0">$P$5/12</f>
        <v>15825000</v>
      </c>
      <c r="E5" s="71">
        <f t="shared" si="0"/>
        <v>15825000</v>
      </c>
      <c r="F5" s="71">
        <f t="shared" si="0"/>
        <v>15825000</v>
      </c>
      <c r="G5" s="71">
        <f t="shared" si="0"/>
        <v>15825000</v>
      </c>
      <c r="H5" s="71">
        <f t="shared" si="0"/>
        <v>15825000</v>
      </c>
      <c r="I5" s="71">
        <f t="shared" si="0"/>
        <v>15825000</v>
      </c>
      <c r="J5" s="71">
        <f t="shared" si="0"/>
        <v>15825000</v>
      </c>
      <c r="K5" s="71">
        <f t="shared" si="0"/>
        <v>15825000</v>
      </c>
      <c r="L5" s="71">
        <f t="shared" si="0"/>
        <v>15825000</v>
      </c>
      <c r="M5" s="71">
        <f t="shared" si="0"/>
        <v>15825000</v>
      </c>
      <c r="N5" s="71">
        <f t="shared" si="0"/>
        <v>15825000</v>
      </c>
      <c r="O5" s="72">
        <f>SUM(C5:N5)</f>
        <v>189900000</v>
      </c>
      <c r="P5" s="4">
        <v>189900000</v>
      </c>
    </row>
    <row r="6" spans="1:16" s="4" customFormat="1" ht="25.5" x14ac:dyDescent="0.2">
      <c r="A6" s="69" t="s">
        <v>142</v>
      </c>
      <c r="B6" s="70" t="s">
        <v>143</v>
      </c>
      <c r="C6" s="71">
        <f>$P$6/12</f>
        <v>3344166.6666666665</v>
      </c>
      <c r="D6" s="71">
        <f t="shared" ref="D6:N6" si="1">$P$6/12</f>
        <v>3344166.6666666665</v>
      </c>
      <c r="E6" s="71">
        <f t="shared" si="1"/>
        <v>3344166.6666666665</v>
      </c>
      <c r="F6" s="71">
        <f t="shared" si="1"/>
        <v>3344166.6666666665</v>
      </c>
      <c r="G6" s="71">
        <f t="shared" si="1"/>
        <v>3344166.6666666665</v>
      </c>
      <c r="H6" s="71">
        <f t="shared" si="1"/>
        <v>3344166.6666666665</v>
      </c>
      <c r="I6" s="71">
        <f t="shared" si="1"/>
        <v>3344166.6666666665</v>
      </c>
      <c r="J6" s="71">
        <f t="shared" si="1"/>
        <v>3344166.6666666665</v>
      </c>
      <c r="K6" s="71">
        <f t="shared" si="1"/>
        <v>3344166.6666666665</v>
      </c>
      <c r="L6" s="71">
        <f t="shared" si="1"/>
        <v>3344166.6666666665</v>
      </c>
      <c r="M6" s="71">
        <f t="shared" si="1"/>
        <v>3344166.6666666665</v>
      </c>
      <c r="N6" s="71">
        <f t="shared" si="1"/>
        <v>3344166.6666666665</v>
      </c>
      <c r="O6" s="72">
        <f t="shared" ref="O6:O13" si="2">SUM(C6:N6)</f>
        <v>40130000</v>
      </c>
      <c r="P6" s="4">
        <v>40130000</v>
      </c>
    </row>
    <row r="7" spans="1:16" x14ac:dyDescent="0.25">
      <c r="A7" s="69" t="s">
        <v>144</v>
      </c>
      <c r="B7" s="98" t="s">
        <v>145</v>
      </c>
      <c r="C7" s="71">
        <f>$P$7/12</f>
        <v>2983333.3333333335</v>
      </c>
      <c r="D7" s="71">
        <f t="shared" ref="D7:N7" si="3">$P$7/12</f>
        <v>2983333.3333333335</v>
      </c>
      <c r="E7" s="71">
        <f t="shared" si="3"/>
        <v>2983333.3333333335</v>
      </c>
      <c r="F7" s="71">
        <f t="shared" si="3"/>
        <v>2983333.3333333335</v>
      </c>
      <c r="G7" s="71">
        <f t="shared" si="3"/>
        <v>2983333.3333333335</v>
      </c>
      <c r="H7" s="71">
        <f t="shared" si="3"/>
        <v>2983333.3333333335</v>
      </c>
      <c r="I7" s="71">
        <f t="shared" si="3"/>
        <v>2983333.3333333335</v>
      </c>
      <c r="J7" s="71">
        <f t="shared" si="3"/>
        <v>2983333.3333333335</v>
      </c>
      <c r="K7" s="71">
        <f t="shared" si="3"/>
        <v>2983333.3333333335</v>
      </c>
      <c r="L7" s="71">
        <f t="shared" si="3"/>
        <v>2983333.3333333335</v>
      </c>
      <c r="M7" s="71">
        <f t="shared" si="3"/>
        <v>2983333.3333333335</v>
      </c>
      <c r="N7" s="71">
        <f t="shared" si="3"/>
        <v>2983333.3333333335</v>
      </c>
      <c r="O7" s="72">
        <f t="shared" si="2"/>
        <v>35799999.999999993</v>
      </c>
      <c r="P7" s="1">
        <v>35800000</v>
      </c>
    </row>
    <row r="8" spans="1:16" x14ac:dyDescent="0.25">
      <c r="A8" s="69" t="s">
        <v>146</v>
      </c>
      <c r="B8" s="70" t="s">
        <v>147</v>
      </c>
      <c r="C8" s="71">
        <f>$P$8/12</f>
        <v>0</v>
      </c>
      <c r="D8" s="71">
        <f t="shared" ref="D8:N8" si="4">$P$8/12</f>
        <v>0</v>
      </c>
      <c r="E8" s="71">
        <f t="shared" si="4"/>
        <v>0</v>
      </c>
      <c r="F8" s="71">
        <f t="shared" si="4"/>
        <v>0</v>
      </c>
      <c r="G8" s="71">
        <f t="shared" si="4"/>
        <v>0</v>
      </c>
      <c r="H8" s="71">
        <f t="shared" si="4"/>
        <v>0</v>
      </c>
      <c r="I8" s="71">
        <f t="shared" si="4"/>
        <v>0</v>
      </c>
      <c r="J8" s="71">
        <f t="shared" si="4"/>
        <v>0</v>
      </c>
      <c r="K8" s="71">
        <f t="shared" si="4"/>
        <v>0</v>
      </c>
      <c r="L8" s="71">
        <f t="shared" si="4"/>
        <v>0</v>
      </c>
      <c r="M8" s="71">
        <f t="shared" si="4"/>
        <v>0</v>
      </c>
      <c r="N8" s="71">
        <f t="shared" si="4"/>
        <v>0</v>
      </c>
      <c r="O8" s="72">
        <f t="shared" si="2"/>
        <v>0</v>
      </c>
    </row>
    <row r="9" spans="1:16" x14ac:dyDescent="0.25">
      <c r="A9" s="69" t="s">
        <v>148</v>
      </c>
      <c r="B9" s="98" t="s">
        <v>149</v>
      </c>
      <c r="C9" s="71">
        <f>$P$9/12</f>
        <v>0</v>
      </c>
      <c r="D9" s="71">
        <f t="shared" ref="D9:N9" si="5">$P$9/12</f>
        <v>0</v>
      </c>
      <c r="E9" s="71">
        <f t="shared" si="5"/>
        <v>0</v>
      </c>
      <c r="F9" s="71">
        <f t="shared" si="5"/>
        <v>0</v>
      </c>
      <c r="G9" s="71">
        <f t="shared" si="5"/>
        <v>0</v>
      </c>
      <c r="H9" s="71">
        <f t="shared" si="5"/>
        <v>0</v>
      </c>
      <c r="I9" s="71">
        <f t="shared" si="5"/>
        <v>0</v>
      </c>
      <c r="J9" s="71">
        <f t="shared" si="5"/>
        <v>0</v>
      </c>
      <c r="K9" s="71">
        <f t="shared" si="5"/>
        <v>0</v>
      </c>
      <c r="L9" s="71">
        <f t="shared" si="5"/>
        <v>0</v>
      </c>
      <c r="M9" s="71">
        <f t="shared" si="5"/>
        <v>0</v>
      </c>
      <c r="N9" s="71">
        <f t="shared" si="5"/>
        <v>0</v>
      </c>
      <c r="O9" s="72">
        <f t="shared" si="2"/>
        <v>0</v>
      </c>
    </row>
    <row r="10" spans="1:16" x14ac:dyDescent="0.25">
      <c r="A10" s="69" t="s">
        <v>150</v>
      </c>
      <c r="B10" s="98" t="s">
        <v>151</v>
      </c>
      <c r="C10" s="71">
        <f>$P$10/12</f>
        <v>416666.66666666669</v>
      </c>
      <c r="D10" s="71">
        <f t="shared" ref="D10:N10" si="6">$P$10/12</f>
        <v>416666.66666666669</v>
      </c>
      <c r="E10" s="71">
        <f t="shared" si="6"/>
        <v>416666.66666666669</v>
      </c>
      <c r="F10" s="71">
        <f t="shared" si="6"/>
        <v>416666.66666666669</v>
      </c>
      <c r="G10" s="71">
        <f t="shared" si="6"/>
        <v>416666.66666666669</v>
      </c>
      <c r="H10" s="71">
        <f t="shared" si="6"/>
        <v>416666.66666666669</v>
      </c>
      <c r="I10" s="71">
        <f t="shared" si="6"/>
        <v>416666.66666666669</v>
      </c>
      <c r="J10" s="71">
        <f t="shared" si="6"/>
        <v>416666.66666666669</v>
      </c>
      <c r="K10" s="71">
        <f t="shared" si="6"/>
        <v>416666.66666666669</v>
      </c>
      <c r="L10" s="71">
        <f t="shared" si="6"/>
        <v>416666.66666666669</v>
      </c>
      <c r="M10" s="71">
        <f t="shared" si="6"/>
        <v>416666.66666666669</v>
      </c>
      <c r="N10" s="71">
        <f t="shared" si="6"/>
        <v>416666.66666666669</v>
      </c>
      <c r="O10" s="72">
        <f t="shared" si="2"/>
        <v>5000000</v>
      </c>
      <c r="P10" s="1">
        <v>5000000</v>
      </c>
    </row>
    <row r="11" spans="1:16" x14ac:dyDescent="0.25">
      <c r="A11" s="69" t="s">
        <v>152</v>
      </c>
      <c r="B11" s="98" t="s">
        <v>153</v>
      </c>
      <c r="C11" s="71">
        <f>$P$11/12</f>
        <v>0</v>
      </c>
      <c r="D11" s="71">
        <f t="shared" ref="D11:N11" si="7">$P$11/12</f>
        <v>0</v>
      </c>
      <c r="E11" s="71">
        <f t="shared" si="7"/>
        <v>0</v>
      </c>
      <c r="F11" s="71">
        <f t="shared" si="7"/>
        <v>0</v>
      </c>
      <c r="G11" s="71">
        <f t="shared" si="7"/>
        <v>0</v>
      </c>
      <c r="H11" s="71">
        <f t="shared" si="7"/>
        <v>0</v>
      </c>
      <c r="I11" s="71">
        <f t="shared" si="7"/>
        <v>0</v>
      </c>
      <c r="J11" s="71">
        <f t="shared" si="7"/>
        <v>0</v>
      </c>
      <c r="K11" s="71">
        <f t="shared" si="7"/>
        <v>0</v>
      </c>
      <c r="L11" s="71">
        <f t="shared" si="7"/>
        <v>0</v>
      </c>
      <c r="M11" s="71">
        <f t="shared" si="7"/>
        <v>0</v>
      </c>
      <c r="N11" s="71">
        <f t="shared" si="7"/>
        <v>0</v>
      </c>
      <c r="O11" s="72">
        <f t="shared" si="2"/>
        <v>0</v>
      </c>
    </row>
    <row r="12" spans="1:16" ht="26.25" x14ac:dyDescent="0.25">
      <c r="A12" s="69" t="s">
        <v>154</v>
      </c>
      <c r="B12" s="70" t="s">
        <v>155</v>
      </c>
      <c r="C12" s="71">
        <f>$P$12/12</f>
        <v>0</v>
      </c>
      <c r="D12" s="71">
        <f t="shared" ref="D12:N12" si="8">$P$12/12</f>
        <v>0</v>
      </c>
      <c r="E12" s="71">
        <f t="shared" si="8"/>
        <v>0</v>
      </c>
      <c r="F12" s="71">
        <f t="shared" si="8"/>
        <v>0</v>
      </c>
      <c r="G12" s="71">
        <f t="shared" si="8"/>
        <v>0</v>
      </c>
      <c r="H12" s="71">
        <f t="shared" si="8"/>
        <v>0</v>
      </c>
      <c r="I12" s="71">
        <f t="shared" si="8"/>
        <v>0</v>
      </c>
      <c r="J12" s="71">
        <f t="shared" si="8"/>
        <v>0</v>
      </c>
      <c r="K12" s="71">
        <f t="shared" si="8"/>
        <v>0</v>
      </c>
      <c r="L12" s="71">
        <f t="shared" si="8"/>
        <v>0</v>
      </c>
      <c r="M12" s="71">
        <f t="shared" si="8"/>
        <v>0</v>
      </c>
      <c r="N12" s="71">
        <f t="shared" si="8"/>
        <v>0</v>
      </c>
      <c r="O12" s="72">
        <f t="shared" si="2"/>
        <v>0</v>
      </c>
    </row>
    <row r="13" spans="1:16" ht="15.75" thickBot="1" x14ac:dyDescent="0.3">
      <c r="A13" s="73" t="s">
        <v>156</v>
      </c>
      <c r="B13" s="99" t="s">
        <v>157</v>
      </c>
      <c r="C13" s="71">
        <f>$P$13/12</f>
        <v>0</v>
      </c>
      <c r="D13" s="71">
        <f t="shared" ref="D13:N13" si="9">$P$13/12</f>
        <v>0</v>
      </c>
      <c r="E13" s="71">
        <f t="shared" si="9"/>
        <v>0</v>
      </c>
      <c r="F13" s="71">
        <f t="shared" si="9"/>
        <v>0</v>
      </c>
      <c r="G13" s="71">
        <f t="shared" si="9"/>
        <v>0</v>
      </c>
      <c r="H13" s="71">
        <f t="shared" si="9"/>
        <v>0</v>
      </c>
      <c r="I13" s="71">
        <f t="shared" si="9"/>
        <v>0</v>
      </c>
      <c r="J13" s="71">
        <f t="shared" si="9"/>
        <v>0</v>
      </c>
      <c r="K13" s="71">
        <f t="shared" si="9"/>
        <v>0</v>
      </c>
      <c r="L13" s="71">
        <f t="shared" si="9"/>
        <v>0</v>
      </c>
      <c r="M13" s="71">
        <f t="shared" si="9"/>
        <v>0</v>
      </c>
      <c r="N13" s="71">
        <f t="shared" si="9"/>
        <v>0</v>
      </c>
      <c r="O13" s="72">
        <f t="shared" si="2"/>
        <v>0</v>
      </c>
    </row>
    <row r="14" spans="1:16" ht="15.75" thickBot="1" x14ac:dyDescent="0.3">
      <c r="A14" s="75" t="s">
        <v>158</v>
      </c>
      <c r="B14" s="100" t="s">
        <v>159</v>
      </c>
      <c r="C14" s="77">
        <f t="shared" ref="C14:O14" si="10">SUM(C5:C13)</f>
        <v>22569166.666666668</v>
      </c>
      <c r="D14" s="77">
        <f t="shared" si="10"/>
        <v>22569166.666666668</v>
      </c>
      <c r="E14" s="78">
        <f t="shared" si="10"/>
        <v>22569166.666666668</v>
      </c>
      <c r="F14" s="77">
        <f t="shared" si="10"/>
        <v>22569166.666666668</v>
      </c>
      <c r="G14" s="77">
        <f t="shared" si="10"/>
        <v>22569166.666666668</v>
      </c>
      <c r="H14" s="78">
        <f t="shared" si="10"/>
        <v>22569166.666666668</v>
      </c>
      <c r="I14" s="77">
        <f t="shared" si="10"/>
        <v>22569166.666666668</v>
      </c>
      <c r="J14" s="77">
        <f t="shared" si="10"/>
        <v>22569166.666666668</v>
      </c>
      <c r="K14" s="78">
        <f t="shared" si="10"/>
        <v>22569166.666666668</v>
      </c>
      <c r="L14" s="77">
        <f t="shared" si="10"/>
        <v>22569166.666666668</v>
      </c>
      <c r="M14" s="77">
        <f t="shared" si="10"/>
        <v>22569166.666666668</v>
      </c>
      <c r="N14" s="78">
        <f t="shared" si="10"/>
        <v>22569166.666666668</v>
      </c>
      <c r="O14" s="78">
        <f t="shared" si="10"/>
        <v>270830000</v>
      </c>
    </row>
    <row r="15" spans="1:16" ht="26.25" x14ac:dyDescent="0.25">
      <c r="A15" s="79" t="s">
        <v>160</v>
      </c>
      <c r="B15" s="80" t="s">
        <v>161</v>
      </c>
      <c r="C15" s="71">
        <f>$P$15/12</f>
        <v>0</v>
      </c>
      <c r="D15" s="71">
        <f t="shared" ref="D15:N15" si="11">$P$15/12</f>
        <v>0</v>
      </c>
      <c r="E15" s="71">
        <f t="shared" si="11"/>
        <v>0</v>
      </c>
      <c r="F15" s="71">
        <f t="shared" si="11"/>
        <v>0</v>
      </c>
      <c r="G15" s="71">
        <f t="shared" si="11"/>
        <v>0</v>
      </c>
      <c r="H15" s="71">
        <f t="shared" si="11"/>
        <v>0</v>
      </c>
      <c r="I15" s="71">
        <f t="shared" si="11"/>
        <v>0</v>
      </c>
      <c r="J15" s="71">
        <f t="shared" si="11"/>
        <v>0</v>
      </c>
      <c r="K15" s="71">
        <f t="shared" si="11"/>
        <v>0</v>
      </c>
      <c r="L15" s="71">
        <f t="shared" si="11"/>
        <v>0</v>
      </c>
      <c r="M15" s="71">
        <f t="shared" si="11"/>
        <v>0</v>
      </c>
      <c r="N15" s="71">
        <f t="shared" si="11"/>
        <v>0</v>
      </c>
      <c r="O15" s="81">
        <f>SUM(C15:N15)</f>
        <v>0</v>
      </c>
    </row>
    <row r="16" spans="1:16" ht="26.25" x14ac:dyDescent="0.25">
      <c r="A16" s="69" t="s">
        <v>162</v>
      </c>
      <c r="B16" s="70" t="s">
        <v>163</v>
      </c>
      <c r="C16" s="71">
        <f>$P$16/12</f>
        <v>0</v>
      </c>
      <c r="D16" s="71">
        <f t="shared" ref="D16:N16" si="12">$P$16/12</f>
        <v>0</v>
      </c>
      <c r="E16" s="71">
        <f t="shared" si="12"/>
        <v>0</v>
      </c>
      <c r="F16" s="71">
        <f t="shared" si="12"/>
        <v>0</v>
      </c>
      <c r="G16" s="71">
        <f t="shared" si="12"/>
        <v>0</v>
      </c>
      <c r="H16" s="71">
        <f t="shared" si="12"/>
        <v>0</v>
      </c>
      <c r="I16" s="71">
        <f t="shared" si="12"/>
        <v>0</v>
      </c>
      <c r="J16" s="71">
        <f t="shared" si="12"/>
        <v>0</v>
      </c>
      <c r="K16" s="71">
        <f t="shared" si="12"/>
        <v>0</v>
      </c>
      <c r="L16" s="71">
        <f t="shared" si="12"/>
        <v>0</v>
      </c>
      <c r="M16" s="71">
        <f t="shared" si="12"/>
        <v>0</v>
      </c>
      <c r="N16" s="71">
        <f t="shared" si="12"/>
        <v>0</v>
      </c>
      <c r="O16" s="82">
        <f t="shared" ref="O16:O20" si="13">SUM(C16:N16)</f>
        <v>0</v>
      </c>
    </row>
    <row r="17" spans="1:16" x14ac:dyDescent="0.25">
      <c r="A17" s="69" t="s">
        <v>164</v>
      </c>
      <c r="B17" s="98" t="s">
        <v>165</v>
      </c>
      <c r="C17" s="71">
        <f>$P$17/12</f>
        <v>0</v>
      </c>
      <c r="D17" s="71">
        <f t="shared" ref="D17:N17" si="14">$P$17/12</f>
        <v>0</v>
      </c>
      <c r="E17" s="71">
        <f t="shared" si="14"/>
        <v>0</v>
      </c>
      <c r="F17" s="71">
        <f t="shared" si="14"/>
        <v>0</v>
      </c>
      <c r="G17" s="71">
        <f t="shared" si="14"/>
        <v>0</v>
      </c>
      <c r="H17" s="71">
        <f t="shared" si="14"/>
        <v>0</v>
      </c>
      <c r="I17" s="71">
        <f t="shared" si="14"/>
        <v>0</v>
      </c>
      <c r="J17" s="71">
        <f t="shared" si="14"/>
        <v>0</v>
      </c>
      <c r="K17" s="71">
        <f t="shared" si="14"/>
        <v>0</v>
      </c>
      <c r="L17" s="71">
        <f t="shared" si="14"/>
        <v>0</v>
      </c>
      <c r="M17" s="71">
        <f t="shared" si="14"/>
        <v>0</v>
      </c>
      <c r="N17" s="71">
        <f t="shared" si="14"/>
        <v>0</v>
      </c>
      <c r="O17" s="82">
        <f t="shared" si="13"/>
        <v>0</v>
      </c>
    </row>
    <row r="18" spans="1:16" x14ac:dyDescent="0.25">
      <c r="A18" s="69" t="s">
        <v>166</v>
      </c>
      <c r="B18" s="98" t="s">
        <v>167</v>
      </c>
      <c r="C18" s="71">
        <f>$P$18/12</f>
        <v>188333.33333333334</v>
      </c>
      <c r="D18" s="71">
        <f t="shared" ref="D18:N18" si="15">$P$18/12</f>
        <v>188333.33333333334</v>
      </c>
      <c r="E18" s="71">
        <f t="shared" si="15"/>
        <v>188333.33333333334</v>
      </c>
      <c r="F18" s="71">
        <f t="shared" si="15"/>
        <v>188333.33333333334</v>
      </c>
      <c r="G18" s="71">
        <f t="shared" si="15"/>
        <v>188333.33333333334</v>
      </c>
      <c r="H18" s="71">
        <f t="shared" si="15"/>
        <v>188333.33333333334</v>
      </c>
      <c r="I18" s="71">
        <f t="shared" si="15"/>
        <v>188333.33333333334</v>
      </c>
      <c r="J18" s="71">
        <f t="shared" si="15"/>
        <v>188333.33333333334</v>
      </c>
      <c r="K18" s="71">
        <f t="shared" si="15"/>
        <v>188333.33333333334</v>
      </c>
      <c r="L18" s="71">
        <f t="shared" si="15"/>
        <v>188333.33333333334</v>
      </c>
      <c r="M18" s="71">
        <f t="shared" si="15"/>
        <v>188333.33333333334</v>
      </c>
      <c r="N18" s="71">
        <f t="shared" si="15"/>
        <v>188333.33333333334</v>
      </c>
      <c r="O18" s="82">
        <f t="shared" si="13"/>
        <v>2259999.9999999995</v>
      </c>
      <c r="P18" s="1">
        <v>2260000</v>
      </c>
    </row>
    <row r="19" spans="1:16" ht="26.25" x14ac:dyDescent="0.25">
      <c r="A19" s="69" t="s">
        <v>168</v>
      </c>
      <c r="B19" s="70" t="s">
        <v>169</v>
      </c>
      <c r="C19" s="71">
        <f>$P$19/12</f>
        <v>0</v>
      </c>
      <c r="D19" s="71">
        <f t="shared" ref="D19:N19" si="16">$P$19/12</f>
        <v>0</v>
      </c>
      <c r="E19" s="71">
        <f t="shared" si="16"/>
        <v>0</v>
      </c>
      <c r="F19" s="71">
        <f t="shared" si="16"/>
        <v>0</v>
      </c>
      <c r="G19" s="71">
        <f t="shared" si="16"/>
        <v>0</v>
      </c>
      <c r="H19" s="71">
        <f t="shared" si="16"/>
        <v>0</v>
      </c>
      <c r="I19" s="71">
        <f t="shared" si="16"/>
        <v>0</v>
      </c>
      <c r="J19" s="71">
        <f t="shared" si="16"/>
        <v>0</v>
      </c>
      <c r="K19" s="71">
        <f t="shared" si="16"/>
        <v>0</v>
      </c>
      <c r="L19" s="71">
        <f t="shared" si="16"/>
        <v>0</v>
      </c>
      <c r="M19" s="71">
        <f t="shared" si="16"/>
        <v>0</v>
      </c>
      <c r="N19" s="71">
        <f t="shared" si="16"/>
        <v>0</v>
      </c>
      <c r="O19" s="82">
        <f t="shared" si="13"/>
        <v>0</v>
      </c>
    </row>
    <row r="20" spans="1:16" ht="15.75" thickBot="1" x14ac:dyDescent="0.3">
      <c r="A20" s="73" t="s">
        <v>170</v>
      </c>
      <c r="B20" s="99" t="s">
        <v>171</v>
      </c>
      <c r="C20" s="71">
        <f>$P$20/12</f>
        <v>22380833.333333332</v>
      </c>
      <c r="D20" s="71">
        <f t="shared" ref="D20:N20" si="17">$P$20/12</f>
        <v>22380833.333333332</v>
      </c>
      <c r="E20" s="71">
        <f t="shared" si="17"/>
        <v>22380833.333333332</v>
      </c>
      <c r="F20" s="71">
        <f t="shared" si="17"/>
        <v>22380833.333333332</v>
      </c>
      <c r="G20" s="71">
        <f t="shared" si="17"/>
        <v>22380833.333333332</v>
      </c>
      <c r="H20" s="71">
        <f t="shared" si="17"/>
        <v>22380833.333333332</v>
      </c>
      <c r="I20" s="71">
        <f t="shared" si="17"/>
        <v>22380833.333333332</v>
      </c>
      <c r="J20" s="71">
        <f t="shared" si="17"/>
        <v>22380833.333333332</v>
      </c>
      <c r="K20" s="71">
        <f t="shared" si="17"/>
        <v>22380833.333333332</v>
      </c>
      <c r="L20" s="71">
        <f t="shared" si="17"/>
        <v>22380833.333333332</v>
      </c>
      <c r="M20" s="71">
        <f t="shared" si="17"/>
        <v>22380833.333333332</v>
      </c>
      <c r="N20" s="71">
        <f t="shared" si="17"/>
        <v>22380833.333333332</v>
      </c>
      <c r="O20" s="84">
        <f t="shared" si="13"/>
        <v>268570000.00000006</v>
      </c>
      <c r="P20" s="1">
        <v>268570000</v>
      </c>
    </row>
    <row r="21" spans="1:16" ht="15.75" thickBot="1" x14ac:dyDescent="0.3">
      <c r="A21" s="75" t="s">
        <v>158</v>
      </c>
      <c r="B21" s="100" t="s">
        <v>172</v>
      </c>
      <c r="C21" s="77">
        <f t="shared" ref="C21:O21" si="18">SUM(C15:C20)</f>
        <v>22569166.666666664</v>
      </c>
      <c r="D21" s="77">
        <f t="shared" si="18"/>
        <v>22569166.666666664</v>
      </c>
      <c r="E21" s="78">
        <f t="shared" si="18"/>
        <v>22569166.666666664</v>
      </c>
      <c r="F21" s="77">
        <f t="shared" si="18"/>
        <v>22569166.666666664</v>
      </c>
      <c r="G21" s="77">
        <f t="shared" si="18"/>
        <v>22569166.666666664</v>
      </c>
      <c r="H21" s="78">
        <f t="shared" si="18"/>
        <v>22569166.666666664</v>
      </c>
      <c r="I21" s="77">
        <f t="shared" si="18"/>
        <v>22569166.666666664</v>
      </c>
      <c r="J21" s="77">
        <f t="shared" si="18"/>
        <v>22569166.666666664</v>
      </c>
      <c r="K21" s="78">
        <f t="shared" si="18"/>
        <v>22569166.666666664</v>
      </c>
      <c r="L21" s="77">
        <f t="shared" si="18"/>
        <v>22569166.666666664</v>
      </c>
      <c r="M21" s="77">
        <f t="shared" si="18"/>
        <v>22569166.666666664</v>
      </c>
      <c r="N21" s="78">
        <f t="shared" si="18"/>
        <v>22569166.666666664</v>
      </c>
      <c r="O21" s="78">
        <f t="shared" si="18"/>
        <v>270830000.00000006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A2" sqref="A2:D2"/>
    </sheetView>
  </sheetViews>
  <sheetFormatPr defaultRowHeight="15" x14ac:dyDescent="0.25"/>
  <cols>
    <col min="1" max="1" width="9.140625" style="1"/>
    <col min="2" max="2" width="8.140625" style="1" bestFit="1" customWidth="1"/>
    <col min="3" max="3" width="37.7109375" style="1" bestFit="1" customWidth="1"/>
    <col min="4" max="4" width="12.42578125" style="1" bestFit="1" customWidth="1"/>
    <col min="5" max="5" width="9.85546875" style="1" bestFit="1" customWidth="1"/>
    <col min="6" max="258" width="9.140625" style="1"/>
    <col min="259" max="259" width="47.7109375" style="1" bestFit="1" customWidth="1"/>
    <col min="260" max="260" width="10.85546875" style="1" bestFit="1" customWidth="1"/>
    <col min="261" max="261" width="9.85546875" style="1" bestFit="1" customWidth="1"/>
    <col min="262" max="514" width="9.140625" style="1"/>
    <col min="515" max="515" width="47.7109375" style="1" bestFit="1" customWidth="1"/>
    <col min="516" max="516" width="10.85546875" style="1" bestFit="1" customWidth="1"/>
    <col min="517" max="517" width="9.85546875" style="1" bestFit="1" customWidth="1"/>
    <col min="518" max="770" width="9.140625" style="1"/>
    <col min="771" max="771" width="47.7109375" style="1" bestFit="1" customWidth="1"/>
    <col min="772" max="772" width="10.85546875" style="1" bestFit="1" customWidth="1"/>
    <col min="773" max="773" width="9.85546875" style="1" bestFit="1" customWidth="1"/>
    <col min="774" max="1026" width="9.140625" style="1"/>
    <col min="1027" max="1027" width="47.7109375" style="1" bestFit="1" customWidth="1"/>
    <col min="1028" max="1028" width="10.85546875" style="1" bestFit="1" customWidth="1"/>
    <col min="1029" max="1029" width="9.85546875" style="1" bestFit="1" customWidth="1"/>
    <col min="1030" max="1282" width="9.140625" style="1"/>
    <col min="1283" max="1283" width="47.7109375" style="1" bestFit="1" customWidth="1"/>
    <col min="1284" max="1284" width="10.85546875" style="1" bestFit="1" customWidth="1"/>
    <col min="1285" max="1285" width="9.85546875" style="1" bestFit="1" customWidth="1"/>
    <col min="1286" max="1538" width="9.140625" style="1"/>
    <col min="1539" max="1539" width="47.7109375" style="1" bestFit="1" customWidth="1"/>
    <col min="1540" max="1540" width="10.85546875" style="1" bestFit="1" customWidth="1"/>
    <col min="1541" max="1541" width="9.85546875" style="1" bestFit="1" customWidth="1"/>
    <col min="1542" max="1794" width="9.140625" style="1"/>
    <col min="1795" max="1795" width="47.7109375" style="1" bestFit="1" customWidth="1"/>
    <col min="1796" max="1796" width="10.85546875" style="1" bestFit="1" customWidth="1"/>
    <col min="1797" max="1797" width="9.85546875" style="1" bestFit="1" customWidth="1"/>
    <col min="1798" max="2050" width="9.140625" style="1"/>
    <col min="2051" max="2051" width="47.7109375" style="1" bestFit="1" customWidth="1"/>
    <col min="2052" max="2052" width="10.85546875" style="1" bestFit="1" customWidth="1"/>
    <col min="2053" max="2053" width="9.85546875" style="1" bestFit="1" customWidth="1"/>
    <col min="2054" max="2306" width="9.140625" style="1"/>
    <col min="2307" max="2307" width="47.7109375" style="1" bestFit="1" customWidth="1"/>
    <col min="2308" max="2308" width="10.85546875" style="1" bestFit="1" customWidth="1"/>
    <col min="2309" max="2309" width="9.85546875" style="1" bestFit="1" customWidth="1"/>
    <col min="2310" max="2562" width="9.140625" style="1"/>
    <col min="2563" max="2563" width="47.7109375" style="1" bestFit="1" customWidth="1"/>
    <col min="2564" max="2564" width="10.85546875" style="1" bestFit="1" customWidth="1"/>
    <col min="2565" max="2565" width="9.85546875" style="1" bestFit="1" customWidth="1"/>
    <col min="2566" max="2818" width="9.140625" style="1"/>
    <col min="2819" max="2819" width="47.7109375" style="1" bestFit="1" customWidth="1"/>
    <col min="2820" max="2820" width="10.85546875" style="1" bestFit="1" customWidth="1"/>
    <col min="2821" max="2821" width="9.85546875" style="1" bestFit="1" customWidth="1"/>
    <col min="2822" max="3074" width="9.140625" style="1"/>
    <col min="3075" max="3075" width="47.7109375" style="1" bestFit="1" customWidth="1"/>
    <col min="3076" max="3076" width="10.85546875" style="1" bestFit="1" customWidth="1"/>
    <col min="3077" max="3077" width="9.85546875" style="1" bestFit="1" customWidth="1"/>
    <col min="3078" max="3330" width="9.140625" style="1"/>
    <col min="3331" max="3331" width="47.7109375" style="1" bestFit="1" customWidth="1"/>
    <col min="3332" max="3332" width="10.85546875" style="1" bestFit="1" customWidth="1"/>
    <col min="3333" max="3333" width="9.85546875" style="1" bestFit="1" customWidth="1"/>
    <col min="3334" max="3586" width="9.140625" style="1"/>
    <col min="3587" max="3587" width="47.7109375" style="1" bestFit="1" customWidth="1"/>
    <col min="3588" max="3588" width="10.85546875" style="1" bestFit="1" customWidth="1"/>
    <col min="3589" max="3589" width="9.85546875" style="1" bestFit="1" customWidth="1"/>
    <col min="3590" max="3842" width="9.140625" style="1"/>
    <col min="3843" max="3843" width="47.7109375" style="1" bestFit="1" customWidth="1"/>
    <col min="3844" max="3844" width="10.85546875" style="1" bestFit="1" customWidth="1"/>
    <col min="3845" max="3845" width="9.85546875" style="1" bestFit="1" customWidth="1"/>
    <col min="3846" max="4098" width="9.140625" style="1"/>
    <col min="4099" max="4099" width="47.7109375" style="1" bestFit="1" customWidth="1"/>
    <col min="4100" max="4100" width="10.85546875" style="1" bestFit="1" customWidth="1"/>
    <col min="4101" max="4101" width="9.85546875" style="1" bestFit="1" customWidth="1"/>
    <col min="4102" max="4354" width="9.140625" style="1"/>
    <col min="4355" max="4355" width="47.7109375" style="1" bestFit="1" customWidth="1"/>
    <col min="4356" max="4356" width="10.85546875" style="1" bestFit="1" customWidth="1"/>
    <col min="4357" max="4357" width="9.85546875" style="1" bestFit="1" customWidth="1"/>
    <col min="4358" max="4610" width="9.140625" style="1"/>
    <col min="4611" max="4611" width="47.7109375" style="1" bestFit="1" customWidth="1"/>
    <col min="4612" max="4612" width="10.85546875" style="1" bestFit="1" customWidth="1"/>
    <col min="4613" max="4613" width="9.85546875" style="1" bestFit="1" customWidth="1"/>
    <col min="4614" max="4866" width="9.140625" style="1"/>
    <col min="4867" max="4867" width="47.7109375" style="1" bestFit="1" customWidth="1"/>
    <col min="4868" max="4868" width="10.85546875" style="1" bestFit="1" customWidth="1"/>
    <col min="4869" max="4869" width="9.85546875" style="1" bestFit="1" customWidth="1"/>
    <col min="4870" max="5122" width="9.140625" style="1"/>
    <col min="5123" max="5123" width="47.7109375" style="1" bestFit="1" customWidth="1"/>
    <col min="5124" max="5124" width="10.85546875" style="1" bestFit="1" customWidth="1"/>
    <col min="5125" max="5125" width="9.85546875" style="1" bestFit="1" customWidth="1"/>
    <col min="5126" max="5378" width="9.140625" style="1"/>
    <col min="5379" max="5379" width="47.7109375" style="1" bestFit="1" customWidth="1"/>
    <col min="5380" max="5380" width="10.85546875" style="1" bestFit="1" customWidth="1"/>
    <col min="5381" max="5381" width="9.85546875" style="1" bestFit="1" customWidth="1"/>
    <col min="5382" max="5634" width="9.140625" style="1"/>
    <col min="5635" max="5635" width="47.7109375" style="1" bestFit="1" customWidth="1"/>
    <col min="5636" max="5636" width="10.85546875" style="1" bestFit="1" customWidth="1"/>
    <col min="5637" max="5637" width="9.85546875" style="1" bestFit="1" customWidth="1"/>
    <col min="5638" max="5890" width="9.140625" style="1"/>
    <col min="5891" max="5891" width="47.7109375" style="1" bestFit="1" customWidth="1"/>
    <col min="5892" max="5892" width="10.85546875" style="1" bestFit="1" customWidth="1"/>
    <col min="5893" max="5893" width="9.85546875" style="1" bestFit="1" customWidth="1"/>
    <col min="5894" max="6146" width="9.140625" style="1"/>
    <col min="6147" max="6147" width="47.7109375" style="1" bestFit="1" customWidth="1"/>
    <col min="6148" max="6148" width="10.85546875" style="1" bestFit="1" customWidth="1"/>
    <col min="6149" max="6149" width="9.85546875" style="1" bestFit="1" customWidth="1"/>
    <col min="6150" max="6402" width="9.140625" style="1"/>
    <col min="6403" max="6403" width="47.7109375" style="1" bestFit="1" customWidth="1"/>
    <col min="6404" max="6404" width="10.85546875" style="1" bestFit="1" customWidth="1"/>
    <col min="6405" max="6405" width="9.85546875" style="1" bestFit="1" customWidth="1"/>
    <col min="6406" max="6658" width="9.140625" style="1"/>
    <col min="6659" max="6659" width="47.7109375" style="1" bestFit="1" customWidth="1"/>
    <col min="6660" max="6660" width="10.85546875" style="1" bestFit="1" customWidth="1"/>
    <col min="6661" max="6661" width="9.85546875" style="1" bestFit="1" customWidth="1"/>
    <col min="6662" max="6914" width="9.140625" style="1"/>
    <col min="6915" max="6915" width="47.7109375" style="1" bestFit="1" customWidth="1"/>
    <col min="6916" max="6916" width="10.85546875" style="1" bestFit="1" customWidth="1"/>
    <col min="6917" max="6917" width="9.85546875" style="1" bestFit="1" customWidth="1"/>
    <col min="6918" max="7170" width="9.140625" style="1"/>
    <col min="7171" max="7171" width="47.7109375" style="1" bestFit="1" customWidth="1"/>
    <col min="7172" max="7172" width="10.85546875" style="1" bestFit="1" customWidth="1"/>
    <col min="7173" max="7173" width="9.85546875" style="1" bestFit="1" customWidth="1"/>
    <col min="7174" max="7426" width="9.140625" style="1"/>
    <col min="7427" max="7427" width="47.7109375" style="1" bestFit="1" customWidth="1"/>
    <col min="7428" max="7428" width="10.85546875" style="1" bestFit="1" customWidth="1"/>
    <col min="7429" max="7429" width="9.85546875" style="1" bestFit="1" customWidth="1"/>
    <col min="7430" max="7682" width="9.140625" style="1"/>
    <col min="7683" max="7683" width="47.7109375" style="1" bestFit="1" customWidth="1"/>
    <col min="7684" max="7684" width="10.85546875" style="1" bestFit="1" customWidth="1"/>
    <col min="7685" max="7685" width="9.85546875" style="1" bestFit="1" customWidth="1"/>
    <col min="7686" max="7938" width="9.140625" style="1"/>
    <col min="7939" max="7939" width="47.7109375" style="1" bestFit="1" customWidth="1"/>
    <col min="7940" max="7940" width="10.85546875" style="1" bestFit="1" customWidth="1"/>
    <col min="7941" max="7941" width="9.85546875" style="1" bestFit="1" customWidth="1"/>
    <col min="7942" max="8194" width="9.140625" style="1"/>
    <col min="8195" max="8195" width="47.7109375" style="1" bestFit="1" customWidth="1"/>
    <col min="8196" max="8196" width="10.85546875" style="1" bestFit="1" customWidth="1"/>
    <col min="8197" max="8197" width="9.85546875" style="1" bestFit="1" customWidth="1"/>
    <col min="8198" max="8450" width="9.140625" style="1"/>
    <col min="8451" max="8451" width="47.7109375" style="1" bestFit="1" customWidth="1"/>
    <col min="8452" max="8452" width="10.85546875" style="1" bestFit="1" customWidth="1"/>
    <col min="8453" max="8453" width="9.85546875" style="1" bestFit="1" customWidth="1"/>
    <col min="8454" max="8706" width="9.140625" style="1"/>
    <col min="8707" max="8707" width="47.7109375" style="1" bestFit="1" customWidth="1"/>
    <col min="8708" max="8708" width="10.85546875" style="1" bestFit="1" customWidth="1"/>
    <col min="8709" max="8709" width="9.85546875" style="1" bestFit="1" customWidth="1"/>
    <col min="8710" max="8962" width="9.140625" style="1"/>
    <col min="8963" max="8963" width="47.7109375" style="1" bestFit="1" customWidth="1"/>
    <col min="8964" max="8964" width="10.85546875" style="1" bestFit="1" customWidth="1"/>
    <col min="8965" max="8965" width="9.85546875" style="1" bestFit="1" customWidth="1"/>
    <col min="8966" max="9218" width="9.140625" style="1"/>
    <col min="9219" max="9219" width="47.7109375" style="1" bestFit="1" customWidth="1"/>
    <col min="9220" max="9220" width="10.85546875" style="1" bestFit="1" customWidth="1"/>
    <col min="9221" max="9221" width="9.85546875" style="1" bestFit="1" customWidth="1"/>
    <col min="9222" max="9474" width="9.140625" style="1"/>
    <col min="9475" max="9475" width="47.7109375" style="1" bestFit="1" customWidth="1"/>
    <col min="9476" max="9476" width="10.85546875" style="1" bestFit="1" customWidth="1"/>
    <col min="9477" max="9477" width="9.85546875" style="1" bestFit="1" customWidth="1"/>
    <col min="9478" max="9730" width="9.140625" style="1"/>
    <col min="9731" max="9731" width="47.7109375" style="1" bestFit="1" customWidth="1"/>
    <col min="9732" max="9732" width="10.85546875" style="1" bestFit="1" customWidth="1"/>
    <col min="9733" max="9733" width="9.85546875" style="1" bestFit="1" customWidth="1"/>
    <col min="9734" max="9986" width="9.140625" style="1"/>
    <col min="9987" max="9987" width="47.7109375" style="1" bestFit="1" customWidth="1"/>
    <col min="9988" max="9988" width="10.85546875" style="1" bestFit="1" customWidth="1"/>
    <col min="9989" max="9989" width="9.85546875" style="1" bestFit="1" customWidth="1"/>
    <col min="9990" max="10242" width="9.140625" style="1"/>
    <col min="10243" max="10243" width="47.7109375" style="1" bestFit="1" customWidth="1"/>
    <col min="10244" max="10244" width="10.85546875" style="1" bestFit="1" customWidth="1"/>
    <col min="10245" max="10245" width="9.85546875" style="1" bestFit="1" customWidth="1"/>
    <col min="10246" max="10498" width="9.140625" style="1"/>
    <col min="10499" max="10499" width="47.7109375" style="1" bestFit="1" customWidth="1"/>
    <col min="10500" max="10500" width="10.85546875" style="1" bestFit="1" customWidth="1"/>
    <col min="10501" max="10501" width="9.85546875" style="1" bestFit="1" customWidth="1"/>
    <col min="10502" max="10754" width="9.140625" style="1"/>
    <col min="10755" max="10755" width="47.7109375" style="1" bestFit="1" customWidth="1"/>
    <col min="10756" max="10756" width="10.85546875" style="1" bestFit="1" customWidth="1"/>
    <col min="10757" max="10757" width="9.85546875" style="1" bestFit="1" customWidth="1"/>
    <col min="10758" max="11010" width="9.140625" style="1"/>
    <col min="11011" max="11011" width="47.7109375" style="1" bestFit="1" customWidth="1"/>
    <col min="11012" max="11012" width="10.85546875" style="1" bestFit="1" customWidth="1"/>
    <col min="11013" max="11013" width="9.85546875" style="1" bestFit="1" customWidth="1"/>
    <col min="11014" max="11266" width="9.140625" style="1"/>
    <col min="11267" max="11267" width="47.7109375" style="1" bestFit="1" customWidth="1"/>
    <col min="11268" max="11268" width="10.85546875" style="1" bestFit="1" customWidth="1"/>
    <col min="11269" max="11269" width="9.85546875" style="1" bestFit="1" customWidth="1"/>
    <col min="11270" max="11522" width="9.140625" style="1"/>
    <col min="11523" max="11523" width="47.7109375" style="1" bestFit="1" customWidth="1"/>
    <col min="11524" max="11524" width="10.85546875" style="1" bestFit="1" customWidth="1"/>
    <col min="11525" max="11525" width="9.85546875" style="1" bestFit="1" customWidth="1"/>
    <col min="11526" max="11778" width="9.140625" style="1"/>
    <col min="11779" max="11779" width="47.7109375" style="1" bestFit="1" customWidth="1"/>
    <col min="11780" max="11780" width="10.85546875" style="1" bestFit="1" customWidth="1"/>
    <col min="11781" max="11781" width="9.85546875" style="1" bestFit="1" customWidth="1"/>
    <col min="11782" max="12034" width="9.140625" style="1"/>
    <col min="12035" max="12035" width="47.7109375" style="1" bestFit="1" customWidth="1"/>
    <col min="12036" max="12036" width="10.85546875" style="1" bestFit="1" customWidth="1"/>
    <col min="12037" max="12037" width="9.85546875" style="1" bestFit="1" customWidth="1"/>
    <col min="12038" max="12290" width="9.140625" style="1"/>
    <col min="12291" max="12291" width="47.7109375" style="1" bestFit="1" customWidth="1"/>
    <col min="12292" max="12292" width="10.85546875" style="1" bestFit="1" customWidth="1"/>
    <col min="12293" max="12293" width="9.85546875" style="1" bestFit="1" customWidth="1"/>
    <col min="12294" max="12546" width="9.140625" style="1"/>
    <col min="12547" max="12547" width="47.7109375" style="1" bestFit="1" customWidth="1"/>
    <col min="12548" max="12548" width="10.85546875" style="1" bestFit="1" customWidth="1"/>
    <col min="12549" max="12549" width="9.85546875" style="1" bestFit="1" customWidth="1"/>
    <col min="12550" max="12802" width="9.140625" style="1"/>
    <col min="12803" max="12803" width="47.7109375" style="1" bestFit="1" customWidth="1"/>
    <col min="12804" max="12804" width="10.85546875" style="1" bestFit="1" customWidth="1"/>
    <col min="12805" max="12805" width="9.85546875" style="1" bestFit="1" customWidth="1"/>
    <col min="12806" max="13058" width="9.140625" style="1"/>
    <col min="13059" max="13059" width="47.7109375" style="1" bestFit="1" customWidth="1"/>
    <col min="13060" max="13060" width="10.85546875" style="1" bestFit="1" customWidth="1"/>
    <col min="13061" max="13061" width="9.85546875" style="1" bestFit="1" customWidth="1"/>
    <col min="13062" max="13314" width="9.140625" style="1"/>
    <col min="13315" max="13315" width="47.7109375" style="1" bestFit="1" customWidth="1"/>
    <col min="13316" max="13316" width="10.85546875" style="1" bestFit="1" customWidth="1"/>
    <col min="13317" max="13317" width="9.85546875" style="1" bestFit="1" customWidth="1"/>
    <col min="13318" max="13570" width="9.140625" style="1"/>
    <col min="13571" max="13571" width="47.7109375" style="1" bestFit="1" customWidth="1"/>
    <col min="13572" max="13572" width="10.85546875" style="1" bestFit="1" customWidth="1"/>
    <col min="13573" max="13573" width="9.85546875" style="1" bestFit="1" customWidth="1"/>
    <col min="13574" max="13826" width="9.140625" style="1"/>
    <col min="13827" max="13827" width="47.7109375" style="1" bestFit="1" customWidth="1"/>
    <col min="13828" max="13828" width="10.85546875" style="1" bestFit="1" customWidth="1"/>
    <col min="13829" max="13829" width="9.85546875" style="1" bestFit="1" customWidth="1"/>
    <col min="13830" max="14082" width="9.140625" style="1"/>
    <col min="14083" max="14083" width="47.7109375" style="1" bestFit="1" customWidth="1"/>
    <col min="14084" max="14084" width="10.85546875" style="1" bestFit="1" customWidth="1"/>
    <col min="14085" max="14085" width="9.85546875" style="1" bestFit="1" customWidth="1"/>
    <col min="14086" max="14338" width="9.140625" style="1"/>
    <col min="14339" max="14339" width="47.7109375" style="1" bestFit="1" customWidth="1"/>
    <col min="14340" max="14340" width="10.85546875" style="1" bestFit="1" customWidth="1"/>
    <col min="14341" max="14341" width="9.85546875" style="1" bestFit="1" customWidth="1"/>
    <col min="14342" max="14594" width="9.140625" style="1"/>
    <col min="14595" max="14595" width="47.7109375" style="1" bestFit="1" customWidth="1"/>
    <col min="14596" max="14596" width="10.85546875" style="1" bestFit="1" customWidth="1"/>
    <col min="14597" max="14597" width="9.85546875" style="1" bestFit="1" customWidth="1"/>
    <col min="14598" max="14850" width="9.140625" style="1"/>
    <col min="14851" max="14851" width="47.7109375" style="1" bestFit="1" customWidth="1"/>
    <col min="14852" max="14852" width="10.85546875" style="1" bestFit="1" customWidth="1"/>
    <col min="14853" max="14853" width="9.85546875" style="1" bestFit="1" customWidth="1"/>
    <col min="14854" max="15106" width="9.140625" style="1"/>
    <col min="15107" max="15107" width="47.7109375" style="1" bestFit="1" customWidth="1"/>
    <col min="15108" max="15108" width="10.85546875" style="1" bestFit="1" customWidth="1"/>
    <col min="15109" max="15109" width="9.85546875" style="1" bestFit="1" customWidth="1"/>
    <col min="15110" max="15362" width="9.140625" style="1"/>
    <col min="15363" max="15363" width="47.7109375" style="1" bestFit="1" customWidth="1"/>
    <col min="15364" max="15364" width="10.85546875" style="1" bestFit="1" customWidth="1"/>
    <col min="15365" max="15365" width="9.85546875" style="1" bestFit="1" customWidth="1"/>
    <col min="15366" max="15618" width="9.140625" style="1"/>
    <col min="15619" max="15619" width="47.7109375" style="1" bestFit="1" customWidth="1"/>
    <col min="15620" max="15620" width="10.85546875" style="1" bestFit="1" customWidth="1"/>
    <col min="15621" max="15621" width="9.85546875" style="1" bestFit="1" customWidth="1"/>
    <col min="15622" max="15874" width="9.140625" style="1"/>
    <col min="15875" max="15875" width="47.7109375" style="1" bestFit="1" customWidth="1"/>
    <col min="15876" max="15876" width="10.85546875" style="1" bestFit="1" customWidth="1"/>
    <col min="15877" max="15877" width="9.85546875" style="1" bestFit="1" customWidth="1"/>
    <col min="15878" max="16130" width="9.140625" style="1"/>
    <col min="16131" max="16131" width="47.7109375" style="1" bestFit="1" customWidth="1"/>
    <col min="16132" max="16132" width="10.85546875" style="1" bestFit="1" customWidth="1"/>
    <col min="16133" max="16133" width="9.85546875" style="1" bestFit="1" customWidth="1"/>
    <col min="16134" max="16384" width="9.140625" style="1"/>
  </cols>
  <sheetData>
    <row r="1" spans="1:15" x14ac:dyDescent="0.25">
      <c r="A1" s="408" t="s">
        <v>367</v>
      </c>
      <c r="B1" s="406"/>
      <c r="C1" s="406"/>
      <c r="D1" s="406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48" customHeight="1" x14ac:dyDescent="0.25">
      <c r="A2" s="412" t="s">
        <v>289</v>
      </c>
      <c r="B2" s="413"/>
      <c r="C2" s="413"/>
      <c r="D2" s="413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E3" s="2"/>
      <c r="O3" s="2"/>
    </row>
    <row r="4" spans="1:15" ht="15.75" thickBot="1" x14ac:dyDescent="0.3">
      <c r="B4" s="101"/>
      <c r="D4" s="361" t="s">
        <v>299</v>
      </c>
      <c r="E4" s="360"/>
    </row>
    <row r="5" spans="1:15" x14ac:dyDescent="0.25">
      <c r="B5" s="85" t="s">
        <v>138</v>
      </c>
      <c r="C5" s="86" t="s">
        <v>139</v>
      </c>
      <c r="D5" s="87" t="s">
        <v>288</v>
      </c>
    </row>
    <row r="6" spans="1:15" x14ac:dyDescent="0.25">
      <c r="B6" s="88" t="s">
        <v>140</v>
      </c>
      <c r="C6" s="9" t="s">
        <v>141</v>
      </c>
      <c r="D6" s="89">
        <v>397400000</v>
      </c>
    </row>
    <row r="7" spans="1:15" x14ac:dyDescent="0.25">
      <c r="B7" s="88" t="s">
        <v>142</v>
      </c>
      <c r="C7" s="9" t="s">
        <v>143</v>
      </c>
      <c r="D7" s="89">
        <v>84233000</v>
      </c>
    </row>
    <row r="8" spans="1:15" x14ac:dyDescent="0.25">
      <c r="B8" s="88" t="s">
        <v>144</v>
      </c>
      <c r="C8" s="9" t="s">
        <v>145</v>
      </c>
      <c r="D8" s="89">
        <v>27300000</v>
      </c>
    </row>
    <row r="9" spans="1:15" ht="15.75" thickBot="1" x14ac:dyDescent="0.3">
      <c r="B9" s="90" t="s">
        <v>150</v>
      </c>
      <c r="C9" s="91" t="s">
        <v>151</v>
      </c>
      <c r="D9" s="92">
        <v>4000000</v>
      </c>
    </row>
    <row r="10" spans="1:15" ht="15.75" thickBot="1" x14ac:dyDescent="0.3">
      <c r="B10" s="93" t="s">
        <v>158</v>
      </c>
      <c r="C10" s="94" t="s">
        <v>159</v>
      </c>
      <c r="D10" s="95">
        <f>SUM(D6:D9)</f>
        <v>512933000</v>
      </c>
    </row>
    <row r="11" spans="1:15" x14ac:dyDescent="0.25">
      <c r="B11" s="96" t="s">
        <v>160</v>
      </c>
      <c r="C11" s="10" t="s">
        <v>161</v>
      </c>
      <c r="D11" s="97">
        <v>27000000</v>
      </c>
    </row>
    <row r="12" spans="1:15" x14ac:dyDescent="0.25">
      <c r="B12" s="88" t="s">
        <v>166</v>
      </c>
      <c r="C12" s="9" t="s">
        <v>167</v>
      </c>
      <c r="D12" s="89">
        <v>2510000</v>
      </c>
    </row>
    <row r="13" spans="1:15" x14ac:dyDescent="0.25">
      <c r="B13" s="88" t="s">
        <v>219</v>
      </c>
      <c r="C13" s="9" t="s">
        <v>220</v>
      </c>
      <c r="D13" s="89">
        <v>600000</v>
      </c>
    </row>
    <row r="14" spans="1:15" ht="15.75" thickBot="1" x14ac:dyDescent="0.3">
      <c r="B14" s="90" t="s">
        <v>170</v>
      </c>
      <c r="C14" s="91" t="s">
        <v>171</v>
      </c>
      <c r="D14" s="92">
        <v>482823000</v>
      </c>
    </row>
    <row r="15" spans="1:15" ht="15.75" thickBot="1" x14ac:dyDescent="0.3">
      <c r="B15" s="93" t="s">
        <v>158</v>
      </c>
      <c r="C15" s="94" t="s">
        <v>172</v>
      </c>
      <c r="D15" s="95">
        <f>SUM(D11:D14)</f>
        <v>512933000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5.140625" style="1" customWidth="1"/>
    <col min="2" max="2" width="26.5703125" style="1" customWidth="1"/>
    <col min="3" max="10" width="9.85546875" style="1" bestFit="1" customWidth="1"/>
    <col min="11" max="11" width="10.42578125" style="1" bestFit="1" customWidth="1"/>
    <col min="12" max="14" width="9.85546875" style="1" bestFit="1" customWidth="1"/>
    <col min="15" max="15" width="10.85546875" style="1" bestFit="1" customWidth="1"/>
    <col min="16" max="16" width="11.28515625" style="1" bestFit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08" t="s">
        <v>368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6" x14ac:dyDescent="0.25">
      <c r="A2" s="408" t="s">
        <v>223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16" ht="15.75" thickBot="1" x14ac:dyDescent="0.3">
      <c r="E3" s="2"/>
      <c r="O3" s="361" t="s">
        <v>299</v>
      </c>
      <c r="P3" s="360"/>
    </row>
    <row r="4" spans="1:16" s="3" customFormat="1" x14ac:dyDescent="0.25">
      <c r="A4" s="65" t="s">
        <v>138</v>
      </c>
      <c r="B4" s="67" t="s">
        <v>139</v>
      </c>
      <c r="C4" s="67" t="s">
        <v>206</v>
      </c>
      <c r="D4" s="67" t="s">
        <v>207</v>
      </c>
      <c r="E4" s="67" t="s">
        <v>208</v>
      </c>
      <c r="F4" s="67" t="s">
        <v>209</v>
      </c>
      <c r="G4" s="67" t="s">
        <v>210</v>
      </c>
      <c r="H4" s="67" t="s">
        <v>211</v>
      </c>
      <c r="I4" s="67" t="s">
        <v>212</v>
      </c>
      <c r="J4" s="67" t="s">
        <v>213</v>
      </c>
      <c r="K4" s="67" t="s">
        <v>214</v>
      </c>
      <c r="L4" s="67" t="s">
        <v>215</v>
      </c>
      <c r="M4" s="67" t="s">
        <v>216</v>
      </c>
      <c r="N4" s="67" t="s">
        <v>217</v>
      </c>
      <c r="O4" s="68" t="s">
        <v>218</v>
      </c>
    </row>
    <row r="5" spans="1:16" s="4" customFormat="1" ht="14.25" x14ac:dyDescent="0.2">
      <c r="A5" s="69" t="s">
        <v>140</v>
      </c>
      <c r="B5" s="98" t="s">
        <v>141</v>
      </c>
      <c r="C5" s="71">
        <f>$P$5/12</f>
        <v>33116666.666666668</v>
      </c>
      <c r="D5" s="71">
        <f t="shared" ref="D5:N5" si="0">$P$5/12</f>
        <v>33116666.666666668</v>
      </c>
      <c r="E5" s="71">
        <f t="shared" si="0"/>
        <v>33116666.666666668</v>
      </c>
      <c r="F5" s="71">
        <f t="shared" si="0"/>
        <v>33116666.666666668</v>
      </c>
      <c r="G5" s="71">
        <f t="shared" si="0"/>
        <v>33116666.666666668</v>
      </c>
      <c r="H5" s="71">
        <f t="shared" si="0"/>
        <v>33116666.666666668</v>
      </c>
      <c r="I5" s="71">
        <f t="shared" si="0"/>
        <v>33116666.666666668</v>
      </c>
      <c r="J5" s="71">
        <f t="shared" si="0"/>
        <v>33116666.666666668</v>
      </c>
      <c r="K5" s="71">
        <f t="shared" si="0"/>
        <v>33116666.666666668</v>
      </c>
      <c r="L5" s="71">
        <f t="shared" si="0"/>
        <v>33116666.666666668</v>
      </c>
      <c r="M5" s="71">
        <f t="shared" si="0"/>
        <v>33116666.666666668</v>
      </c>
      <c r="N5" s="71">
        <f t="shared" si="0"/>
        <v>33116666.666666668</v>
      </c>
      <c r="O5" s="72">
        <f>SUM(C5:N5)</f>
        <v>397400000.00000006</v>
      </c>
      <c r="P5" s="4">
        <v>397400000</v>
      </c>
    </row>
    <row r="6" spans="1:16" s="4" customFormat="1" ht="25.5" x14ac:dyDescent="0.2">
      <c r="A6" s="69" t="s">
        <v>142</v>
      </c>
      <c r="B6" s="70" t="s">
        <v>143</v>
      </c>
      <c r="C6" s="71">
        <f>$P$6/12</f>
        <v>7019416.666666667</v>
      </c>
      <c r="D6" s="71">
        <f t="shared" ref="D6:N6" si="1">$P$6/12</f>
        <v>7019416.666666667</v>
      </c>
      <c r="E6" s="71">
        <f t="shared" si="1"/>
        <v>7019416.666666667</v>
      </c>
      <c r="F6" s="71">
        <f t="shared" si="1"/>
        <v>7019416.666666667</v>
      </c>
      <c r="G6" s="71">
        <f t="shared" si="1"/>
        <v>7019416.666666667</v>
      </c>
      <c r="H6" s="71">
        <f t="shared" si="1"/>
        <v>7019416.666666667</v>
      </c>
      <c r="I6" s="71">
        <f t="shared" si="1"/>
        <v>7019416.666666667</v>
      </c>
      <c r="J6" s="71">
        <f t="shared" si="1"/>
        <v>7019416.666666667</v>
      </c>
      <c r="K6" s="71">
        <f t="shared" si="1"/>
        <v>7019416.666666667</v>
      </c>
      <c r="L6" s="71">
        <f t="shared" si="1"/>
        <v>7019416.666666667</v>
      </c>
      <c r="M6" s="71">
        <f t="shared" si="1"/>
        <v>7019416.666666667</v>
      </c>
      <c r="N6" s="71">
        <f t="shared" si="1"/>
        <v>7019416.666666667</v>
      </c>
      <c r="O6" s="72">
        <f t="shared" ref="O6:O13" si="2">SUM(C6:N6)</f>
        <v>84233000</v>
      </c>
      <c r="P6" s="4">
        <v>84233000</v>
      </c>
    </row>
    <row r="7" spans="1:16" x14ac:dyDescent="0.25">
      <c r="A7" s="69" t="s">
        <v>144</v>
      </c>
      <c r="B7" s="98" t="s">
        <v>145</v>
      </c>
      <c r="C7" s="71">
        <f>$P$7/12</f>
        <v>2275000</v>
      </c>
      <c r="D7" s="71">
        <f t="shared" ref="D7:N7" si="3">$P$7/12</f>
        <v>2275000</v>
      </c>
      <c r="E7" s="71">
        <f t="shared" si="3"/>
        <v>2275000</v>
      </c>
      <c r="F7" s="71">
        <f t="shared" si="3"/>
        <v>2275000</v>
      </c>
      <c r="G7" s="71">
        <f t="shared" si="3"/>
        <v>2275000</v>
      </c>
      <c r="H7" s="71">
        <f t="shared" si="3"/>
        <v>2275000</v>
      </c>
      <c r="I7" s="71">
        <f t="shared" si="3"/>
        <v>2275000</v>
      </c>
      <c r="J7" s="71">
        <f t="shared" si="3"/>
        <v>2275000</v>
      </c>
      <c r="K7" s="71">
        <f t="shared" si="3"/>
        <v>2275000</v>
      </c>
      <c r="L7" s="71">
        <f t="shared" si="3"/>
        <v>2275000</v>
      </c>
      <c r="M7" s="71">
        <f t="shared" si="3"/>
        <v>2275000</v>
      </c>
      <c r="N7" s="71">
        <f t="shared" si="3"/>
        <v>2275000</v>
      </c>
      <c r="O7" s="72">
        <f t="shared" si="2"/>
        <v>27300000</v>
      </c>
      <c r="P7" s="1">
        <v>27300000</v>
      </c>
    </row>
    <row r="8" spans="1:16" x14ac:dyDescent="0.25">
      <c r="A8" s="69" t="s">
        <v>146</v>
      </c>
      <c r="B8" s="98" t="s">
        <v>147</v>
      </c>
      <c r="C8" s="71">
        <f>$P$8/12</f>
        <v>0</v>
      </c>
      <c r="D8" s="71">
        <f t="shared" ref="D8:N8" si="4">$P$8/12</f>
        <v>0</v>
      </c>
      <c r="E8" s="71">
        <f t="shared" si="4"/>
        <v>0</v>
      </c>
      <c r="F8" s="71">
        <f t="shared" si="4"/>
        <v>0</v>
      </c>
      <c r="G8" s="71">
        <f t="shared" si="4"/>
        <v>0</v>
      </c>
      <c r="H8" s="71">
        <f t="shared" si="4"/>
        <v>0</v>
      </c>
      <c r="I8" s="71">
        <f t="shared" si="4"/>
        <v>0</v>
      </c>
      <c r="J8" s="71">
        <f t="shared" si="4"/>
        <v>0</v>
      </c>
      <c r="K8" s="71">
        <f t="shared" si="4"/>
        <v>0</v>
      </c>
      <c r="L8" s="71">
        <f t="shared" si="4"/>
        <v>0</v>
      </c>
      <c r="M8" s="71">
        <f t="shared" si="4"/>
        <v>0</v>
      </c>
      <c r="N8" s="71">
        <f t="shared" si="4"/>
        <v>0</v>
      </c>
      <c r="O8" s="72">
        <f t="shared" si="2"/>
        <v>0</v>
      </c>
    </row>
    <row r="9" spans="1:16" x14ac:dyDescent="0.25">
      <c r="A9" s="69" t="s">
        <v>148</v>
      </c>
      <c r="B9" s="98" t="s">
        <v>149</v>
      </c>
      <c r="C9" s="71">
        <f>$P$9/12</f>
        <v>0</v>
      </c>
      <c r="D9" s="71">
        <f t="shared" ref="D9:N9" si="5">$P$9/12</f>
        <v>0</v>
      </c>
      <c r="E9" s="71">
        <f t="shared" si="5"/>
        <v>0</v>
      </c>
      <c r="F9" s="71">
        <f t="shared" si="5"/>
        <v>0</v>
      </c>
      <c r="G9" s="71">
        <f t="shared" si="5"/>
        <v>0</v>
      </c>
      <c r="H9" s="71">
        <f t="shared" si="5"/>
        <v>0</v>
      </c>
      <c r="I9" s="71">
        <f t="shared" si="5"/>
        <v>0</v>
      </c>
      <c r="J9" s="71">
        <f t="shared" si="5"/>
        <v>0</v>
      </c>
      <c r="K9" s="71">
        <f t="shared" si="5"/>
        <v>0</v>
      </c>
      <c r="L9" s="71">
        <f t="shared" si="5"/>
        <v>0</v>
      </c>
      <c r="M9" s="71">
        <f t="shared" si="5"/>
        <v>0</v>
      </c>
      <c r="N9" s="71">
        <f t="shared" si="5"/>
        <v>0</v>
      </c>
      <c r="O9" s="72">
        <f t="shared" si="2"/>
        <v>0</v>
      </c>
    </row>
    <row r="10" spans="1:16" x14ac:dyDescent="0.25">
      <c r="A10" s="69" t="s">
        <v>150</v>
      </c>
      <c r="B10" s="98" t="s">
        <v>151</v>
      </c>
      <c r="C10" s="71">
        <f>$P$10/12</f>
        <v>333333.33333333331</v>
      </c>
      <c r="D10" s="71">
        <f t="shared" ref="D10:N10" si="6">$P$10/12</f>
        <v>333333.33333333331</v>
      </c>
      <c r="E10" s="71">
        <f t="shared" si="6"/>
        <v>333333.33333333331</v>
      </c>
      <c r="F10" s="71">
        <f t="shared" si="6"/>
        <v>333333.33333333331</v>
      </c>
      <c r="G10" s="71">
        <f t="shared" si="6"/>
        <v>333333.33333333331</v>
      </c>
      <c r="H10" s="71">
        <f t="shared" si="6"/>
        <v>333333.33333333331</v>
      </c>
      <c r="I10" s="71">
        <f t="shared" si="6"/>
        <v>333333.33333333331</v>
      </c>
      <c r="J10" s="71">
        <f t="shared" si="6"/>
        <v>333333.33333333331</v>
      </c>
      <c r="K10" s="71">
        <f t="shared" si="6"/>
        <v>333333.33333333331</v>
      </c>
      <c r="L10" s="71">
        <f t="shared" si="6"/>
        <v>333333.33333333331</v>
      </c>
      <c r="M10" s="71">
        <f t="shared" si="6"/>
        <v>333333.33333333331</v>
      </c>
      <c r="N10" s="71">
        <f t="shared" si="6"/>
        <v>333333.33333333331</v>
      </c>
      <c r="O10" s="72">
        <f t="shared" si="2"/>
        <v>4000000.0000000005</v>
      </c>
      <c r="P10" s="1">
        <v>4000000</v>
      </c>
    </row>
    <row r="11" spans="1:16" x14ac:dyDescent="0.25">
      <c r="A11" s="69" t="s">
        <v>152</v>
      </c>
      <c r="B11" s="98" t="s">
        <v>153</v>
      </c>
      <c r="C11" s="71">
        <f>$P$11/12</f>
        <v>0</v>
      </c>
      <c r="D11" s="71">
        <f t="shared" ref="D11:N11" si="7">$P$11/12</f>
        <v>0</v>
      </c>
      <c r="E11" s="71">
        <f t="shared" si="7"/>
        <v>0</v>
      </c>
      <c r="F11" s="71">
        <f t="shared" si="7"/>
        <v>0</v>
      </c>
      <c r="G11" s="71">
        <f t="shared" si="7"/>
        <v>0</v>
      </c>
      <c r="H11" s="71">
        <f t="shared" si="7"/>
        <v>0</v>
      </c>
      <c r="I11" s="71">
        <f t="shared" si="7"/>
        <v>0</v>
      </c>
      <c r="J11" s="71">
        <f t="shared" si="7"/>
        <v>0</v>
      </c>
      <c r="K11" s="71">
        <f t="shared" si="7"/>
        <v>0</v>
      </c>
      <c r="L11" s="71">
        <f t="shared" si="7"/>
        <v>0</v>
      </c>
      <c r="M11" s="71">
        <f t="shared" si="7"/>
        <v>0</v>
      </c>
      <c r="N11" s="71">
        <f t="shared" si="7"/>
        <v>0</v>
      </c>
      <c r="O11" s="72">
        <f t="shared" si="2"/>
        <v>0</v>
      </c>
    </row>
    <row r="12" spans="1:16" ht="26.25" x14ac:dyDescent="0.25">
      <c r="A12" s="69" t="s">
        <v>154</v>
      </c>
      <c r="B12" s="70" t="s">
        <v>155</v>
      </c>
      <c r="C12" s="71">
        <f>$P$12/12</f>
        <v>0</v>
      </c>
      <c r="D12" s="71">
        <f t="shared" ref="D12:N12" si="8">$P$12/12</f>
        <v>0</v>
      </c>
      <c r="E12" s="71">
        <f t="shared" si="8"/>
        <v>0</v>
      </c>
      <c r="F12" s="71">
        <f t="shared" si="8"/>
        <v>0</v>
      </c>
      <c r="G12" s="71">
        <f t="shared" si="8"/>
        <v>0</v>
      </c>
      <c r="H12" s="71">
        <f t="shared" si="8"/>
        <v>0</v>
      </c>
      <c r="I12" s="71">
        <f t="shared" si="8"/>
        <v>0</v>
      </c>
      <c r="J12" s="71">
        <f t="shared" si="8"/>
        <v>0</v>
      </c>
      <c r="K12" s="71">
        <f t="shared" si="8"/>
        <v>0</v>
      </c>
      <c r="L12" s="71">
        <f t="shared" si="8"/>
        <v>0</v>
      </c>
      <c r="M12" s="71">
        <f t="shared" si="8"/>
        <v>0</v>
      </c>
      <c r="N12" s="71">
        <f t="shared" si="8"/>
        <v>0</v>
      </c>
      <c r="O12" s="72">
        <f t="shared" si="2"/>
        <v>0</v>
      </c>
    </row>
    <row r="13" spans="1:16" ht="15.75" thickBot="1" x14ac:dyDescent="0.3">
      <c r="A13" s="73" t="s">
        <v>156</v>
      </c>
      <c r="B13" s="99" t="s">
        <v>157</v>
      </c>
      <c r="C13" s="71">
        <f>$P$13/12</f>
        <v>0</v>
      </c>
      <c r="D13" s="71">
        <f t="shared" ref="D13:N13" si="9">$P$13/12</f>
        <v>0</v>
      </c>
      <c r="E13" s="71">
        <f t="shared" si="9"/>
        <v>0</v>
      </c>
      <c r="F13" s="71">
        <f t="shared" si="9"/>
        <v>0</v>
      </c>
      <c r="G13" s="71">
        <f t="shared" si="9"/>
        <v>0</v>
      </c>
      <c r="H13" s="71">
        <f t="shared" si="9"/>
        <v>0</v>
      </c>
      <c r="I13" s="71">
        <f t="shared" si="9"/>
        <v>0</v>
      </c>
      <c r="J13" s="71">
        <f t="shared" si="9"/>
        <v>0</v>
      </c>
      <c r="K13" s="71">
        <f t="shared" si="9"/>
        <v>0</v>
      </c>
      <c r="L13" s="71">
        <f t="shared" si="9"/>
        <v>0</v>
      </c>
      <c r="M13" s="71">
        <f t="shared" si="9"/>
        <v>0</v>
      </c>
      <c r="N13" s="71">
        <f t="shared" si="9"/>
        <v>0</v>
      </c>
      <c r="O13" s="72">
        <f t="shared" si="2"/>
        <v>0</v>
      </c>
    </row>
    <row r="14" spans="1:16" ht="15.75" thickBot="1" x14ac:dyDescent="0.3">
      <c r="A14" s="75" t="s">
        <v>158</v>
      </c>
      <c r="B14" s="100" t="s">
        <v>159</v>
      </c>
      <c r="C14" s="77">
        <f t="shared" ref="C14:O14" si="10">SUM(C5:C13)</f>
        <v>42744416.666666672</v>
      </c>
      <c r="D14" s="77">
        <f t="shared" si="10"/>
        <v>42744416.666666672</v>
      </c>
      <c r="E14" s="78">
        <f t="shared" si="10"/>
        <v>42744416.666666672</v>
      </c>
      <c r="F14" s="77">
        <f t="shared" si="10"/>
        <v>42744416.666666672</v>
      </c>
      <c r="G14" s="77">
        <f t="shared" si="10"/>
        <v>42744416.666666672</v>
      </c>
      <c r="H14" s="78">
        <f t="shared" si="10"/>
        <v>42744416.666666672</v>
      </c>
      <c r="I14" s="77">
        <f t="shared" si="10"/>
        <v>42744416.666666672</v>
      </c>
      <c r="J14" s="77">
        <f t="shared" si="10"/>
        <v>42744416.666666672</v>
      </c>
      <c r="K14" s="78">
        <f t="shared" si="10"/>
        <v>42744416.666666672</v>
      </c>
      <c r="L14" s="77">
        <f t="shared" si="10"/>
        <v>42744416.666666672</v>
      </c>
      <c r="M14" s="77">
        <f t="shared" si="10"/>
        <v>42744416.666666672</v>
      </c>
      <c r="N14" s="78">
        <f t="shared" si="10"/>
        <v>42744416.666666672</v>
      </c>
      <c r="O14" s="78">
        <f t="shared" si="10"/>
        <v>512933000.00000006</v>
      </c>
    </row>
    <row r="15" spans="1:16" ht="26.25" x14ac:dyDescent="0.25">
      <c r="A15" s="79" t="s">
        <v>160</v>
      </c>
      <c r="B15" s="80" t="s">
        <v>161</v>
      </c>
      <c r="C15" s="71">
        <f>$P$15/12</f>
        <v>2250000</v>
      </c>
      <c r="D15" s="71">
        <f t="shared" ref="D15:N15" si="11">$P$15/12</f>
        <v>2250000</v>
      </c>
      <c r="E15" s="71">
        <f t="shared" si="11"/>
        <v>2250000</v>
      </c>
      <c r="F15" s="71">
        <f t="shared" si="11"/>
        <v>2250000</v>
      </c>
      <c r="G15" s="71">
        <f t="shared" si="11"/>
        <v>2250000</v>
      </c>
      <c r="H15" s="71">
        <f t="shared" si="11"/>
        <v>2250000</v>
      </c>
      <c r="I15" s="71">
        <f t="shared" si="11"/>
        <v>2250000</v>
      </c>
      <c r="J15" s="71">
        <f t="shared" si="11"/>
        <v>2250000</v>
      </c>
      <c r="K15" s="71">
        <f t="shared" si="11"/>
        <v>2250000</v>
      </c>
      <c r="L15" s="71">
        <f t="shared" si="11"/>
        <v>2250000</v>
      </c>
      <c r="M15" s="71">
        <f t="shared" si="11"/>
        <v>2250000</v>
      </c>
      <c r="N15" s="71">
        <f t="shared" si="11"/>
        <v>2250000</v>
      </c>
      <c r="O15" s="81">
        <f>SUM(C15:N15)</f>
        <v>27000000</v>
      </c>
      <c r="P15" s="1">
        <v>27000000</v>
      </c>
    </row>
    <row r="16" spans="1:16" ht="26.25" x14ac:dyDescent="0.25">
      <c r="A16" s="69" t="s">
        <v>162</v>
      </c>
      <c r="B16" s="70" t="s">
        <v>163</v>
      </c>
      <c r="C16" s="71">
        <f>$P$16/12</f>
        <v>0</v>
      </c>
      <c r="D16" s="71">
        <f t="shared" ref="D16:N16" si="12">$P$16/12</f>
        <v>0</v>
      </c>
      <c r="E16" s="71">
        <f t="shared" si="12"/>
        <v>0</v>
      </c>
      <c r="F16" s="71">
        <f t="shared" si="12"/>
        <v>0</v>
      </c>
      <c r="G16" s="71">
        <f t="shared" si="12"/>
        <v>0</v>
      </c>
      <c r="H16" s="71">
        <f t="shared" si="12"/>
        <v>0</v>
      </c>
      <c r="I16" s="71">
        <f t="shared" si="12"/>
        <v>0</v>
      </c>
      <c r="J16" s="71">
        <f t="shared" si="12"/>
        <v>0</v>
      </c>
      <c r="K16" s="71">
        <f t="shared" si="12"/>
        <v>0</v>
      </c>
      <c r="L16" s="71">
        <f t="shared" si="12"/>
        <v>0</v>
      </c>
      <c r="M16" s="71">
        <f t="shared" si="12"/>
        <v>0</v>
      </c>
      <c r="N16" s="71">
        <f t="shared" si="12"/>
        <v>0</v>
      </c>
      <c r="O16" s="82">
        <f t="shared" ref="O16:O20" si="13">SUM(C16:N16)</f>
        <v>0</v>
      </c>
    </row>
    <row r="17" spans="1:16" x14ac:dyDescent="0.25">
      <c r="A17" s="69" t="s">
        <v>164</v>
      </c>
      <c r="B17" s="98" t="s">
        <v>165</v>
      </c>
      <c r="C17" s="71">
        <f>$P$17/12</f>
        <v>0</v>
      </c>
      <c r="D17" s="71">
        <f t="shared" ref="D17:N17" si="14">$P$17/12</f>
        <v>0</v>
      </c>
      <c r="E17" s="71">
        <f t="shared" si="14"/>
        <v>0</v>
      </c>
      <c r="F17" s="71">
        <f t="shared" si="14"/>
        <v>0</v>
      </c>
      <c r="G17" s="71">
        <f t="shared" si="14"/>
        <v>0</v>
      </c>
      <c r="H17" s="71">
        <f t="shared" si="14"/>
        <v>0</v>
      </c>
      <c r="I17" s="71">
        <f t="shared" si="14"/>
        <v>0</v>
      </c>
      <c r="J17" s="71">
        <f t="shared" si="14"/>
        <v>0</v>
      </c>
      <c r="K17" s="71">
        <f t="shared" si="14"/>
        <v>0</v>
      </c>
      <c r="L17" s="71">
        <f t="shared" si="14"/>
        <v>0</v>
      </c>
      <c r="M17" s="71">
        <f t="shared" si="14"/>
        <v>0</v>
      </c>
      <c r="N17" s="71">
        <f t="shared" si="14"/>
        <v>0</v>
      </c>
      <c r="O17" s="82">
        <f t="shared" si="13"/>
        <v>0</v>
      </c>
    </row>
    <row r="18" spans="1:16" x14ac:dyDescent="0.25">
      <c r="A18" s="69" t="s">
        <v>166</v>
      </c>
      <c r="B18" s="98" t="s">
        <v>167</v>
      </c>
      <c r="C18" s="71">
        <f>$P$18/12</f>
        <v>209166.66666666666</v>
      </c>
      <c r="D18" s="71">
        <f t="shared" ref="D18:N18" si="15">$P$18/12</f>
        <v>209166.66666666666</v>
      </c>
      <c r="E18" s="71">
        <f t="shared" si="15"/>
        <v>209166.66666666666</v>
      </c>
      <c r="F18" s="71">
        <f t="shared" si="15"/>
        <v>209166.66666666666</v>
      </c>
      <c r="G18" s="71">
        <f t="shared" si="15"/>
        <v>209166.66666666666</v>
      </c>
      <c r="H18" s="71">
        <f t="shared" si="15"/>
        <v>209166.66666666666</v>
      </c>
      <c r="I18" s="71">
        <f t="shared" si="15"/>
        <v>209166.66666666666</v>
      </c>
      <c r="J18" s="71">
        <f t="shared" si="15"/>
        <v>209166.66666666666</v>
      </c>
      <c r="K18" s="71">
        <f t="shared" si="15"/>
        <v>209166.66666666666</v>
      </c>
      <c r="L18" s="71">
        <f t="shared" si="15"/>
        <v>209166.66666666666</v>
      </c>
      <c r="M18" s="71">
        <f t="shared" si="15"/>
        <v>209166.66666666666</v>
      </c>
      <c r="N18" s="71">
        <f t="shared" si="15"/>
        <v>209166.66666666666</v>
      </c>
      <c r="O18" s="82">
        <f t="shared" si="13"/>
        <v>2510000</v>
      </c>
      <c r="P18" s="1">
        <v>2510000</v>
      </c>
    </row>
    <row r="19" spans="1:16" ht="26.25" x14ac:dyDescent="0.25">
      <c r="A19" s="69" t="s">
        <v>290</v>
      </c>
      <c r="B19" s="70" t="s">
        <v>291</v>
      </c>
      <c r="C19" s="71">
        <f>$P$19/12</f>
        <v>50000</v>
      </c>
      <c r="D19" s="71">
        <f t="shared" ref="D19:N19" si="16">$P$19/12</f>
        <v>50000</v>
      </c>
      <c r="E19" s="71">
        <f t="shared" si="16"/>
        <v>50000</v>
      </c>
      <c r="F19" s="71">
        <f t="shared" si="16"/>
        <v>50000</v>
      </c>
      <c r="G19" s="71">
        <f t="shared" si="16"/>
        <v>50000</v>
      </c>
      <c r="H19" s="71">
        <f t="shared" si="16"/>
        <v>50000</v>
      </c>
      <c r="I19" s="71">
        <f t="shared" si="16"/>
        <v>50000</v>
      </c>
      <c r="J19" s="71">
        <f t="shared" si="16"/>
        <v>50000</v>
      </c>
      <c r="K19" s="71">
        <f t="shared" si="16"/>
        <v>50000</v>
      </c>
      <c r="L19" s="71">
        <f t="shared" si="16"/>
        <v>50000</v>
      </c>
      <c r="M19" s="71">
        <f t="shared" si="16"/>
        <v>50000</v>
      </c>
      <c r="N19" s="71">
        <f t="shared" si="16"/>
        <v>50000</v>
      </c>
      <c r="O19" s="82">
        <f t="shared" si="13"/>
        <v>600000</v>
      </c>
      <c r="P19" s="1">
        <v>600000</v>
      </c>
    </row>
    <row r="20" spans="1:16" ht="15.75" thickBot="1" x14ac:dyDescent="0.3">
      <c r="A20" s="73" t="s">
        <v>170</v>
      </c>
      <c r="B20" s="99" t="s">
        <v>171</v>
      </c>
      <c r="C20" s="71">
        <f>$P$20/12</f>
        <v>40235250</v>
      </c>
      <c r="D20" s="71">
        <f t="shared" ref="D20:N20" si="17">$P$20/12</f>
        <v>40235250</v>
      </c>
      <c r="E20" s="71">
        <f t="shared" si="17"/>
        <v>40235250</v>
      </c>
      <c r="F20" s="71">
        <f t="shared" si="17"/>
        <v>40235250</v>
      </c>
      <c r="G20" s="71">
        <f t="shared" si="17"/>
        <v>40235250</v>
      </c>
      <c r="H20" s="71">
        <f t="shared" si="17"/>
        <v>40235250</v>
      </c>
      <c r="I20" s="71">
        <f t="shared" si="17"/>
        <v>40235250</v>
      </c>
      <c r="J20" s="71">
        <f t="shared" si="17"/>
        <v>40235250</v>
      </c>
      <c r="K20" s="71">
        <f t="shared" si="17"/>
        <v>40235250</v>
      </c>
      <c r="L20" s="71">
        <f t="shared" si="17"/>
        <v>40235250</v>
      </c>
      <c r="M20" s="71">
        <f t="shared" si="17"/>
        <v>40235250</v>
      </c>
      <c r="N20" s="71">
        <f t="shared" si="17"/>
        <v>40235250</v>
      </c>
      <c r="O20" s="84">
        <f t="shared" si="13"/>
        <v>482823000</v>
      </c>
      <c r="P20" s="1">
        <v>482823000</v>
      </c>
    </row>
    <row r="21" spans="1:16" ht="15.75" thickBot="1" x14ac:dyDescent="0.3">
      <c r="A21" s="75" t="s">
        <v>158</v>
      </c>
      <c r="B21" s="100" t="s">
        <v>172</v>
      </c>
      <c r="C21" s="77">
        <f t="shared" ref="C21:O21" si="18">SUM(C15:C20)</f>
        <v>42744416.666666664</v>
      </c>
      <c r="D21" s="77">
        <f t="shared" si="18"/>
        <v>42744416.666666664</v>
      </c>
      <c r="E21" s="78">
        <f t="shared" si="18"/>
        <v>42744416.666666664</v>
      </c>
      <c r="F21" s="77">
        <f t="shared" si="18"/>
        <v>42744416.666666664</v>
      </c>
      <c r="G21" s="77">
        <f t="shared" si="18"/>
        <v>42744416.666666664</v>
      </c>
      <c r="H21" s="78">
        <f t="shared" si="18"/>
        <v>42744416.666666664</v>
      </c>
      <c r="I21" s="77">
        <f t="shared" si="18"/>
        <v>42744416.666666664</v>
      </c>
      <c r="J21" s="77">
        <f t="shared" si="18"/>
        <v>42744416.666666664</v>
      </c>
      <c r="K21" s="78">
        <f t="shared" si="18"/>
        <v>42744416.666666664</v>
      </c>
      <c r="L21" s="77">
        <f t="shared" si="18"/>
        <v>42744416.666666664</v>
      </c>
      <c r="M21" s="77">
        <f t="shared" si="18"/>
        <v>42744416.666666664</v>
      </c>
      <c r="N21" s="78">
        <f t="shared" si="18"/>
        <v>42744416.666666664</v>
      </c>
      <c r="O21" s="78">
        <f t="shared" si="18"/>
        <v>512933000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A2" sqref="A2:F2"/>
    </sheetView>
  </sheetViews>
  <sheetFormatPr defaultRowHeight="15" x14ac:dyDescent="0.25"/>
  <cols>
    <col min="1" max="1" width="9.140625" style="1"/>
    <col min="2" max="2" width="6.5703125" style="1" bestFit="1" customWidth="1"/>
    <col min="3" max="3" width="38.85546875" style="1" bestFit="1" customWidth="1"/>
    <col min="4" max="4" width="12.140625" style="1" customWidth="1"/>
    <col min="5" max="16384" width="9.140625" style="1"/>
  </cols>
  <sheetData>
    <row r="1" spans="1:15" x14ac:dyDescent="0.25">
      <c r="A1" s="408" t="s">
        <v>369</v>
      </c>
      <c r="B1" s="408"/>
      <c r="C1" s="408"/>
      <c r="D1" s="408"/>
      <c r="E1" s="408"/>
      <c r="F1" s="408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408" t="s">
        <v>287</v>
      </c>
      <c r="B2" s="408"/>
      <c r="C2" s="408"/>
      <c r="D2" s="408"/>
      <c r="E2" s="408"/>
      <c r="F2" s="408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E3" s="2"/>
      <c r="O3" s="2"/>
    </row>
    <row r="4" spans="1:15" ht="15.75" thickBot="1" x14ac:dyDescent="0.3">
      <c r="B4" s="101"/>
      <c r="D4" s="361" t="s">
        <v>299</v>
      </c>
      <c r="E4" s="360"/>
    </row>
    <row r="5" spans="1:15" x14ac:dyDescent="0.25">
      <c r="B5" s="85" t="s">
        <v>138</v>
      </c>
      <c r="C5" s="86" t="s">
        <v>139</v>
      </c>
      <c r="D5" s="359" t="s">
        <v>288</v>
      </c>
    </row>
    <row r="6" spans="1:15" x14ac:dyDescent="0.25">
      <c r="B6" s="88" t="s">
        <v>140</v>
      </c>
      <c r="C6" s="9" t="s">
        <v>141</v>
      </c>
      <c r="D6" s="89">
        <v>11126000</v>
      </c>
    </row>
    <row r="7" spans="1:15" x14ac:dyDescent="0.25">
      <c r="B7" s="88" t="s">
        <v>142</v>
      </c>
      <c r="C7" s="9" t="s">
        <v>143</v>
      </c>
      <c r="D7" s="89">
        <v>2280000</v>
      </c>
    </row>
    <row r="8" spans="1:15" x14ac:dyDescent="0.25">
      <c r="B8" s="88" t="s">
        <v>144</v>
      </c>
      <c r="C8" s="9" t="s">
        <v>145</v>
      </c>
      <c r="D8" s="89">
        <v>3000000</v>
      </c>
    </row>
    <row r="9" spans="1:15" ht="15.75" thickBot="1" x14ac:dyDescent="0.3">
      <c r="B9" s="90" t="s">
        <v>150</v>
      </c>
      <c r="C9" s="91" t="s">
        <v>151</v>
      </c>
      <c r="D9" s="92">
        <v>4000000</v>
      </c>
    </row>
    <row r="10" spans="1:15" ht="15.75" thickBot="1" x14ac:dyDescent="0.3">
      <c r="B10" s="93" t="s">
        <v>158</v>
      </c>
      <c r="C10" s="94" t="s">
        <v>159</v>
      </c>
      <c r="D10" s="95">
        <f>SUM(D6:D9)</f>
        <v>20406000</v>
      </c>
    </row>
    <row r="11" spans="1:15" x14ac:dyDescent="0.25">
      <c r="B11" s="96" t="s">
        <v>160</v>
      </c>
      <c r="C11" s="10" t="s">
        <v>161</v>
      </c>
      <c r="D11" s="97">
        <v>0</v>
      </c>
    </row>
    <row r="12" spans="1:15" x14ac:dyDescent="0.25">
      <c r="B12" s="88" t="s">
        <v>166</v>
      </c>
      <c r="C12" s="9" t="s">
        <v>167</v>
      </c>
      <c r="D12" s="89">
        <v>320000</v>
      </c>
    </row>
    <row r="13" spans="1:15" x14ac:dyDescent="0.25">
      <c r="B13" s="88" t="s">
        <v>219</v>
      </c>
      <c r="C13" s="9" t="s">
        <v>220</v>
      </c>
      <c r="D13" s="89">
        <v>0</v>
      </c>
    </row>
    <row r="14" spans="1:15" x14ac:dyDescent="0.25">
      <c r="B14" s="88" t="s">
        <v>170</v>
      </c>
      <c r="C14" s="9" t="s">
        <v>171</v>
      </c>
      <c r="D14" s="89">
        <v>20086000</v>
      </c>
    </row>
    <row r="15" spans="1:15" ht="15.75" thickBot="1" x14ac:dyDescent="0.3">
      <c r="B15" s="102" t="s">
        <v>158</v>
      </c>
      <c r="C15" s="103" t="s">
        <v>172</v>
      </c>
      <c r="D15" s="104">
        <f>SUM(D11:D14)</f>
        <v>20406000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O2"/>
    </sheetView>
  </sheetViews>
  <sheetFormatPr defaultRowHeight="15" x14ac:dyDescent="0.25"/>
  <cols>
    <col min="1" max="1" width="5" style="107" customWidth="1"/>
    <col min="2" max="2" width="22.85546875" style="107" customWidth="1"/>
    <col min="3" max="7" width="9" style="107" bestFit="1" customWidth="1"/>
    <col min="8" max="8" width="9.28515625" style="107" bestFit="1" customWidth="1"/>
    <col min="9" max="9" width="9" style="107" bestFit="1" customWidth="1"/>
    <col min="10" max="10" width="8.85546875" style="107" bestFit="1" customWidth="1"/>
    <col min="11" max="11" width="10.5703125" style="107" bestFit="1" customWidth="1"/>
    <col min="12" max="12" width="9" style="107" bestFit="1" customWidth="1"/>
    <col min="13" max="13" width="9.28515625" style="107" bestFit="1" customWidth="1"/>
    <col min="14" max="14" width="9.140625" style="107" bestFit="1" customWidth="1"/>
    <col min="15" max="15" width="10" style="107" bestFit="1" customWidth="1"/>
    <col min="16" max="16" width="11.140625" style="107" bestFit="1" customWidth="1"/>
    <col min="17" max="256" width="9.140625" style="107"/>
    <col min="257" max="257" width="10.7109375" style="107" customWidth="1"/>
    <col min="258" max="258" width="40.7109375" style="107" customWidth="1"/>
    <col min="259" max="261" width="17.7109375" style="107" customWidth="1"/>
    <col min="262" max="262" width="9.85546875" style="107" bestFit="1" customWidth="1"/>
    <col min="263" max="263" width="11.42578125" style="107" customWidth="1"/>
    <col min="264" max="512" width="9.140625" style="107"/>
    <col min="513" max="513" width="10.7109375" style="107" customWidth="1"/>
    <col min="514" max="514" width="40.7109375" style="107" customWidth="1"/>
    <col min="515" max="517" width="17.7109375" style="107" customWidth="1"/>
    <col min="518" max="518" width="9.85546875" style="107" bestFit="1" customWidth="1"/>
    <col min="519" max="519" width="11.42578125" style="107" customWidth="1"/>
    <col min="520" max="768" width="9.140625" style="107"/>
    <col min="769" max="769" width="10.7109375" style="107" customWidth="1"/>
    <col min="770" max="770" width="40.7109375" style="107" customWidth="1"/>
    <col min="771" max="773" width="17.7109375" style="107" customWidth="1"/>
    <col min="774" max="774" width="9.85546875" style="107" bestFit="1" customWidth="1"/>
    <col min="775" max="775" width="11.42578125" style="107" customWidth="1"/>
    <col min="776" max="1024" width="9.140625" style="107"/>
    <col min="1025" max="1025" width="10.7109375" style="107" customWidth="1"/>
    <col min="1026" max="1026" width="40.7109375" style="107" customWidth="1"/>
    <col min="1027" max="1029" width="17.7109375" style="107" customWidth="1"/>
    <col min="1030" max="1030" width="9.85546875" style="107" bestFit="1" customWidth="1"/>
    <col min="1031" max="1031" width="11.42578125" style="107" customWidth="1"/>
    <col min="1032" max="1280" width="9.140625" style="107"/>
    <col min="1281" max="1281" width="10.7109375" style="107" customWidth="1"/>
    <col min="1282" max="1282" width="40.7109375" style="107" customWidth="1"/>
    <col min="1283" max="1285" width="17.7109375" style="107" customWidth="1"/>
    <col min="1286" max="1286" width="9.85546875" style="107" bestFit="1" customWidth="1"/>
    <col min="1287" max="1287" width="11.42578125" style="107" customWidth="1"/>
    <col min="1288" max="1536" width="9.140625" style="107"/>
    <col min="1537" max="1537" width="10.7109375" style="107" customWidth="1"/>
    <col min="1538" max="1538" width="40.7109375" style="107" customWidth="1"/>
    <col min="1539" max="1541" width="17.7109375" style="107" customWidth="1"/>
    <col min="1542" max="1542" width="9.85546875" style="107" bestFit="1" customWidth="1"/>
    <col min="1543" max="1543" width="11.42578125" style="107" customWidth="1"/>
    <col min="1544" max="1792" width="9.140625" style="107"/>
    <col min="1793" max="1793" width="10.7109375" style="107" customWidth="1"/>
    <col min="1794" max="1794" width="40.7109375" style="107" customWidth="1"/>
    <col min="1795" max="1797" width="17.7109375" style="107" customWidth="1"/>
    <col min="1798" max="1798" width="9.85546875" style="107" bestFit="1" customWidth="1"/>
    <col min="1799" max="1799" width="11.42578125" style="107" customWidth="1"/>
    <col min="1800" max="2048" width="9.140625" style="107"/>
    <col min="2049" max="2049" width="10.7109375" style="107" customWidth="1"/>
    <col min="2050" max="2050" width="40.7109375" style="107" customWidth="1"/>
    <col min="2051" max="2053" width="17.7109375" style="107" customWidth="1"/>
    <col min="2054" max="2054" width="9.85546875" style="107" bestFit="1" customWidth="1"/>
    <col min="2055" max="2055" width="11.42578125" style="107" customWidth="1"/>
    <col min="2056" max="2304" width="9.140625" style="107"/>
    <col min="2305" max="2305" width="10.7109375" style="107" customWidth="1"/>
    <col min="2306" max="2306" width="40.7109375" style="107" customWidth="1"/>
    <col min="2307" max="2309" width="17.7109375" style="107" customWidth="1"/>
    <col min="2310" max="2310" width="9.85546875" style="107" bestFit="1" customWidth="1"/>
    <col min="2311" max="2311" width="11.42578125" style="107" customWidth="1"/>
    <col min="2312" max="2560" width="9.140625" style="107"/>
    <col min="2561" max="2561" width="10.7109375" style="107" customWidth="1"/>
    <col min="2562" max="2562" width="40.7109375" style="107" customWidth="1"/>
    <col min="2563" max="2565" width="17.7109375" style="107" customWidth="1"/>
    <col min="2566" max="2566" width="9.85546875" style="107" bestFit="1" customWidth="1"/>
    <col min="2567" max="2567" width="11.42578125" style="107" customWidth="1"/>
    <col min="2568" max="2816" width="9.140625" style="107"/>
    <col min="2817" max="2817" width="10.7109375" style="107" customWidth="1"/>
    <col min="2818" max="2818" width="40.7109375" style="107" customWidth="1"/>
    <col min="2819" max="2821" width="17.7109375" style="107" customWidth="1"/>
    <col min="2822" max="2822" width="9.85546875" style="107" bestFit="1" customWidth="1"/>
    <col min="2823" max="2823" width="11.42578125" style="107" customWidth="1"/>
    <col min="2824" max="3072" width="9.140625" style="107"/>
    <col min="3073" max="3073" width="10.7109375" style="107" customWidth="1"/>
    <col min="3074" max="3074" width="40.7109375" style="107" customWidth="1"/>
    <col min="3075" max="3077" width="17.7109375" style="107" customWidth="1"/>
    <col min="3078" max="3078" width="9.85546875" style="107" bestFit="1" customWidth="1"/>
    <col min="3079" max="3079" width="11.42578125" style="107" customWidth="1"/>
    <col min="3080" max="3328" width="9.140625" style="107"/>
    <col min="3329" max="3329" width="10.7109375" style="107" customWidth="1"/>
    <col min="3330" max="3330" width="40.7109375" style="107" customWidth="1"/>
    <col min="3331" max="3333" width="17.7109375" style="107" customWidth="1"/>
    <col min="3334" max="3334" width="9.85546875" style="107" bestFit="1" customWidth="1"/>
    <col min="3335" max="3335" width="11.42578125" style="107" customWidth="1"/>
    <col min="3336" max="3584" width="9.140625" style="107"/>
    <col min="3585" max="3585" width="10.7109375" style="107" customWidth="1"/>
    <col min="3586" max="3586" width="40.7109375" style="107" customWidth="1"/>
    <col min="3587" max="3589" width="17.7109375" style="107" customWidth="1"/>
    <col min="3590" max="3590" width="9.85546875" style="107" bestFit="1" customWidth="1"/>
    <col min="3591" max="3591" width="11.42578125" style="107" customWidth="1"/>
    <col min="3592" max="3840" width="9.140625" style="107"/>
    <col min="3841" max="3841" width="10.7109375" style="107" customWidth="1"/>
    <col min="3842" max="3842" width="40.7109375" style="107" customWidth="1"/>
    <col min="3843" max="3845" width="17.7109375" style="107" customWidth="1"/>
    <col min="3846" max="3846" width="9.85546875" style="107" bestFit="1" customWidth="1"/>
    <col min="3847" max="3847" width="11.42578125" style="107" customWidth="1"/>
    <col min="3848" max="4096" width="9.140625" style="107"/>
    <col min="4097" max="4097" width="10.7109375" style="107" customWidth="1"/>
    <col min="4098" max="4098" width="40.7109375" style="107" customWidth="1"/>
    <col min="4099" max="4101" width="17.7109375" style="107" customWidth="1"/>
    <col min="4102" max="4102" width="9.85546875" style="107" bestFit="1" customWidth="1"/>
    <col min="4103" max="4103" width="11.42578125" style="107" customWidth="1"/>
    <col min="4104" max="4352" width="9.140625" style="107"/>
    <col min="4353" max="4353" width="10.7109375" style="107" customWidth="1"/>
    <col min="4354" max="4354" width="40.7109375" style="107" customWidth="1"/>
    <col min="4355" max="4357" width="17.7109375" style="107" customWidth="1"/>
    <col min="4358" max="4358" width="9.85546875" style="107" bestFit="1" customWidth="1"/>
    <col min="4359" max="4359" width="11.42578125" style="107" customWidth="1"/>
    <col min="4360" max="4608" width="9.140625" style="107"/>
    <col min="4609" max="4609" width="10.7109375" style="107" customWidth="1"/>
    <col min="4610" max="4610" width="40.7109375" style="107" customWidth="1"/>
    <col min="4611" max="4613" width="17.7109375" style="107" customWidth="1"/>
    <col min="4614" max="4614" width="9.85546875" style="107" bestFit="1" customWidth="1"/>
    <col min="4615" max="4615" width="11.42578125" style="107" customWidth="1"/>
    <col min="4616" max="4864" width="9.140625" style="107"/>
    <col min="4865" max="4865" width="10.7109375" style="107" customWidth="1"/>
    <col min="4866" max="4866" width="40.7109375" style="107" customWidth="1"/>
    <col min="4867" max="4869" width="17.7109375" style="107" customWidth="1"/>
    <col min="4870" max="4870" width="9.85546875" style="107" bestFit="1" customWidth="1"/>
    <col min="4871" max="4871" width="11.42578125" style="107" customWidth="1"/>
    <col min="4872" max="5120" width="9.140625" style="107"/>
    <col min="5121" max="5121" width="10.7109375" style="107" customWidth="1"/>
    <col min="5122" max="5122" width="40.7109375" style="107" customWidth="1"/>
    <col min="5123" max="5125" width="17.7109375" style="107" customWidth="1"/>
    <col min="5126" max="5126" width="9.85546875" style="107" bestFit="1" customWidth="1"/>
    <col min="5127" max="5127" width="11.42578125" style="107" customWidth="1"/>
    <col min="5128" max="5376" width="9.140625" style="107"/>
    <col min="5377" max="5377" width="10.7109375" style="107" customWidth="1"/>
    <col min="5378" max="5378" width="40.7109375" style="107" customWidth="1"/>
    <col min="5379" max="5381" width="17.7109375" style="107" customWidth="1"/>
    <col min="5382" max="5382" width="9.85546875" style="107" bestFit="1" customWidth="1"/>
    <col min="5383" max="5383" width="11.42578125" style="107" customWidth="1"/>
    <col min="5384" max="5632" width="9.140625" style="107"/>
    <col min="5633" max="5633" width="10.7109375" style="107" customWidth="1"/>
    <col min="5634" max="5634" width="40.7109375" style="107" customWidth="1"/>
    <col min="5635" max="5637" width="17.7109375" style="107" customWidth="1"/>
    <col min="5638" max="5638" width="9.85546875" style="107" bestFit="1" customWidth="1"/>
    <col min="5639" max="5639" width="11.42578125" style="107" customWidth="1"/>
    <col min="5640" max="5888" width="9.140625" style="107"/>
    <col min="5889" max="5889" width="10.7109375" style="107" customWidth="1"/>
    <col min="5890" max="5890" width="40.7109375" style="107" customWidth="1"/>
    <col min="5891" max="5893" width="17.7109375" style="107" customWidth="1"/>
    <col min="5894" max="5894" width="9.85546875" style="107" bestFit="1" customWidth="1"/>
    <col min="5895" max="5895" width="11.42578125" style="107" customWidth="1"/>
    <col min="5896" max="6144" width="9.140625" style="107"/>
    <col min="6145" max="6145" width="10.7109375" style="107" customWidth="1"/>
    <col min="6146" max="6146" width="40.7109375" style="107" customWidth="1"/>
    <col min="6147" max="6149" width="17.7109375" style="107" customWidth="1"/>
    <col min="6150" max="6150" width="9.85546875" style="107" bestFit="1" customWidth="1"/>
    <col min="6151" max="6151" width="11.42578125" style="107" customWidth="1"/>
    <col min="6152" max="6400" width="9.140625" style="107"/>
    <col min="6401" max="6401" width="10.7109375" style="107" customWidth="1"/>
    <col min="6402" max="6402" width="40.7109375" style="107" customWidth="1"/>
    <col min="6403" max="6405" width="17.7109375" style="107" customWidth="1"/>
    <col min="6406" max="6406" width="9.85546875" style="107" bestFit="1" customWidth="1"/>
    <col min="6407" max="6407" width="11.42578125" style="107" customWidth="1"/>
    <col min="6408" max="6656" width="9.140625" style="107"/>
    <col min="6657" max="6657" width="10.7109375" style="107" customWidth="1"/>
    <col min="6658" max="6658" width="40.7109375" style="107" customWidth="1"/>
    <col min="6659" max="6661" width="17.7109375" style="107" customWidth="1"/>
    <col min="6662" max="6662" width="9.85546875" style="107" bestFit="1" customWidth="1"/>
    <col min="6663" max="6663" width="11.42578125" style="107" customWidth="1"/>
    <col min="6664" max="6912" width="9.140625" style="107"/>
    <col min="6913" max="6913" width="10.7109375" style="107" customWidth="1"/>
    <col min="6914" max="6914" width="40.7109375" style="107" customWidth="1"/>
    <col min="6915" max="6917" width="17.7109375" style="107" customWidth="1"/>
    <col min="6918" max="6918" width="9.85546875" style="107" bestFit="1" customWidth="1"/>
    <col min="6919" max="6919" width="11.42578125" style="107" customWidth="1"/>
    <col min="6920" max="7168" width="9.140625" style="107"/>
    <col min="7169" max="7169" width="10.7109375" style="107" customWidth="1"/>
    <col min="7170" max="7170" width="40.7109375" style="107" customWidth="1"/>
    <col min="7171" max="7173" width="17.7109375" style="107" customWidth="1"/>
    <col min="7174" max="7174" width="9.85546875" style="107" bestFit="1" customWidth="1"/>
    <col min="7175" max="7175" width="11.42578125" style="107" customWidth="1"/>
    <col min="7176" max="7424" width="9.140625" style="107"/>
    <col min="7425" max="7425" width="10.7109375" style="107" customWidth="1"/>
    <col min="7426" max="7426" width="40.7109375" style="107" customWidth="1"/>
    <col min="7427" max="7429" width="17.7109375" style="107" customWidth="1"/>
    <col min="7430" max="7430" width="9.85546875" style="107" bestFit="1" customWidth="1"/>
    <col min="7431" max="7431" width="11.42578125" style="107" customWidth="1"/>
    <col min="7432" max="7680" width="9.140625" style="107"/>
    <col min="7681" max="7681" width="10.7109375" style="107" customWidth="1"/>
    <col min="7682" max="7682" width="40.7109375" style="107" customWidth="1"/>
    <col min="7683" max="7685" width="17.7109375" style="107" customWidth="1"/>
    <col min="7686" max="7686" width="9.85546875" style="107" bestFit="1" customWidth="1"/>
    <col min="7687" max="7687" width="11.42578125" style="107" customWidth="1"/>
    <col min="7688" max="7936" width="9.140625" style="107"/>
    <col min="7937" max="7937" width="10.7109375" style="107" customWidth="1"/>
    <col min="7938" max="7938" width="40.7109375" style="107" customWidth="1"/>
    <col min="7939" max="7941" width="17.7109375" style="107" customWidth="1"/>
    <col min="7942" max="7942" width="9.85546875" style="107" bestFit="1" customWidth="1"/>
    <col min="7943" max="7943" width="11.42578125" style="107" customWidth="1"/>
    <col min="7944" max="8192" width="9.140625" style="107"/>
    <col min="8193" max="8193" width="10.7109375" style="107" customWidth="1"/>
    <col min="8194" max="8194" width="40.7109375" style="107" customWidth="1"/>
    <col min="8195" max="8197" width="17.7109375" style="107" customWidth="1"/>
    <col min="8198" max="8198" width="9.85546875" style="107" bestFit="1" customWidth="1"/>
    <col min="8199" max="8199" width="11.42578125" style="107" customWidth="1"/>
    <col min="8200" max="8448" width="9.140625" style="107"/>
    <col min="8449" max="8449" width="10.7109375" style="107" customWidth="1"/>
    <col min="8450" max="8450" width="40.7109375" style="107" customWidth="1"/>
    <col min="8451" max="8453" width="17.7109375" style="107" customWidth="1"/>
    <col min="8454" max="8454" width="9.85546875" style="107" bestFit="1" customWidth="1"/>
    <col min="8455" max="8455" width="11.42578125" style="107" customWidth="1"/>
    <col min="8456" max="8704" width="9.140625" style="107"/>
    <col min="8705" max="8705" width="10.7109375" style="107" customWidth="1"/>
    <col min="8706" max="8706" width="40.7109375" style="107" customWidth="1"/>
    <col min="8707" max="8709" width="17.7109375" style="107" customWidth="1"/>
    <col min="8710" max="8710" width="9.85546875" style="107" bestFit="1" customWidth="1"/>
    <col min="8711" max="8711" width="11.42578125" style="107" customWidth="1"/>
    <col min="8712" max="8960" width="9.140625" style="107"/>
    <col min="8961" max="8961" width="10.7109375" style="107" customWidth="1"/>
    <col min="8962" max="8962" width="40.7109375" style="107" customWidth="1"/>
    <col min="8963" max="8965" width="17.7109375" style="107" customWidth="1"/>
    <col min="8966" max="8966" width="9.85546875" style="107" bestFit="1" customWidth="1"/>
    <col min="8967" max="8967" width="11.42578125" style="107" customWidth="1"/>
    <col min="8968" max="9216" width="9.140625" style="107"/>
    <col min="9217" max="9217" width="10.7109375" style="107" customWidth="1"/>
    <col min="9218" max="9218" width="40.7109375" style="107" customWidth="1"/>
    <col min="9219" max="9221" width="17.7109375" style="107" customWidth="1"/>
    <col min="9222" max="9222" width="9.85546875" style="107" bestFit="1" customWidth="1"/>
    <col min="9223" max="9223" width="11.42578125" style="107" customWidth="1"/>
    <col min="9224" max="9472" width="9.140625" style="107"/>
    <col min="9473" max="9473" width="10.7109375" style="107" customWidth="1"/>
    <col min="9474" max="9474" width="40.7109375" style="107" customWidth="1"/>
    <col min="9475" max="9477" width="17.7109375" style="107" customWidth="1"/>
    <col min="9478" max="9478" width="9.85546875" style="107" bestFit="1" customWidth="1"/>
    <col min="9479" max="9479" width="11.42578125" style="107" customWidth="1"/>
    <col min="9480" max="9728" width="9.140625" style="107"/>
    <col min="9729" max="9729" width="10.7109375" style="107" customWidth="1"/>
    <col min="9730" max="9730" width="40.7109375" style="107" customWidth="1"/>
    <col min="9731" max="9733" width="17.7109375" style="107" customWidth="1"/>
    <col min="9734" max="9734" width="9.85546875" style="107" bestFit="1" customWidth="1"/>
    <col min="9735" max="9735" width="11.42578125" style="107" customWidth="1"/>
    <col min="9736" max="9984" width="9.140625" style="107"/>
    <col min="9985" max="9985" width="10.7109375" style="107" customWidth="1"/>
    <col min="9986" max="9986" width="40.7109375" style="107" customWidth="1"/>
    <col min="9987" max="9989" width="17.7109375" style="107" customWidth="1"/>
    <col min="9990" max="9990" width="9.85546875" style="107" bestFit="1" customWidth="1"/>
    <col min="9991" max="9991" width="11.42578125" style="107" customWidth="1"/>
    <col min="9992" max="10240" width="9.140625" style="107"/>
    <col min="10241" max="10241" width="10.7109375" style="107" customWidth="1"/>
    <col min="10242" max="10242" width="40.7109375" style="107" customWidth="1"/>
    <col min="10243" max="10245" width="17.7109375" style="107" customWidth="1"/>
    <col min="10246" max="10246" width="9.85546875" style="107" bestFit="1" customWidth="1"/>
    <col min="10247" max="10247" width="11.42578125" style="107" customWidth="1"/>
    <col min="10248" max="10496" width="9.140625" style="107"/>
    <col min="10497" max="10497" width="10.7109375" style="107" customWidth="1"/>
    <col min="10498" max="10498" width="40.7109375" style="107" customWidth="1"/>
    <col min="10499" max="10501" width="17.7109375" style="107" customWidth="1"/>
    <col min="10502" max="10502" width="9.85546875" style="107" bestFit="1" customWidth="1"/>
    <col min="10503" max="10503" width="11.42578125" style="107" customWidth="1"/>
    <col min="10504" max="10752" width="9.140625" style="107"/>
    <col min="10753" max="10753" width="10.7109375" style="107" customWidth="1"/>
    <col min="10754" max="10754" width="40.7109375" style="107" customWidth="1"/>
    <col min="10755" max="10757" width="17.7109375" style="107" customWidth="1"/>
    <col min="10758" max="10758" width="9.85546875" style="107" bestFit="1" customWidth="1"/>
    <col min="10759" max="10759" width="11.42578125" style="107" customWidth="1"/>
    <col min="10760" max="11008" width="9.140625" style="107"/>
    <col min="11009" max="11009" width="10.7109375" style="107" customWidth="1"/>
    <col min="11010" max="11010" width="40.7109375" style="107" customWidth="1"/>
    <col min="11011" max="11013" width="17.7109375" style="107" customWidth="1"/>
    <col min="11014" max="11014" width="9.85546875" style="107" bestFit="1" customWidth="1"/>
    <col min="11015" max="11015" width="11.42578125" style="107" customWidth="1"/>
    <col min="11016" max="11264" width="9.140625" style="107"/>
    <col min="11265" max="11265" width="10.7109375" style="107" customWidth="1"/>
    <col min="11266" max="11266" width="40.7109375" style="107" customWidth="1"/>
    <col min="11267" max="11269" width="17.7109375" style="107" customWidth="1"/>
    <col min="11270" max="11270" width="9.85546875" style="107" bestFit="1" customWidth="1"/>
    <col min="11271" max="11271" width="11.42578125" style="107" customWidth="1"/>
    <col min="11272" max="11520" width="9.140625" style="107"/>
    <col min="11521" max="11521" width="10.7109375" style="107" customWidth="1"/>
    <col min="11522" max="11522" width="40.7109375" style="107" customWidth="1"/>
    <col min="11523" max="11525" width="17.7109375" style="107" customWidth="1"/>
    <col min="11526" max="11526" width="9.85546875" style="107" bestFit="1" customWidth="1"/>
    <col min="11527" max="11527" width="11.42578125" style="107" customWidth="1"/>
    <col min="11528" max="11776" width="9.140625" style="107"/>
    <col min="11777" max="11777" width="10.7109375" style="107" customWidth="1"/>
    <col min="11778" max="11778" width="40.7109375" style="107" customWidth="1"/>
    <col min="11779" max="11781" width="17.7109375" style="107" customWidth="1"/>
    <col min="11782" max="11782" width="9.85546875" style="107" bestFit="1" customWidth="1"/>
    <col min="11783" max="11783" width="11.42578125" style="107" customWidth="1"/>
    <col min="11784" max="12032" width="9.140625" style="107"/>
    <col min="12033" max="12033" width="10.7109375" style="107" customWidth="1"/>
    <col min="12034" max="12034" width="40.7109375" style="107" customWidth="1"/>
    <col min="12035" max="12037" width="17.7109375" style="107" customWidth="1"/>
    <col min="12038" max="12038" width="9.85546875" style="107" bestFit="1" customWidth="1"/>
    <col min="12039" max="12039" width="11.42578125" style="107" customWidth="1"/>
    <col min="12040" max="12288" width="9.140625" style="107"/>
    <col min="12289" max="12289" width="10.7109375" style="107" customWidth="1"/>
    <col min="12290" max="12290" width="40.7109375" style="107" customWidth="1"/>
    <col min="12291" max="12293" width="17.7109375" style="107" customWidth="1"/>
    <col min="12294" max="12294" width="9.85546875" style="107" bestFit="1" customWidth="1"/>
    <col min="12295" max="12295" width="11.42578125" style="107" customWidth="1"/>
    <col min="12296" max="12544" width="9.140625" style="107"/>
    <col min="12545" max="12545" width="10.7109375" style="107" customWidth="1"/>
    <col min="12546" max="12546" width="40.7109375" style="107" customWidth="1"/>
    <col min="12547" max="12549" width="17.7109375" style="107" customWidth="1"/>
    <col min="12550" max="12550" width="9.85546875" style="107" bestFit="1" customWidth="1"/>
    <col min="12551" max="12551" width="11.42578125" style="107" customWidth="1"/>
    <col min="12552" max="12800" width="9.140625" style="107"/>
    <col min="12801" max="12801" width="10.7109375" style="107" customWidth="1"/>
    <col min="12802" max="12802" width="40.7109375" style="107" customWidth="1"/>
    <col min="12803" max="12805" width="17.7109375" style="107" customWidth="1"/>
    <col min="12806" max="12806" width="9.85546875" style="107" bestFit="1" customWidth="1"/>
    <col min="12807" max="12807" width="11.42578125" style="107" customWidth="1"/>
    <col min="12808" max="13056" width="9.140625" style="107"/>
    <col min="13057" max="13057" width="10.7109375" style="107" customWidth="1"/>
    <col min="13058" max="13058" width="40.7109375" style="107" customWidth="1"/>
    <col min="13059" max="13061" width="17.7109375" style="107" customWidth="1"/>
    <col min="13062" max="13062" width="9.85546875" style="107" bestFit="1" customWidth="1"/>
    <col min="13063" max="13063" width="11.42578125" style="107" customWidth="1"/>
    <col min="13064" max="13312" width="9.140625" style="107"/>
    <col min="13313" max="13313" width="10.7109375" style="107" customWidth="1"/>
    <col min="13314" max="13314" width="40.7109375" style="107" customWidth="1"/>
    <col min="13315" max="13317" width="17.7109375" style="107" customWidth="1"/>
    <col min="13318" max="13318" width="9.85546875" style="107" bestFit="1" customWidth="1"/>
    <col min="13319" max="13319" width="11.42578125" style="107" customWidth="1"/>
    <col min="13320" max="13568" width="9.140625" style="107"/>
    <col min="13569" max="13569" width="10.7109375" style="107" customWidth="1"/>
    <col min="13570" max="13570" width="40.7109375" style="107" customWidth="1"/>
    <col min="13571" max="13573" width="17.7109375" style="107" customWidth="1"/>
    <col min="13574" max="13574" width="9.85546875" style="107" bestFit="1" customWidth="1"/>
    <col min="13575" max="13575" width="11.42578125" style="107" customWidth="1"/>
    <col min="13576" max="13824" width="9.140625" style="107"/>
    <col min="13825" max="13825" width="10.7109375" style="107" customWidth="1"/>
    <col min="13826" max="13826" width="40.7109375" style="107" customWidth="1"/>
    <col min="13827" max="13829" width="17.7109375" style="107" customWidth="1"/>
    <col min="13830" max="13830" width="9.85546875" style="107" bestFit="1" customWidth="1"/>
    <col min="13831" max="13831" width="11.42578125" style="107" customWidth="1"/>
    <col min="13832" max="14080" width="9.140625" style="107"/>
    <col min="14081" max="14081" width="10.7109375" style="107" customWidth="1"/>
    <col min="14082" max="14082" width="40.7109375" style="107" customWidth="1"/>
    <col min="14083" max="14085" width="17.7109375" style="107" customWidth="1"/>
    <col min="14086" max="14086" width="9.85546875" style="107" bestFit="1" customWidth="1"/>
    <col min="14087" max="14087" width="11.42578125" style="107" customWidth="1"/>
    <col min="14088" max="14336" width="9.140625" style="107"/>
    <col min="14337" max="14337" width="10.7109375" style="107" customWidth="1"/>
    <col min="14338" max="14338" width="40.7109375" style="107" customWidth="1"/>
    <col min="14339" max="14341" width="17.7109375" style="107" customWidth="1"/>
    <col min="14342" max="14342" width="9.85546875" style="107" bestFit="1" customWidth="1"/>
    <col min="14343" max="14343" width="11.42578125" style="107" customWidth="1"/>
    <col min="14344" max="14592" width="9.140625" style="107"/>
    <col min="14593" max="14593" width="10.7109375" style="107" customWidth="1"/>
    <col min="14594" max="14594" width="40.7109375" style="107" customWidth="1"/>
    <col min="14595" max="14597" width="17.7109375" style="107" customWidth="1"/>
    <col min="14598" max="14598" width="9.85546875" style="107" bestFit="1" customWidth="1"/>
    <col min="14599" max="14599" width="11.42578125" style="107" customWidth="1"/>
    <col min="14600" max="14848" width="9.140625" style="107"/>
    <col min="14849" max="14849" width="10.7109375" style="107" customWidth="1"/>
    <col min="14850" max="14850" width="40.7109375" style="107" customWidth="1"/>
    <col min="14851" max="14853" width="17.7109375" style="107" customWidth="1"/>
    <col min="14854" max="14854" width="9.85546875" style="107" bestFit="1" customWidth="1"/>
    <col min="14855" max="14855" width="11.42578125" style="107" customWidth="1"/>
    <col min="14856" max="15104" width="9.140625" style="107"/>
    <col min="15105" max="15105" width="10.7109375" style="107" customWidth="1"/>
    <col min="15106" max="15106" width="40.7109375" style="107" customWidth="1"/>
    <col min="15107" max="15109" width="17.7109375" style="107" customWidth="1"/>
    <col min="15110" max="15110" width="9.85546875" style="107" bestFit="1" customWidth="1"/>
    <col min="15111" max="15111" width="11.42578125" style="107" customWidth="1"/>
    <col min="15112" max="15360" width="9.140625" style="107"/>
    <col min="15361" max="15361" width="10.7109375" style="107" customWidth="1"/>
    <col min="15362" max="15362" width="40.7109375" style="107" customWidth="1"/>
    <col min="15363" max="15365" width="17.7109375" style="107" customWidth="1"/>
    <col min="15366" max="15366" width="9.85546875" style="107" bestFit="1" customWidth="1"/>
    <col min="15367" max="15367" width="11.42578125" style="107" customWidth="1"/>
    <col min="15368" max="15616" width="9.140625" style="107"/>
    <col min="15617" max="15617" width="10.7109375" style="107" customWidth="1"/>
    <col min="15618" max="15618" width="40.7109375" style="107" customWidth="1"/>
    <col min="15619" max="15621" width="17.7109375" style="107" customWidth="1"/>
    <col min="15622" max="15622" width="9.85546875" style="107" bestFit="1" customWidth="1"/>
    <col min="15623" max="15623" width="11.42578125" style="107" customWidth="1"/>
    <col min="15624" max="15872" width="9.140625" style="107"/>
    <col min="15873" max="15873" width="10.7109375" style="107" customWidth="1"/>
    <col min="15874" max="15874" width="40.7109375" style="107" customWidth="1"/>
    <col min="15875" max="15877" width="17.7109375" style="107" customWidth="1"/>
    <col min="15878" max="15878" width="9.85546875" style="107" bestFit="1" customWidth="1"/>
    <col min="15879" max="15879" width="11.42578125" style="107" customWidth="1"/>
    <col min="15880" max="16128" width="9.140625" style="107"/>
    <col min="16129" max="16129" width="10.7109375" style="107" customWidth="1"/>
    <col min="16130" max="16130" width="40.7109375" style="107" customWidth="1"/>
    <col min="16131" max="16133" width="17.7109375" style="107" customWidth="1"/>
    <col min="16134" max="16134" width="9.85546875" style="107" bestFit="1" customWidth="1"/>
    <col min="16135" max="16135" width="11.42578125" style="107" customWidth="1"/>
    <col min="16136" max="16384" width="9.140625" style="107"/>
  </cols>
  <sheetData>
    <row r="1" spans="1:16" x14ac:dyDescent="0.25">
      <c r="A1" s="363" t="s">
        <v>370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6" x14ac:dyDescent="0.25">
      <c r="A2" s="363" t="s">
        <v>224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</row>
    <row r="3" spans="1:16" ht="15.75" thickBot="1" x14ac:dyDescent="0.3">
      <c r="E3" s="110"/>
      <c r="O3" s="361" t="s">
        <v>299</v>
      </c>
      <c r="P3" s="362"/>
    </row>
    <row r="4" spans="1:16" s="114" customFormat="1" x14ac:dyDescent="0.25">
      <c r="A4" s="111" t="s">
        <v>138</v>
      </c>
      <c r="B4" s="344" t="s">
        <v>139</v>
      </c>
      <c r="C4" s="344" t="s">
        <v>206</v>
      </c>
      <c r="D4" s="344" t="s">
        <v>207</v>
      </c>
      <c r="E4" s="344" t="s">
        <v>208</v>
      </c>
      <c r="F4" s="344" t="s">
        <v>209</v>
      </c>
      <c r="G4" s="344" t="s">
        <v>210</v>
      </c>
      <c r="H4" s="344" t="s">
        <v>211</v>
      </c>
      <c r="I4" s="344" t="s">
        <v>212</v>
      </c>
      <c r="J4" s="344" t="s">
        <v>213</v>
      </c>
      <c r="K4" s="344" t="s">
        <v>214</v>
      </c>
      <c r="L4" s="344" t="s">
        <v>215</v>
      </c>
      <c r="M4" s="344" t="s">
        <v>216</v>
      </c>
      <c r="N4" s="344" t="s">
        <v>217</v>
      </c>
      <c r="O4" s="345" t="s">
        <v>218</v>
      </c>
    </row>
    <row r="5" spans="1:16" s="118" customFormat="1" x14ac:dyDescent="0.25">
      <c r="A5" s="115" t="s">
        <v>140</v>
      </c>
      <c r="B5" s="346" t="s">
        <v>141</v>
      </c>
      <c r="C5" s="347">
        <f>$P$5/12</f>
        <v>927166.66666666663</v>
      </c>
      <c r="D5" s="347">
        <f t="shared" ref="D5:N5" si="0">$P$5/12</f>
        <v>927166.66666666663</v>
      </c>
      <c r="E5" s="347">
        <f t="shared" si="0"/>
        <v>927166.66666666663</v>
      </c>
      <c r="F5" s="347">
        <f t="shared" si="0"/>
        <v>927166.66666666663</v>
      </c>
      <c r="G5" s="347">
        <f t="shared" si="0"/>
        <v>927166.66666666663</v>
      </c>
      <c r="H5" s="347">
        <f t="shared" si="0"/>
        <v>927166.66666666663</v>
      </c>
      <c r="I5" s="347">
        <f t="shared" si="0"/>
        <v>927166.66666666663</v>
      </c>
      <c r="J5" s="347">
        <f t="shared" si="0"/>
        <v>927166.66666666663</v>
      </c>
      <c r="K5" s="347">
        <f t="shared" si="0"/>
        <v>927166.66666666663</v>
      </c>
      <c r="L5" s="347">
        <f t="shared" si="0"/>
        <v>927166.66666666663</v>
      </c>
      <c r="M5" s="347">
        <f t="shared" si="0"/>
        <v>927166.66666666663</v>
      </c>
      <c r="N5" s="347">
        <f t="shared" si="0"/>
        <v>927166.66666666663</v>
      </c>
      <c r="O5" s="348">
        <f>SUM(C5:N5)</f>
        <v>11126000</v>
      </c>
      <c r="P5" s="118">
        <v>11126000</v>
      </c>
    </row>
    <row r="6" spans="1:16" s="118" customFormat="1" ht="26.25" x14ac:dyDescent="0.25">
      <c r="A6" s="115" t="s">
        <v>142</v>
      </c>
      <c r="B6" s="349" t="s">
        <v>143</v>
      </c>
      <c r="C6" s="347">
        <f>$P$6/12</f>
        <v>190000</v>
      </c>
      <c r="D6" s="347">
        <f t="shared" ref="D6:N6" si="1">$P$6/12</f>
        <v>190000</v>
      </c>
      <c r="E6" s="347">
        <f t="shared" si="1"/>
        <v>190000</v>
      </c>
      <c r="F6" s="347">
        <f t="shared" si="1"/>
        <v>190000</v>
      </c>
      <c r="G6" s="347">
        <f t="shared" si="1"/>
        <v>190000</v>
      </c>
      <c r="H6" s="347">
        <f t="shared" si="1"/>
        <v>190000</v>
      </c>
      <c r="I6" s="347">
        <f t="shared" si="1"/>
        <v>190000</v>
      </c>
      <c r="J6" s="347">
        <f t="shared" si="1"/>
        <v>190000</v>
      </c>
      <c r="K6" s="347">
        <f t="shared" si="1"/>
        <v>190000</v>
      </c>
      <c r="L6" s="347">
        <f t="shared" si="1"/>
        <v>190000</v>
      </c>
      <c r="M6" s="347">
        <f t="shared" si="1"/>
        <v>190000</v>
      </c>
      <c r="N6" s="347">
        <f t="shared" si="1"/>
        <v>190000</v>
      </c>
      <c r="O6" s="348">
        <f t="shared" ref="O6:O13" si="2">SUM(C6:N6)</f>
        <v>2280000</v>
      </c>
      <c r="P6" s="118">
        <v>2280000</v>
      </c>
    </row>
    <row r="7" spans="1:16" x14ac:dyDescent="0.25">
      <c r="A7" s="115" t="s">
        <v>144</v>
      </c>
      <c r="B7" s="346" t="s">
        <v>145</v>
      </c>
      <c r="C7" s="347">
        <f>$P$7/12</f>
        <v>250000</v>
      </c>
      <c r="D7" s="347">
        <f t="shared" ref="D7:N7" si="3">$P$7/12</f>
        <v>250000</v>
      </c>
      <c r="E7" s="347">
        <f t="shared" si="3"/>
        <v>250000</v>
      </c>
      <c r="F7" s="347">
        <f t="shared" si="3"/>
        <v>250000</v>
      </c>
      <c r="G7" s="347">
        <f t="shared" si="3"/>
        <v>250000</v>
      </c>
      <c r="H7" s="347">
        <f t="shared" si="3"/>
        <v>250000</v>
      </c>
      <c r="I7" s="347">
        <f t="shared" si="3"/>
        <v>250000</v>
      </c>
      <c r="J7" s="347">
        <f t="shared" si="3"/>
        <v>250000</v>
      </c>
      <c r="K7" s="347">
        <f t="shared" si="3"/>
        <v>250000</v>
      </c>
      <c r="L7" s="347">
        <f t="shared" si="3"/>
        <v>250000</v>
      </c>
      <c r="M7" s="347">
        <f t="shared" si="3"/>
        <v>250000</v>
      </c>
      <c r="N7" s="347">
        <f t="shared" si="3"/>
        <v>250000</v>
      </c>
      <c r="O7" s="348">
        <f t="shared" si="2"/>
        <v>3000000</v>
      </c>
      <c r="P7" s="107">
        <v>3000000</v>
      </c>
    </row>
    <row r="8" spans="1:16" ht="26.25" x14ac:dyDescent="0.25">
      <c r="A8" s="115" t="s">
        <v>146</v>
      </c>
      <c r="B8" s="349" t="s">
        <v>147</v>
      </c>
      <c r="C8" s="347">
        <f>$P$8/12</f>
        <v>0</v>
      </c>
      <c r="D8" s="347">
        <f t="shared" ref="D8:N8" si="4">$P$8/12</f>
        <v>0</v>
      </c>
      <c r="E8" s="347">
        <f t="shared" si="4"/>
        <v>0</v>
      </c>
      <c r="F8" s="347">
        <f t="shared" si="4"/>
        <v>0</v>
      </c>
      <c r="G8" s="347">
        <f t="shared" si="4"/>
        <v>0</v>
      </c>
      <c r="H8" s="347">
        <f t="shared" si="4"/>
        <v>0</v>
      </c>
      <c r="I8" s="347">
        <f t="shared" si="4"/>
        <v>0</v>
      </c>
      <c r="J8" s="347">
        <f t="shared" si="4"/>
        <v>0</v>
      </c>
      <c r="K8" s="347">
        <f t="shared" si="4"/>
        <v>0</v>
      </c>
      <c r="L8" s="347">
        <f t="shared" si="4"/>
        <v>0</v>
      </c>
      <c r="M8" s="347">
        <f t="shared" si="4"/>
        <v>0</v>
      </c>
      <c r="N8" s="347">
        <f t="shared" si="4"/>
        <v>0</v>
      </c>
      <c r="O8" s="348">
        <f t="shared" si="2"/>
        <v>0</v>
      </c>
      <c r="P8" s="107">
        <v>0</v>
      </c>
    </row>
    <row r="9" spans="1:16" ht="26.25" x14ac:dyDescent="0.25">
      <c r="A9" s="115" t="s">
        <v>148</v>
      </c>
      <c r="B9" s="349" t="s">
        <v>149</v>
      </c>
      <c r="C9" s="347">
        <f>$P$9/12</f>
        <v>0</v>
      </c>
      <c r="D9" s="347">
        <f t="shared" ref="D9:N9" si="5">$P$9/12</f>
        <v>0</v>
      </c>
      <c r="E9" s="347">
        <f t="shared" si="5"/>
        <v>0</v>
      </c>
      <c r="F9" s="347">
        <f t="shared" si="5"/>
        <v>0</v>
      </c>
      <c r="G9" s="347">
        <f t="shared" si="5"/>
        <v>0</v>
      </c>
      <c r="H9" s="347">
        <f t="shared" si="5"/>
        <v>0</v>
      </c>
      <c r="I9" s="347">
        <f t="shared" si="5"/>
        <v>0</v>
      </c>
      <c r="J9" s="347">
        <f t="shared" si="5"/>
        <v>0</v>
      </c>
      <c r="K9" s="347">
        <f t="shared" si="5"/>
        <v>0</v>
      </c>
      <c r="L9" s="347">
        <f t="shared" si="5"/>
        <v>0</v>
      </c>
      <c r="M9" s="347">
        <f t="shared" si="5"/>
        <v>0</v>
      </c>
      <c r="N9" s="347">
        <f t="shared" si="5"/>
        <v>0</v>
      </c>
      <c r="O9" s="348">
        <f t="shared" si="2"/>
        <v>0</v>
      </c>
      <c r="P9" s="107">
        <v>0</v>
      </c>
    </row>
    <row r="10" spans="1:16" x14ac:dyDescent="0.25">
      <c r="A10" s="115" t="s">
        <v>150</v>
      </c>
      <c r="B10" s="346" t="s">
        <v>151</v>
      </c>
      <c r="C10" s="347">
        <f>$P$10/12</f>
        <v>333333.33333333331</v>
      </c>
      <c r="D10" s="347">
        <f t="shared" ref="D10:N10" si="6">$P$10/12</f>
        <v>333333.33333333331</v>
      </c>
      <c r="E10" s="347">
        <f t="shared" si="6"/>
        <v>333333.33333333331</v>
      </c>
      <c r="F10" s="347">
        <f t="shared" si="6"/>
        <v>333333.33333333331</v>
      </c>
      <c r="G10" s="347">
        <f t="shared" si="6"/>
        <v>333333.33333333331</v>
      </c>
      <c r="H10" s="347">
        <f t="shared" si="6"/>
        <v>333333.33333333331</v>
      </c>
      <c r="I10" s="347">
        <f t="shared" si="6"/>
        <v>333333.33333333331</v>
      </c>
      <c r="J10" s="347">
        <f t="shared" si="6"/>
        <v>333333.33333333331</v>
      </c>
      <c r="K10" s="347">
        <f t="shared" si="6"/>
        <v>333333.33333333331</v>
      </c>
      <c r="L10" s="347">
        <f t="shared" si="6"/>
        <v>333333.33333333331</v>
      </c>
      <c r="M10" s="347">
        <f t="shared" si="6"/>
        <v>333333.33333333331</v>
      </c>
      <c r="N10" s="347">
        <f t="shared" si="6"/>
        <v>333333.33333333331</v>
      </c>
      <c r="O10" s="348">
        <f t="shared" si="2"/>
        <v>4000000.0000000005</v>
      </c>
      <c r="P10" s="107">
        <v>4000000</v>
      </c>
    </row>
    <row r="11" spans="1:16" x14ac:dyDescent="0.25">
      <c r="A11" s="115" t="s">
        <v>152</v>
      </c>
      <c r="B11" s="346" t="s">
        <v>153</v>
      </c>
      <c r="C11" s="347">
        <f>$P$11/12</f>
        <v>0</v>
      </c>
      <c r="D11" s="347">
        <f t="shared" ref="D11:N11" si="7">$P$11/12</f>
        <v>0</v>
      </c>
      <c r="E11" s="347">
        <f t="shared" si="7"/>
        <v>0</v>
      </c>
      <c r="F11" s="347">
        <f t="shared" si="7"/>
        <v>0</v>
      </c>
      <c r="G11" s="347">
        <f t="shared" si="7"/>
        <v>0</v>
      </c>
      <c r="H11" s="347">
        <f t="shared" si="7"/>
        <v>0</v>
      </c>
      <c r="I11" s="347">
        <f t="shared" si="7"/>
        <v>0</v>
      </c>
      <c r="J11" s="347">
        <f t="shared" si="7"/>
        <v>0</v>
      </c>
      <c r="K11" s="347">
        <f t="shared" si="7"/>
        <v>0</v>
      </c>
      <c r="L11" s="347">
        <f t="shared" si="7"/>
        <v>0</v>
      </c>
      <c r="M11" s="347">
        <f t="shared" si="7"/>
        <v>0</v>
      </c>
      <c r="N11" s="347">
        <f t="shared" si="7"/>
        <v>0</v>
      </c>
      <c r="O11" s="348">
        <f t="shared" si="2"/>
        <v>0</v>
      </c>
    </row>
    <row r="12" spans="1:16" ht="26.25" x14ac:dyDescent="0.25">
      <c r="A12" s="115" t="s">
        <v>154</v>
      </c>
      <c r="B12" s="349" t="s">
        <v>155</v>
      </c>
      <c r="C12" s="347">
        <f>$P$12/12</f>
        <v>0</v>
      </c>
      <c r="D12" s="347">
        <f t="shared" ref="D12:N12" si="8">$P$12/12</f>
        <v>0</v>
      </c>
      <c r="E12" s="347">
        <f t="shared" si="8"/>
        <v>0</v>
      </c>
      <c r="F12" s="347">
        <f t="shared" si="8"/>
        <v>0</v>
      </c>
      <c r="G12" s="347">
        <f t="shared" si="8"/>
        <v>0</v>
      </c>
      <c r="H12" s="347">
        <f t="shared" si="8"/>
        <v>0</v>
      </c>
      <c r="I12" s="347">
        <f t="shared" si="8"/>
        <v>0</v>
      </c>
      <c r="J12" s="347">
        <f t="shared" si="8"/>
        <v>0</v>
      </c>
      <c r="K12" s="347">
        <f t="shared" si="8"/>
        <v>0</v>
      </c>
      <c r="L12" s="347">
        <f t="shared" si="8"/>
        <v>0</v>
      </c>
      <c r="M12" s="347">
        <f t="shared" si="8"/>
        <v>0</v>
      </c>
      <c r="N12" s="347">
        <f t="shared" si="8"/>
        <v>0</v>
      </c>
      <c r="O12" s="348">
        <f t="shared" si="2"/>
        <v>0</v>
      </c>
    </row>
    <row r="13" spans="1:16" ht="15.75" thickBot="1" x14ac:dyDescent="0.3">
      <c r="A13" s="119" t="s">
        <v>156</v>
      </c>
      <c r="B13" s="350" t="s">
        <v>157</v>
      </c>
      <c r="C13" s="347">
        <f>$P$13/12</f>
        <v>0</v>
      </c>
      <c r="D13" s="347">
        <f t="shared" ref="D13:N13" si="9">$P$13/12</f>
        <v>0</v>
      </c>
      <c r="E13" s="347">
        <f t="shared" si="9"/>
        <v>0</v>
      </c>
      <c r="F13" s="347">
        <f t="shared" si="9"/>
        <v>0</v>
      </c>
      <c r="G13" s="347">
        <f t="shared" si="9"/>
        <v>0</v>
      </c>
      <c r="H13" s="347">
        <f t="shared" si="9"/>
        <v>0</v>
      </c>
      <c r="I13" s="347">
        <f t="shared" si="9"/>
        <v>0</v>
      </c>
      <c r="J13" s="347">
        <f t="shared" si="9"/>
        <v>0</v>
      </c>
      <c r="K13" s="347">
        <f t="shared" si="9"/>
        <v>0</v>
      </c>
      <c r="L13" s="347">
        <f t="shared" si="9"/>
        <v>0</v>
      </c>
      <c r="M13" s="347">
        <f t="shared" si="9"/>
        <v>0</v>
      </c>
      <c r="N13" s="347">
        <f t="shared" si="9"/>
        <v>0</v>
      </c>
      <c r="O13" s="348">
        <f t="shared" si="2"/>
        <v>0</v>
      </c>
    </row>
    <row r="14" spans="1:16" ht="15.75" thickBot="1" x14ac:dyDescent="0.3">
      <c r="A14" s="351" t="s">
        <v>158</v>
      </c>
      <c r="B14" s="352" t="s">
        <v>159</v>
      </c>
      <c r="C14" s="353">
        <f t="shared" ref="C14:O14" si="10">SUM(C5:C13)</f>
        <v>1700499.9999999998</v>
      </c>
      <c r="D14" s="353">
        <f t="shared" si="10"/>
        <v>1700499.9999999998</v>
      </c>
      <c r="E14" s="354">
        <f t="shared" si="10"/>
        <v>1700499.9999999998</v>
      </c>
      <c r="F14" s="353">
        <f t="shared" si="10"/>
        <v>1700499.9999999998</v>
      </c>
      <c r="G14" s="353">
        <f t="shared" si="10"/>
        <v>1700499.9999999998</v>
      </c>
      <c r="H14" s="354">
        <f t="shared" si="10"/>
        <v>1700499.9999999998</v>
      </c>
      <c r="I14" s="353">
        <f t="shared" si="10"/>
        <v>1700499.9999999998</v>
      </c>
      <c r="J14" s="353">
        <f t="shared" si="10"/>
        <v>1700499.9999999998</v>
      </c>
      <c r="K14" s="354">
        <f t="shared" si="10"/>
        <v>1700499.9999999998</v>
      </c>
      <c r="L14" s="353">
        <f t="shared" si="10"/>
        <v>1700499.9999999998</v>
      </c>
      <c r="M14" s="353">
        <f t="shared" si="10"/>
        <v>1700499.9999999998</v>
      </c>
      <c r="N14" s="354">
        <f t="shared" si="10"/>
        <v>1700499.9999999998</v>
      </c>
      <c r="O14" s="354">
        <f t="shared" si="10"/>
        <v>20406000</v>
      </c>
    </row>
    <row r="15" spans="1:16" ht="26.25" x14ac:dyDescent="0.25">
      <c r="A15" s="126" t="s">
        <v>160</v>
      </c>
      <c r="B15" s="355" t="s">
        <v>161</v>
      </c>
      <c r="C15" s="347">
        <f>$P$15/12</f>
        <v>0</v>
      </c>
      <c r="D15" s="347">
        <f t="shared" ref="D15:N15" si="11">$P$15/12</f>
        <v>0</v>
      </c>
      <c r="E15" s="347">
        <f t="shared" si="11"/>
        <v>0</v>
      </c>
      <c r="F15" s="347">
        <f t="shared" si="11"/>
        <v>0</v>
      </c>
      <c r="G15" s="347">
        <f t="shared" si="11"/>
        <v>0</v>
      </c>
      <c r="H15" s="347">
        <f t="shared" si="11"/>
        <v>0</v>
      </c>
      <c r="I15" s="347">
        <f t="shared" si="11"/>
        <v>0</v>
      </c>
      <c r="J15" s="347">
        <f t="shared" si="11"/>
        <v>0</v>
      </c>
      <c r="K15" s="347">
        <f t="shared" si="11"/>
        <v>0</v>
      </c>
      <c r="L15" s="347">
        <f t="shared" si="11"/>
        <v>0</v>
      </c>
      <c r="M15" s="347">
        <f t="shared" si="11"/>
        <v>0</v>
      </c>
      <c r="N15" s="347">
        <f t="shared" si="11"/>
        <v>0</v>
      </c>
      <c r="O15" s="356">
        <f>SUM(C15:N15)</f>
        <v>0</v>
      </c>
    </row>
    <row r="16" spans="1:16" ht="26.25" x14ac:dyDescent="0.25">
      <c r="A16" s="115" t="s">
        <v>162</v>
      </c>
      <c r="B16" s="349" t="s">
        <v>163</v>
      </c>
      <c r="C16" s="347">
        <f>$P$16/12</f>
        <v>0</v>
      </c>
      <c r="D16" s="347">
        <f t="shared" ref="D16:N16" si="12">$P$16/12</f>
        <v>0</v>
      </c>
      <c r="E16" s="347">
        <f t="shared" si="12"/>
        <v>0</v>
      </c>
      <c r="F16" s="347">
        <f t="shared" si="12"/>
        <v>0</v>
      </c>
      <c r="G16" s="347">
        <f t="shared" si="12"/>
        <v>0</v>
      </c>
      <c r="H16" s="347">
        <f t="shared" si="12"/>
        <v>0</v>
      </c>
      <c r="I16" s="347">
        <f t="shared" si="12"/>
        <v>0</v>
      </c>
      <c r="J16" s="347">
        <f t="shared" si="12"/>
        <v>0</v>
      </c>
      <c r="K16" s="347">
        <f t="shared" si="12"/>
        <v>0</v>
      </c>
      <c r="L16" s="347">
        <f t="shared" si="12"/>
        <v>0</v>
      </c>
      <c r="M16" s="347">
        <f t="shared" si="12"/>
        <v>0</v>
      </c>
      <c r="N16" s="347">
        <f t="shared" si="12"/>
        <v>0</v>
      </c>
      <c r="O16" s="357">
        <f t="shared" ref="O16:O20" si="13">SUM(C16:N16)</f>
        <v>0</v>
      </c>
    </row>
    <row r="17" spans="1:16" x14ac:dyDescent="0.25">
      <c r="A17" s="115" t="s">
        <v>164</v>
      </c>
      <c r="B17" s="346" t="s">
        <v>165</v>
      </c>
      <c r="C17" s="347">
        <f>$P$17/12</f>
        <v>0</v>
      </c>
      <c r="D17" s="347">
        <f t="shared" ref="D17:N17" si="14">$P$17/12</f>
        <v>0</v>
      </c>
      <c r="E17" s="347">
        <f t="shared" si="14"/>
        <v>0</v>
      </c>
      <c r="F17" s="347">
        <f t="shared" si="14"/>
        <v>0</v>
      </c>
      <c r="G17" s="347">
        <f t="shared" si="14"/>
        <v>0</v>
      </c>
      <c r="H17" s="347">
        <f t="shared" si="14"/>
        <v>0</v>
      </c>
      <c r="I17" s="347">
        <f t="shared" si="14"/>
        <v>0</v>
      </c>
      <c r="J17" s="347">
        <f t="shared" si="14"/>
        <v>0</v>
      </c>
      <c r="K17" s="347">
        <f t="shared" si="14"/>
        <v>0</v>
      </c>
      <c r="L17" s="347">
        <f t="shared" si="14"/>
        <v>0</v>
      </c>
      <c r="M17" s="347">
        <f t="shared" si="14"/>
        <v>0</v>
      </c>
      <c r="N17" s="347">
        <f t="shared" si="14"/>
        <v>0</v>
      </c>
      <c r="O17" s="357">
        <f t="shared" si="13"/>
        <v>0</v>
      </c>
    </row>
    <row r="18" spans="1:16" x14ac:dyDescent="0.25">
      <c r="A18" s="115" t="s">
        <v>166</v>
      </c>
      <c r="B18" s="346" t="s">
        <v>167</v>
      </c>
      <c r="C18" s="347">
        <f>$P$18/12</f>
        <v>26666.666666666668</v>
      </c>
      <c r="D18" s="347">
        <f t="shared" ref="D18:N18" si="15">$P$18/12</f>
        <v>26666.666666666668</v>
      </c>
      <c r="E18" s="347">
        <f t="shared" si="15"/>
        <v>26666.666666666668</v>
      </c>
      <c r="F18" s="347">
        <f t="shared" si="15"/>
        <v>26666.666666666668</v>
      </c>
      <c r="G18" s="347">
        <f t="shared" si="15"/>
        <v>26666.666666666668</v>
      </c>
      <c r="H18" s="347">
        <f t="shared" si="15"/>
        <v>26666.666666666668</v>
      </c>
      <c r="I18" s="347">
        <f t="shared" si="15"/>
        <v>26666.666666666668</v>
      </c>
      <c r="J18" s="347">
        <f t="shared" si="15"/>
        <v>26666.666666666668</v>
      </c>
      <c r="K18" s="347">
        <f t="shared" si="15"/>
        <v>26666.666666666668</v>
      </c>
      <c r="L18" s="347">
        <f t="shared" si="15"/>
        <v>26666.666666666668</v>
      </c>
      <c r="M18" s="347">
        <f t="shared" si="15"/>
        <v>26666.666666666668</v>
      </c>
      <c r="N18" s="347">
        <f t="shared" si="15"/>
        <v>26666.666666666668</v>
      </c>
      <c r="O18" s="357">
        <f t="shared" si="13"/>
        <v>320000</v>
      </c>
      <c r="P18" s="107">
        <v>320000</v>
      </c>
    </row>
    <row r="19" spans="1:16" ht="26.25" x14ac:dyDescent="0.25">
      <c r="A19" s="115" t="s">
        <v>168</v>
      </c>
      <c r="B19" s="349" t="s">
        <v>169</v>
      </c>
      <c r="C19" s="347">
        <f>$P$19/12</f>
        <v>0</v>
      </c>
      <c r="D19" s="347">
        <f t="shared" ref="D19:N19" si="16">$P$19/12</f>
        <v>0</v>
      </c>
      <c r="E19" s="347">
        <f t="shared" si="16"/>
        <v>0</v>
      </c>
      <c r="F19" s="347">
        <f t="shared" si="16"/>
        <v>0</v>
      </c>
      <c r="G19" s="347">
        <f t="shared" si="16"/>
        <v>0</v>
      </c>
      <c r="H19" s="347">
        <f t="shared" si="16"/>
        <v>0</v>
      </c>
      <c r="I19" s="347">
        <f t="shared" si="16"/>
        <v>0</v>
      </c>
      <c r="J19" s="347">
        <f t="shared" si="16"/>
        <v>0</v>
      </c>
      <c r="K19" s="347">
        <f t="shared" si="16"/>
        <v>0</v>
      </c>
      <c r="L19" s="347">
        <f t="shared" si="16"/>
        <v>0</v>
      </c>
      <c r="M19" s="347">
        <f t="shared" si="16"/>
        <v>0</v>
      </c>
      <c r="N19" s="347">
        <f t="shared" si="16"/>
        <v>0</v>
      </c>
      <c r="O19" s="357">
        <f t="shared" si="13"/>
        <v>0</v>
      </c>
    </row>
    <row r="20" spans="1:16" ht="15.75" thickBot="1" x14ac:dyDescent="0.3">
      <c r="A20" s="119" t="s">
        <v>170</v>
      </c>
      <c r="B20" s="350" t="s">
        <v>171</v>
      </c>
      <c r="C20" s="347">
        <f>$P$20/12</f>
        <v>1673833.3333333333</v>
      </c>
      <c r="D20" s="347">
        <f t="shared" ref="D20:N20" si="17">$P$20/12</f>
        <v>1673833.3333333333</v>
      </c>
      <c r="E20" s="347">
        <f t="shared" si="17"/>
        <v>1673833.3333333333</v>
      </c>
      <c r="F20" s="347">
        <f t="shared" si="17"/>
        <v>1673833.3333333333</v>
      </c>
      <c r="G20" s="347">
        <f t="shared" si="17"/>
        <v>1673833.3333333333</v>
      </c>
      <c r="H20" s="347">
        <f t="shared" si="17"/>
        <v>1673833.3333333333</v>
      </c>
      <c r="I20" s="347">
        <f t="shared" si="17"/>
        <v>1673833.3333333333</v>
      </c>
      <c r="J20" s="347">
        <f t="shared" si="17"/>
        <v>1673833.3333333333</v>
      </c>
      <c r="K20" s="347">
        <f t="shared" si="17"/>
        <v>1673833.3333333333</v>
      </c>
      <c r="L20" s="347">
        <f t="shared" si="17"/>
        <v>1673833.3333333333</v>
      </c>
      <c r="M20" s="347">
        <f t="shared" si="17"/>
        <v>1673833.3333333333</v>
      </c>
      <c r="N20" s="347">
        <f t="shared" si="17"/>
        <v>1673833.3333333333</v>
      </c>
      <c r="O20" s="358">
        <f t="shared" si="13"/>
        <v>20086000</v>
      </c>
      <c r="P20" s="107">
        <v>20086000</v>
      </c>
    </row>
    <row r="21" spans="1:16" ht="15.75" thickBot="1" x14ac:dyDescent="0.3">
      <c r="A21" s="351" t="s">
        <v>158</v>
      </c>
      <c r="B21" s="352" t="s">
        <v>172</v>
      </c>
      <c r="C21" s="353">
        <f t="shared" ref="C21:O21" si="18">SUM(C15:C20)</f>
        <v>1700500</v>
      </c>
      <c r="D21" s="353">
        <f t="shared" si="18"/>
        <v>1700500</v>
      </c>
      <c r="E21" s="354">
        <f t="shared" si="18"/>
        <v>1700500</v>
      </c>
      <c r="F21" s="353">
        <f t="shared" si="18"/>
        <v>1700500</v>
      </c>
      <c r="G21" s="353">
        <f t="shared" si="18"/>
        <v>1700500</v>
      </c>
      <c r="H21" s="354">
        <f t="shared" si="18"/>
        <v>1700500</v>
      </c>
      <c r="I21" s="353">
        <f t="shared" si="18"/>
        <v>1700500</v>
      </c>
      <c r="J21" s="353">
        <f t="shared" si="18"/>
        <v>1700500</v>
      </c>
      <c r="K21" s="354">
        <f t="shared" si="18"/>
        <v>1700500</v>
      </c>
      <c r="L21" s="353">
        <f t="shared" si="18"/>
        <v>1700500</v>
      </c>
      <c r="M21" s="353">
        <f t="shared" si="18"/>
        <v>1700500</v>
      </c>
      <c r="N21" s="354">
        <f t="shared" si="18"/>
        <v>1700500</v>
      </c>
      <c r="O21" s="354">
        <f t="shared" si="18"/>
        <v>20406000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0"/>
  <sheetViews>
    <sheetView topLeftCell="A55" workbookViewId="0">
      <selection activeCell="B2" sqref="B2:D2"/>
    </sheetView>
  </sheetViews>
  <sheetFormatPr defaultColWidth="6.140625" defaultRowHeight="15" x14ac:dyDescent="0.25"/>
  <cols>
    <col min="1" max="1" width="6.140625" style="107"/>
    <col min="2" max="2" width="3" style="107" bestFit="1" customWidth="1"/>
    <col min="3" max="3" width="45.140625" style="107" customWidth="1"/>
    <col min="4" max="4" width="14.140625" style="107" customWidth="1"/>
    <col min="5" max="5" width="14.28515625" style="107" bestFit="1" customWidth="1"/>
    <col min="6" max="16384" width="6.140625" style="107"/>
  </cols>
  <sheetData>
    <row r="1" spans="2:5" x14ac:dyDescent="0.25">
      <c r="B1" s="368" t="s">
        <v>356</v>
      </c>
      <c r="C1" s="368"/>
      <c r="D1" s="368"/>
    </row>
    <row r="2" spans="2:5" x14ac:dyDescent="0.25">
      <c r="B2" s="368" t="s">
        <v>24</v>
      </c>
      <c r="C2" s="368"/>
      <c r="D2" s="368"/>
    </row>
    <row r="3" spans="2:5" x14ac:dyDescent="0.25">
      <c r="B3" s="137"/>
      <c r="C3" s="137"/>
      <c r="D3" s="137"/>
    </row>
    <row r="4" spans="2:5" s="139" customFormat="1" ht="15.75" x14ac:dyDescent="0.25">
      <c r="B4" s="138"/>
      <c r="C4" s="138"/>
      <c r="D4" s="138"/>
    </row>
    <row r="5" spans="2:5" s="139" customFormat="1" ht="15.75" x14ac:dyDescent="0.25">
      <c r="B5" s="369" t="s">
        <v>25</v>
      </c>
      <c r="C5" s="369"/>
      <c r="D5" s="369"/>
      <c r="E5" s="140"/>
    </row>
    <row r="6" spans="2:5" s="139" customFormat="1" ht="16.5" thickBot="1" x14ac:dyDescent="0.3">
      <c r="B6" s="141"/>
      <c r="C6" s="141"/>
      <c r="D6" s="142"/>
      <c r="E6" s="192" t="s">
        <v>299</v>
      </c>
    </row>
    <row r="7" spans="2:5" s="139" customFormat="1" ht="16.5" thickBot="1" x14ac:dyDescent="0.3">
      <c r="B7" s="143"/>
      <c r="C7" s="144" t="s">
        <v>26</v>
      </c>
      <c r="D7" s="144" t="s">
        <v>27</v>
      </c>
      <c r="E7" s="144" t="s">
        <v>28</v>
      </c>
    </row>
    <row r="8" spans="2:5" s="139" customFormat="1" ht="48" thickBot="1" x14ac:dyDescent="0.3">
      <c r="B8" s="145">
        <v>1</v>
      </c>
      <c r="C8" s="146" t="s">
        <v>29</v>
      </c>
      <c r="D8" s="146" t="s">
        <v>30</v>
      </c>
      <c r="E8" s="147" t="s">
        <v>300</v>
      </c>
    </row>
    <row r="9" spans="2:5" s="139" customFormat="1" ht="31.5" x14ac:dyDescent="0.25">
      <c r="B9" s="148">
        <v>2</v>
      </c>
      <c r="C9" s="149" t="s">
        <v>31</v>
      </c>
      <c r="D9" s="150" t="s">
        <v>32</v>
      </c>
      <c r="E9" s="151">
        <v>0</v>
      </c>
    </row>
    <row r="10" spans="2:5" s="139" customFormat="1" ht="31.5" x14ac:dyDescent="0.25">
      <c r="B10" s="152">
        <v>3</v>
      </c>
      <c r="C10" s="153" t="s">
        <v>33</v>
      </c>
      <c r="D10" s="154" t="s">
        <v>34</v>
      </c>
      <c r="E10" s="155">
        <v>254141300</v>
      </c>
    </row>
    <row r="11" spans="2:5" s="139" customFormat="1" ht="47.25" x14ac:dyDescent="0.25">
      <c r="B11" s="152">
        <v>4</v>
      </c>
      <c r="C11" s="153" t="s">
        <v>35</v>
      </c>
      <c r="D11" s="154" t="s">
        <v>36</v>
      </c>
      <c r="E11" s="155">
        <v>97100343</v>
      </c>
    </row>
    <row r="12" spans="2:5" s="139" customFormat="1" ht="31.5" x14ac:dyDescent="0.25">
      <c r="B12" s="152">
        <v>5</v>
      </c>
      <c r="C12" s="153" t="s">
        <v>22</v>
      </c>
      <c r="D12" s="154" t="s">
        <v>37</v>
      </c>
      <c r="E12" s="155">
        <v>14366330</v>
      </c>
    </row>
    <row r="13" spans="2:5" s="139" customFormat="1" ht="31.5" x14ac:dyDescent="0.25">
      <c r="B13" s="152">
        <v>6</v>
      </c>
      <c r="C13" s="153" t="s">
        <v>38</v>
      </c>
      <c r="D13" s="154" t="s">
        <v>39</v>
      </c>
      <c r="E13" s="155">
        <v>0</v>
      </c>
    </row>
    <row r="14" spans="2:5" s="139" customFormat="1" ht="15.75" x14ac:dyDescent="0.25">
      <c r="B14" s="152">
        <v>7</v>
      </c>
      <c r="C14" s="153" t="s">
        <v>40</v>
      </c>
      <c r="D14" s="154" t="s">
        <v>41</v>
      </c>
      <c r="E14" s="155">
        <v>0</v>
      </c>
    </row>
    <row r="15" spans="2:5" s="139" customFormat="1" ht="15.75" x14ac:dyDescent="0.25">
      <c r="B15" s="152"/>
      <c r="C15" s="153" t="s">
        <v>297</v>
      </c>
      <c r="D15" s="154"/>
      <c r="E15" s="155">
        <v>-7970041</v>
      </c>
    </row>
    <row r="16" spans="2:5" s="139" customFormat="1" ht="15.75" x14ac:dyDescent="0.25">
      <c r="B16" s="156">
        <v>8</v>
      </c>
      <c r="C16" s="157" t="s">
        <v>42</v>
      </c>
      <c r="D16" s="158" t="s">
        <v>43</v>
      </c>
      <c r="E16" s="159">
        <f>SUM(E9:E15)</f>
        <v>357637932</v>
      </c>
    </row>
    <row r="17" spans="2:5" s="139" customFormat="1" ht="15.75" x14ac:dyDescent="0.25">
      <c r="B17" s="152">
        <v>9</v>
      </c>
      <c r="C17" s="160" t="s">
        <v>44</v>
      </c>
      <c r="D17" s="161" t="s">
        <v>45</v>
      </c>
      <c r="E17" s="155"/>
    </row>
    <row r="18" spans="2:5" s="139" customFormat="1" ht="47.25" x14ac:dyDescent="0.25">
      <c r="B18" s="152">
        <v>10</v>
      </c>
      <c r="C18" s="160" t="s">
        <v>46</v>
      </c>
      <c r="D18" s="161" t="s">
        <v>47</v>
      </c>
      <c r="E18" s="155"/>
    </row>
    <row r="19" spans="2:5" s="139" customFormat="1" ht="47.25" x14ac:dyDescent="0.25">
      <c r="B19" s="152">
        <v>11</v>
      </c>
      <c r="C19" s="160" t="s">
        <v>48</v>
      </c>
      <c r="D19" s="161" t="s">
        <v>49</v>
      </c>
      <c r="E19" s="155"/>
    </row>
    <row r="20" spans="2:5" s="139" customFormat="1" ht="47.25" x14ac:dyDescent="0.25">
      <c r="B20" s="152">
        <v>12</v>
      </c>
      <c r="C20" s="160" t="s">
        <v>50</v>
      </c>
      <c r="D20" s="161" t="s">
        <v>51</v>
      </c>
      <c r="E20" s="155"/>
    </row>
    <row r="21" spans="2:5" s="139" customFormat="1" ht="32.25" thickBot="1" x14ac:dyDescent="0.3">
      <c r="B21" s="162">
        <v>13</v>
      </c>
      <c r="C21" s="163" t="s">
        <v>52</v>
      </c>
      <c r="D21" s="164" t="s">
        <v>53</v>
      </c>
      <c r="E21" s="165">
        <v>27000000</v>
      </c>
    </row>
    <row r="22" spans="2:5" s="139" customFormat="1" ht="32.25" thickBot="1" x14ac:dyDescent="0.3">
      <c r="B22" s="166"/>
      <c r="C22" s="167" t="s">
        <v>54</v>
      </c>
      <c r="D22" s="168" t="s">
        <v>55</v>
      </c>
      <c r="E22" s="169">
        <f>SUM(E16,E21)</f>
        <v>384637932</v>
      </c>
    </row>
    <row r="23" spans="2:5" s="139" customFormat="1" ht="15.75" x14ac:dyDescent="0.25">
      <c r="B23" s="170"/>
      <c r="C23" s="171"/>
      <c r="D23" s="172"/>
    </row>
    <row r="24" spans="2:5" s="139" customFormat="1" ht="15.75" x14ac:dyDescent="0.25">
      <c r="B24" s="367" t="s">
        <v>56</v>
      </c>
      <c r="C24" s="367"/>
      <c r="D24" s="367"/>
      <c r="E24" s="140"/>
    </row>
    <row r="25" spans="2:5" s="139" customFormat="1" ht="16.5" thickBot="1" x14ac:dyDescent="0.3">
      <c r="B25" s="141"/>
      <c r="C25" s="141"/>
      <c r="D25" s="173"/>
      <c r="E25" s="140" t="s">
        <v>299</v>
      </c>
    </row>
    <row r="26" spans="2:5" s="139" customFormat="1" ht="16.5" thickBot="1" x14ac:dyDescent="0.3">
      <c r="B26" s="174"/>
      <c r="C26" s="175" t="s">
        <v>26</v>
      </c>
      <c r="D26" s="175" t="s">
        <v>27</v>
      </c>
      <c r="E26" s="176" t="s">
        <v>28</v>
      </c>
    </row>
    <row r="27" spans="2:5" s="139" customFormat="1" ht="48" thickBot="1" x14ac:dyDescent="0.3">
      <c r="B27" s="145">
        <v>1</v>
      </c>
      <c r="C27" s="146" t="s">
        <v>29</v>
      </c>
      <c r="D27" s="146" t="s">
        <v>30</v>
      </c>
      <c r="E27" s="177" t="s">
        <v>300</v>
      </c>
    </row>
    <row r="28" spans="2:5" s="139" customFormat="1" ht="15.75" x14ac:dyDescent="0.25">
      <c r="B28" s="148">
        <v>2</v>
      </c>
      <c r="C28" s="178" t="s">
        <v>57</v>
      </c>
      <c r="D28" s="179" t="s">
        <v>58</v>
      </c>
      <c r="E28" s="151"/>
    </row>
    <row r="29" spans="2:5" s="139" customFormat="1" ht="47.25" x14ac:dyDescent="0.25">
      <c r="B29" s="152">
        <v>3</v>
      </c>
      <c r="C29" s="160" t="s">
        <v>59</v>
      </c>
      <c r="D29" s="180" t="s">
        <v>60</v>
      </c>
      <c r="E29" s="155"/>
    </row>
    <row r="30" spans="2:5" s="139" customFormat="1" ht="47.25" x14ac:dyDescent="0.25">
      <c r="B30" s="152">
        <v>4</v>
      </c>
      <c r="C30" s="160" t="s">
        <v>61</v>
      </c>
      <c r="D30" s="180" t="s">
        <v>62</v>
      </c>
      <c r="E30" s="155"/>
    </row>
    <row r="31" spans="2:5" s="139" customFormat="1" ht="47.25" x14ac:dyDescent="0.25">
      <c r="B31" s="152">
        <v>5</v>
      </c>
      <c r="C31" s="160" t="s">
        <v>63</v>
      </c>
      <c r="D31" s="180" t="s">
        <v>64</v>
      </c>
      <c r="E31" s="155"/>
    </row>
    <row r="32" spans="2:5" s="139" customFormat="1" ht="32.25" thickBot="1" x14ac:dyDescent="0.3">
      <c r="B32" s="162">
        <v>6</v>
      </c>
      <c r="C32" s="163" t="s">
        <v>65</v>
      </c>
      <c r="D32" s="181" t="s">
        <v>66</v>
      </c>
      <c r="E32" s="165">
        <v>42788000</v>
      </c>
    </row>
    <row r="33" spans="2:5" s="139" customFormat="1" ht="32.25" thickBot="1" x14ac:dyDescent="0.3">
      <c r="B33" s="166"/>
      <c r="C33" s="167" t="s">
        <v>67</v>
      </c>
      <c r="D33" s="169" t="s">
        <v>68</v>
      </c>
      <c r="E33" s="169">
        <f>SUM(E29:E32)</f>
        <v>42788000</v>
      </c>
    </row>
    <row r="34" spans="2:5" s="139" customFormat="1" ht="15.75" x14ac:dyDescent="0.25">
      <c r="B34" s="170"/>
      <c r="C34" s="171"/>
      <c r="D34" s="182"/>
      <c r="E34" s="183"/>
    </row>
    <row r="35" spans="2:5" s="139" customFormat="1" ht="15.75" x14ac:dyDescent="0.25">
      <c r="B35" s="367" t="s">
        <v>69</v>
      </c>
      <c r="C35" s="367"/>
      <c r="D35" s="367"/>
      <c r="E35" s="140"/>
    </row>
    <row r="36" spans="2:5" s="139" customFormat="1" ht="16.5" thickBot="1" x14ac:dyDescent="0.3">
      <c r="B36" s="141"/>
      <c r="C36" s="141"/>
      <c r="D36" s="173"/>
      <c r="E36" s="140" t="s">
        <v>299</v>
      </c>
    </row>
    <row r="37" spans="2:5" s="139" customFormat="1" ht="16.5" thickBot="1" x14ac:dyDescent="0.3">
      <c r="B37" s="174"/>
      <c r="C37" s="175" t="s">
        <v>26</v>
      </c>
      <c r="D37" s="175" t="s">
        <v>27</v>
      </c>
      <c r="E37" s="176" t="s">
        <v>28</v>
      </c>
    </row>
    <row r="38" spans="2:5" s="188" customFormat="1" ht="48" thickBot="1" x14ac:dyDescent="0.3">
      <c r="B38" s="184">
        <v>1</v>
      </c>
      <c r="C38" s="185" t="s">
        <v>29</v>
      </c>
      <c r="D38" s="186" t="s">
        <v>30</v>
      </c>
      <c r="E38" s="187" t="s">
        <v>300</v>
      </c>
    </row>
    <row r="39" spans="2:5" s="139" customFormat="1" ht="15.75" x14ac:dyDescent="0.25">
      <c r="B39" s="148">
        <v>2</v>
      </c>
      <c r="C39" s="178" t="s">
        <v>70</v>
      </c>
      <c r="D39" s="189" t="s">
        <v>71</v>
      </c>
      <c r="E39" s="151"/>
    </row>
    <row r="40" spans="2:5" s="139" customFormat="1" ht="15.75" x14ac:dyDescent="0.25">
      <c r="B40" s="152">
        <v>3</v>
      </c>
      <c r="C40" s="160" t="s">
        <v>72</v>
      </c>
      <c r="D40" s="161" t="s">
        <v>73</v>
      </c>
      <c r="E40" s="155"/>
    </row>
    <row r="41" spans="2:5" s="139" customFormat="1" ht="15.75" x14ac:dyDescent="0.25">
      <c r="B41" s="152">
        <v>4</v>
      </c>
      <c r="C41" s="160" t="s">
        <v>74</v>
      </c>
      <c r="D41" s="161" t="s">
        <v>75</v>
      </c>
      <c r="E41" s="155"/>
    </row>
    <row r="42" spans="2:5" s="139" customFormat="1" ht="15.75" x14ac:dyDescent="0.25">
      <c r="B42" s="156">
        <v>5</v>
      </c>
      <c r="C42" s="157" t="s">
        <v>76</v>
      </c>
      <c r="D42" s="158" t="s">
        <v>77</v>
      </c>
      <c r="E42" s="190">
        <v>290000000</v>
      </c>
    </row>
    <row r="43" spans="2:5" s="139" customFormat="1" ht="15.75" x14ac:dyDescent="0.25">
      <c r="B43" s="152">
        <v>6</v>
      </c>
      <c r="C43" s="160" t="s">
        <v>78</v>
      </c>
      <c r="D43" s="161"/>
      <c r="E43" s="155">
        <v>290000000</v>
      </c>
    </row>
    <row r="44" spans="2:5" s="139" customFormat="1" ht="15.75" x14ac:dyDescent="0.25">
      <c r="B44" s="152">
        <v>7</v>
      </c>
      <c r="C44" s="160" t="s">
        <v>79</v>
      </c>
      <c r="D44" s="161"/>
      <c r="E44" s="155">
        <v>290000000</v>
      </c>
    </row>
    <row r="45" spans="2:5" s="139" customFormat="1" ht="15.75" x14ac:dyDescent="0.25">
      <c r="B45" s="152">
        <v>8</v>
      </c>
      <c r="C45" s="160" t="s">
        <v>80</v>
      </c>
      <c r="D45" s="161"/>
      <c r="E45" s="155"/>
    </row>
    <row r="46" spans="2:5" s="139" customFormat="1" ht="15.75" x14ac:dyDescent="0.25">
      <c r="B46" s="152">
        <v>9</v>
      </c>
      <c r="C46" s="160" t="s">
        <v>81</v>
      </c>
      <c r="D46" s="161"/>
      <c r="E46" s="155"/>
    </row>
    <row r="47" spans="2:5" s="139" customFormat="1" ht="15.75" x14ac:dyDescent="0.25">
      <c r="B47" s="152">
        <v>10</v>
      </c>
      <c r="C47" s="160" t="s">
        <v>82</v>
      </c>
      <c r="D47" s="161"/>
      <c r="E47" s="155"/>
    </row>
    <row r="48" spans="2:5" s="139" customFormat="1" ht="15.75" x14ac:dyDescent="0.25">
      <c r="B48" s="156">
        <v>11</v>
      </c>
      <c r="C48" s="157" t="s">
        <v>83</v>
      </c>
      <c r="D48" s="158" t="s">
        <v>84</v>
      </c>
      <c r="E48" s="190">
        <v>800000000</v>
      </c>
    </row>
    <row r="49" spans="2:5" s="139" customFormat="1" ht="15.75" x14ac:dyDescent="0.25">
      <c r="B49" s="152">
        <v>12</v>
      </c>
      <c r="C49" s="160" t="s">
        <v>78</v>
      </c>
      <c r="D49" s="161"/>
      <c r="E49" s="155">
        <v>800000000</v>
      </c>
    </row>
    <row r="50" spans="2:5" s="139" customFormat="1" ht="31.5" x14ac:dyDescent="0.25">
      <c r="B50" s="152">
        <v>13</v>
      </c>
      <c r="C50" s="160" t="s">
        <v>85</v>
      </c>
      <c r="D50" s="161"/>
      <c r="E50" s="155">
        <v>795000000</v>
      </c>
    </row>
    <row r="51" spans="2:5" s="139" customFormat="1" ht="31.5" x14ac:dyDescent="0.25">
      <c r="B51" s="152">
        <v>14</v>
      </c>
      <c r="C51" s="160" t="s">
        <v>86</v>
      </c>
      <c r="D51" s="161"/>
      <c r="E51" s="155">
        <v>5000000</v>
      </c>
    </row>
    <row r="52" spans="2:5" s="139" customFormat="1" ht="15.75" x14ac:dyDescent="0.25">
      <c r="B52" s="152">
        <v>15</v>
      </c>
      <c r="C52" s="153" t="s">
        <v>87</v>
      </c>
      <c r="D52" s="154" t="s">
        <v>88</v>
      </c>
      <c r="E52" s="155"/>
    </row>
    <row r="53" spans="2:5" s="139" customFormat="1" ht="31.5" x14ac:dyDescent="0.25">
      <c r="B53" s="152">
        <v>16</v>
      </c>
      <c r="C53" s="153" t="s">
        <v>89</v>
      </c>
      <c r="D53" s="154" t="s">
        <v>90</v>
      </c>
      <c r="E53" s="155"/>
    </row>
    <row r="54" spans="2:5" s="139" customFormat="1" ht="15.75" x14ac:dyDescent="0.25">
      <c r="B54" s="152">
        <v>17</v>
      </c>
      <c r="C54" s="153" t="s">
        <v>91</v>
      </c>
      <c r="D54" s="154" t="s">
        <v>92</v>
      </c>
      <c r="E54" s="155">
        <v>32000000</v>
      </c>
    </row>
    <row r="55" spans="2:5" s="139" customFormat="1" ht="15.75" x14ac:dyDescent="0.25">
      <c r="B55" s="152">
        <v>18</v>
      </c>
      <c r="C55" s="153" t="s">
        <v>93</v>
      </c>
      <c r="D55" s="154" t="s">
        <v>94</v>
      </c>
      <c r="E55" s="155"/>
    </row>
    <row r="56" spans="2:5" s="139" customFormat="1" ht="15.75" x14ac:dyDescent="0.25">
      <c r="B56" s="152">
        <v>19</v>
      </c>
      <c r="C56" s="160" t="s">
        <v>78</v>
      </c>
      <c r="D56" s="161"/>
      <c r="E56" s="155"/>
    </row>
    <row r="57" spans="2:5" s="139" customFormat="1" ht="31.5" x14ac:dyDescent="0.25">
      <c r="B57" s="152">
        <v>20</v>
      </c>
      <c r="C57" s="160" t="s">
        <v>95</v>
      </c>
      <c r="D57" s="161"/>
      <c r="E57" s="155"/>
    </row>
    <row r="58" spans="2:5" s="139" customFormat="1" ht="15.75" x14ac:dyDescent="0.25">
      <c r="B58" s="156">
        <v>21</v>
      </c>
      <c r="C58" s="157" t="s">
        <v>96</v>
      </c>
      <c r="D58" s="158" t="s">
        <v>97</v>
      </c>
      <c r="E58" s="159">
        <f>SUM(E48,E54,E55)</f>
        <v>832000000</v>
      </c>
    </row>
    <row r="59" spans="2:5" s="139" customFormat="1" ht="16.5" thickBot="1" x14ac:dyDescent="0.3">
      <c r="B59" s="162">
        <v>22</v>
      </c>
      <c r="C59" s="163" t="s">
        <v>98</v>
      </c>
      <c r="D59" s="164" t="s">
        <v>99</v>
      </c>
      <c r="E59" s="165">
        <v>8400000</v>
      </c>
    </row>
    <row r="60" spans="2:5" s="139" customFormat="1" ht="16.5" thickBot="1" x14ac:dyDescent="0.3">
      <c r="B60" s="166"/>
      <c r="C60" s="167" t="s">
        <v>100</v>
      </c>
      <c r="D60" s="191" t="s">
        <v>101</v>
      </c>
      <c r="E60" s="169">
        <f>SUM(E42,E58,E59)</f>
        <v>1130400000</v>
      </c>
    </row>
  </sheetData>
  <mergeCells count="5">
    <mergeCell ref="B35:D35"/>
    <mergeCell ref="B1:D1"/>
    <mergeCell ref="B2:D2"/>
    <mergeCell ref="B5:D5"/>
    <mergeCell ref="B24:D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5" x14ac:dyDescent="0.25"/>
  <cols>
    <col min="1" max="2" width="9.140625" style="107"/>
    <col min="3" max="3" width="30.28515625" style="107" customWidth="1"/>
    <col min="4" max="4" width="29.85546875" style="107" customWidth="1"/>
    <col min="5" max="5" width="9.85546875" style="107" hidden="1" customWidth="1"/>
    <col min="6" max="7" width="9.140625" style="107" hidden="1" customWidth="1"/>
    <col min="8" max="8" width="0.140625" style="107" hidden="1" customWidth="1"/>
    <col min="9" max="10" width="9.140625" style="107" hidden="1" customWidth="1"/>
    <col min="11" max="258" width="9.140625" style="107"/>
    <col min="259" max="259" width="30.28515625" style="107" customWidth="1"/>
    <col min="260" max="260" width="29.85546875" style="107" customWidth="1"/>
    <col min="261" max="266" width="0" style="107" hidden="1" customWidth="1"/>
    <col min="267" max="514" width="9.140625" style="107"/>
    <col min="515" max="515" width="30.28515625" style="107" customWidth="1"/>
    <col min="516" max="516" width="29.85546875" style="107" customWidth="1"/>
    <col min="517" max="522" width="0" style="107" hidden="1" customWidth="1"/>
    <col min="523" max="770" width="9.140625" style="107"/>
    <col min="771" max="771" width="30.28515625" style="107" customWidth="1"/>
    <col min="772" max="772" width="29.85546875" style="107" customWidth="1"/>
    <col min="773" max="778" width="0" style="107" hidden="1" customWidth="1"/>
    <col min="779" max="1026" width="9.140625" style="107"/>
    <col min="1027" max="1027" width="30.28515625" style="107" customWidth="1"/>
    <col min="1028" max="1028" width="29.85546875" style="107" customWidth="1"/>
    <col min="1029" max="1034" width="0" style="107" hidden="1" customWidth="1"/>
    <col min="1035" max="1282" width="9.140625" style="107"/>
    <col min="1283" max="1283" width="30.28515625" style="107" customWidth="1"/>
    <col min="1284" max="1284" width="29.85546875" style="107" customWidth="1"/>
    <col min="1285" max="1290" width="0" style="107" hidden="1" customWidth="1"/>
    <col min="1291" max="1538" width="9.140625" style="107"/>
    <col min="1539" max="1539" width="30.28515625" style="107" customWidth="1"/>
    <col min="1540" max="1540" width="29.85546875" style="107" customWidth="1"/>
    <col min="1541" max="1546" width="0" style="107" hidden="1" customWidth="1"/>
    <col min="1547" max="1794" width="9.140625" style="107"/>
    <col min="1795" max="1795" width="30.28515625" style="107" customWidth="1"/>
    <col min="1796" max="1796" width="29.85546875" style="107" customWidth="1"/>
    <col min="1797" max="1802" width="0" style="107" hidden="1" customWidth="1"/>
    <col min="1803" max="2050" width="9.140625" style="107"/>
    <col min="2051" max="2051" width="30.28515625" style="107" customWidth="1"/>
    <col min="2052" max="2052" width="29.85546875" style="107" customWidth="1"/>
    <col min="2053" max="2058" width="0" style="107" hidden="1" customWidth="1"/>
    <col min="2059" max="2306" width="9.140625" style="107"/>
    <col min="2307" max="2307" width="30.28515625" style="107" customWidth="1"/>
    <col min="2308" max="2308" width="29.85546875" style="107" customWidth="1"/>
    <col min="2309" max="2314" width="0" style="107" hidden="1" customWidth="1"/>
    <col min="2315" max="2562" width="9.140625" style="107"/>
    <col min="2563" max="2563" width="30.28515625" style="107" customWidth="1"/>
    <col min="2564" max="2564" width="29.85546875" style="107" customWidth="1"/>
    <col min="2565" max="2570" width="0" style="107" hidden="1" customWidth="1"/>
    <col min="2571" max="2818" width="9.140625" style="107"/>
    <col min="2819" max="2819" width="30.28515625" style="107" customWidth="1"/>
    <col min="2820" max="2820" width="29.85546875" style="107" customWidth="1"/>
    <col min="2821" max="2826" width="0" style="107" hidden="1" customWidth="1"/>
    <col min="2827" max="3074" width="9.140625" style="107"/>
    <col min="3075" max="3075" width="30.28515625" style="107" customWidth="1"/>
    <col min="3076" max="3076" width="29.85546875" style="107" customWidth="1"/>
    <col min="3077" max="3082" width="0" style="107" hidden="1" customWidth="1"/>
    <col min="3083" max="3330" width="9.140625" style="107"/>
    <col min="3331" max="3331" width="30.28515625" style="107" customWidth="1"/>
    <col min="3332" max="3332" width="29.85546875" style="107" customWidth="1"/>
    <col min="3333" max="3338" width="0" style="107" hidden="1" customWidth="1"/>
    <col min="3339" max="3586" width="9.140625" style="107"/>
    <col min="3587" max="3587" width="30.28515625" style="107" customWidth="1"/>
    <col min="3588" max="3588" width="29.85546875" style="107" customWidth="1"/>
    <col min="3589" max="3594" width="0" style="107" hidden="1" customWidth="1"/>
    <col min="3595" max="3842" width="9.140625" style="107"/>
    <col min="3843" max="3843" width="30.28515625" style="107" customWidth="1"/>
    <col min="3844" max="3844" width="29.85546875" style="107" customWidth="1"/>
    <col min="3845" max="3850" width="0" style="107" hidden="1" customWidth="1"/>
    <col min="3851" max="4098" width="9.140625" style="107"/>
    <col min="4099" max="4099" width="30.28515625" style="107" customWidth="1"/>
    <col min="4100" max="4100" width="29.85546875" style="107" customWidth="1"/>
    <col min="4101" max="4106" width="0" style="107" hidden="1" customWidth="1"/>
    <col min="4107" max="4354" width="9.140625" style="107"/>
    <col min="4355" max="4355" width="30.28515625" style="107" customWidth="1"/>
    <col min="4356" max="4356" width="29.85546875" style="107" customWidth="1"/>
    <col min="4357" max="4362" width="0" style="107" hidden="1" customWidth="1"/>
    <col min="4363" max="4610" width="9.140625" style="107"/>
    <col min="4611" max="4611" width="30.28515625" style="107" customWidth="1"/>
    <col min="4612" max="4612" width="29.85546875" style="107" customWidth="1"/>
    <col min="4613" max="4618" width="0" style="107" hidden="1" customWidth="1"/>
    <col min="4619" max="4866" width="9.140625" style="107"/>
    <col min="4867" max="4867" width="30.28515625" style="107" customWidth="1"/>
    <col min="4868" max="4868" width="29.85546875" style="107" customWidth="1"/>
    <col min="4869" max="4874" width="0" style="107" hidden="1" customWidth="1"/>
    <col min="4875" max="5122" width="9.140625" style="107"/>
    <col min="5123" max="5123" width="30.28515625" style="107" customWidth="1"/>
    <col min="5124" max="5124" width="29.85546875" style="107" customWidth="1"/>
    <col min="5125" max="5130" width="0" style="107" hidden="1" customWidth="1"/>
    <col min="5131" max="5378" width="9.140625" style="107"/>
    <col min="5379" max="5379" width="30.28515625" style="107" customWidth="1"/>
    <col min="5380" max="5380" width="29.85546875" style="107" customWidth="1"/>
    <col min="5381" max="5386" width="0" style="107" hidden="1" customWidth="1"/>
    <col min="5387" max="5634" width="9.140625" style="107"/>
    <col min="5635" max="5635" width="30.28515625" style="107" customWidth="1"/>
    <col min="5636" max="5636" width="29.85546875" style="107" customWidth="1"/>
    <col min="5637" max="5642" width="0" style="107" hidden="1" customWidth="1"/>
    <col min="5643" max="5890" width="9.140625" style="107"/>
    <col min="5891" max="5891" width="30.28515625" style="107" customWidth="1"/>
    <col min="5892" max="5892" width="29.85546875" style="107" customWidth="1"/>
    <col min="5893" max="5898" width="0" style="107" hidden="1" customWidth="1"/>
    <col min="5899" max="6146" width="9.140625" style="107"/>
    <col min="6147" max="6147" width="30.28515625" style="107" customWidth="1"/>
    <col min="6148" max="6148" width="29.85546875" style="107" customWidth="1"/>
    <col min="6149" max="6154" width="0" style="107" hidden="1" customWidth="1"/>
    <col min="6155" max="6402" width="9.140625" style="107"/>
    <col min="6403" max="6403" width="30.28515625" style="107" customWidth="1"/>
    <col min="6404" max="6404" width="29.85546875" style="107" customWidth="1"/>
    <col min="6405" max="6410" width="0" style="107" hidden="1" customWidth="1"/>
    <col min="6411" max="6658" width="9.140625" style="107"/>
    <col min="6659" max="6659" width="30.28515625" style="107" customWidth="1"/>
    <col min="6660" max="6660" width="29.85546875" style="107" customWidth="1"/>
    <col min="6661" max="6666" width="0" style="107" hidden="1" customWidth="1"/>
    <col min="6667" max="6914" width="9.140625" style="107"/>
    <col min="6915" max="6915" width="30.28515625" style="107" customWidth="1"/>
    <col min="6916" max="6916" width="29.85546875" style="107" customWidth="1"/>
    <col min="6917" max="6922" width="0" style="107" hidden="1" customWidth="1"/>
    <col min="6923" max="7170" width="9.140625" style="107"/>
    <col min="7171" max="7171" width="30.28515625" style="107" customWidth="1"/>
    <col min="7172" max="7172" width="29.85546875" style="107" customWidth="1"/>
    <col min="7173" max="7178" width="0" style="107" hidden="1" customWidth="1"/>
    <col min="7179" max="7426" width="9.140625" style="107"/>
    <col min="7427" max="7427" width="30.28515625" style="107" customWidth="1"/>
    <col min="7428" max="7428" width="29.85546875" style="107" customWidth="1"/>
    <col min="7429" max="7434" width="0" style="107" hidden="1" customWidth="1"/>
    <col min="7435" max="7682" width="9.140625" style="107"/>
    <col min="7683" max="7683" width="30.28515625" style="107" customWidth="1"/>
    <col min="7684" max="7684" width="29.85546875" style="107" customWidth="1"/>
    <col min="7685" max="7690" width="0" style="107" hidden="1" customWidth="1"/>
    <col min="7691" max="7938" width="9.140625" style="107"/>
    <col min="7939" max="7939" width="30.28515625" style="107" customWidth="1"/>
    <col min="7940" max="7940" width="29.85546875" style="107" customWidth="1"/>
    <col min="7941" max="7946" width="0" style="107" hidden="1" customWidth="1"/>
    <col min="7947" max="8194" width="9.140625" style="107"/>
    <col min="8195" max="8195" width="30.28515625" style="107" customWidth="1"/>
    <col min="8196" max="8196" width="29.85546875" style="107" customWidth="1"/>
    <col min="8197" max="8202" width="0" style="107" hidden="1" customWidth="1"/>
    <col min="8203" max="8450" width="9.140625" style="107"/>
    <col min="8451" max="8451" width="30.28515625" style="107" customWidth="1"/>
    <col min="8452" max="8452" width="29.85546875" style="107" customWidth="1"/>
    <col min="8453" max="8458" width="0" style="107" hidden="1" customWidth="1"/>
    <col min="8459" max="8706" width="9.140625" style="107"/>
    <col min="8707" max="8707" width="30.28515625" style="107" customWidth="1"/>
    <col min="8708" max="8708" width="29.85546875" style="107" customWidth="1"/>
    <col min="8709" max="8714" width="0" style="107" hidden="1" customWidth="1"/>
    <col min="8715" max="8962" width="9.140625" style="107"/>
    <col min="8963" max="8963" width="30.28515625" style="107" customWidth="1"/>
    <col min="8964" max="8964" width="29.85546875" style="107" customWidth="1"/>
    <col min="8965" max="8970" width="0" style="107" hidden="1" customWidth="1"/>
    <col min="8971" max="9218" width="9.140625" style="107"/>
    <col min="9219" max="9219" width="30.28515625" style="107" customWidth="1"/>
    <col min="9220" max="9220" width="29.85546875" style="107" customWidth="1"/>
    <col min="9221" max="9226" width="0" style="107" hidden="1" customWidth="1"/>
    <col min="9227" max="9474" width="9.140625" style="107"/>
    <col min="9475" max="9475" width="30.28515625" style="107" customWidth="1"/>
    <col min="9476" max="9476" width="29.85546875" style="107" customWidth="1"/>
    <col min="9477" max="9482" width="0" style="107" hidden="1" customWidth="1"/>
    <col min="9483" max="9730" width="9.140625" style="107"/>
    <col min="9731" max="9731" width="30.28515625" style="107" customWidth="1"/>
    <col min="9732" max="9732" width="29.85546875" style="107" customWidth="1"/>
    <col min="9733" max="9738" width="0" style="107" hidden="1" customWidth="1"/>
    <col min="9739" max="9986" width="9.140625" style="107"/>
    <col min="9987" max="9987" width="30.28515625" style="107" customWidth="1"/>
    <col min="9988" max="9988" width="29.85546875" style="107" customWidth="1"/>
    <col min="9989" max="9994" width="0" style="107" hidden="1" customWidth="1"/>
    <col min="9995" max="10242" width="9.140625" style="107"/>
    <col min="10243" max="10243" width="30.28515625" style="107" customWidth="1"/>
    <col min="10244" max="10244" width="29.85546875" style="107" customWidth="1"/>
    <col min="10245" max="10250" width="0" style="107" hidden="1" customWidth="1"/>
    <col min="10251" max="10498" width="9.140625" style="107"/>
    <col min="10499" max="10499" width="30.28515625" style="107" customWidth="1"/>
    <col min="10500" max="10500" width="29.85546875" style="107" customWidth="1"/>
    <col min="10501" max="10506" width="0" style="107" hidden="1" customWidth="1"/>
    <col min="10507" max="10754" width="9.140625" style="107"/>
    <col min="10755" max="10755" width="30.28515625" style="107" customWidth="1"/>
    <col min="10756" max="10756" width="29.85546875" style="107" customWidth="1"/>
    <col min="10757" max="10762" width="0" style="107" hidden="1" customWidth="1"/>
    <col min="10763" max="11010" width="9.140625" style="107"/>
    <col min="11011" max="11011" width="30.28515625" style="107" customWidth="1"/>
    <col min="11012" max="11012" width="29.85546875" style="107" customWidth="1"/>
    <col min="11013" max="11018" width="0" style="107" hidden="1" customWidth="1"/>
    <col min="11019" max="11266" width="9.140625" style="107"/>
    <col min="11267" max="11267" width="30.28515625" style="107" customWidth="1"/>
    <col min="11268" max="11268" width="29.85546875" style="107" customWidth="1"/>
    <col min="11269" max="11274" width="0" style="107" hidden="1" customWidth="1"/>
    <col min="11275" max="11522" width="9.140625" style="107"/>
    <col min="11523" max="11523" width="30.28515625" style="107" customWidth="1"/>
    <col min="11524" max="11524" width="29.85546875" style="107" customWidth="1"/>
    <col min="11525" max="11530" width="0" style="107" hidden="1" customWidth="1"/>
    <col min="11531" max="11778" width="9.140625" style="107"/>
    <col min="11779" max="11779" width="30.28515625" style="107" customWidth="1"/>
    <col min="11780" max="11780" width="29.85546875" style="107" customWidth="1"/>
    <col min="11781" max="11786" width="0" style="107" hidden="1" customWidth="1"/>
    <col min="11787" max="12034" width="9.140625" style="107"/>
    <col min="12035" max="12035" width="30.28515625" style="107" customWidth="1"/>
    <col min="12036" max="12036" width="29.85546875" style="107" customWidth="1"/>
    <col min="12037" max="12042" width="0" style="107" hidden="1" customWidth="1"/>
    <col min="12043" max="12290" width="9.140625" style="107"/>
    <col min="12291" max="12291" width="30.28515625" style="107" customWidth="1"/>
    <col min="12292" max="12292" width="29.85546875" style="107" customWidth="1"/>
    <col min="12293" max="12298" width="0" style="107" hidden="1" customWidth="1"/>
    <col min="12299" max="12546" width="9.140625" style="107"/>
    <col min="12547" max="12547" width="30.28515625" style="107" customWidth="1"/>
    <col min="12548" max="12548" width="29.85546875" style="107" customWidth="1"/>
    <col min="12549" max="12554" width="0" style="107" hidden="1" customWidth="1"/>
    <col min="12555" max="12802" width="9.140625" style="107"/>
    <col min="12803" max="12803" width="30.28515625" style="107" customWidth="1"/>
    <col min="12804" max="12804" width="29.85546875" style="107" customWidth="1"/>
    <col min="12805" max="12810" width="0" style="107" hidden="1" customWidth="1"/>
    <col min="12811" max="13058" width="9.140625" style="107"/>
    <col min="13059" max="13059" width="30.28515625" style="107" customWidth="1"/>
    <col min="13060" max="13060" width="29.85546875" style="107" customWidth="1"/>
    <col min="13061" max="13066" width="0" style="107" hidden="1" customWidth="1"/>
    <col min="13067" max="13314" width="9.140625" style="107"/>
    <col min="13315" max="13315" width="30.28515625" style="107" customWidth="1"/>
    <col min="13316" max="13316" width="29.85546875" style="107" customWidth="1"/>
    <col min="13317" max="13322" width="0" style="107" hidden="1" customWidth="1"/>
    <col min="13323" max="13570" width="9.140625" style="107"/>
    <col min="13571" max="13571" width="30.28515625" style="107" customWidth="1"/>
    <col min="13572" max="13572" width="29.85546875" style="107" customWidth="1"/>
    <col min="13573" max="13578" width="0" style="107" hidden="1" customWidth="1"/>
    <col min="13579" max="13826" width="9.140625" style="107"/>
    <col min="13827" max="13827" width="30.28515625" style="107" customWidth="1"/>
    <col min="13828" max="13828" width="29.85546875" style="107" customWidth="1"/>
    <col min="13829" max="13834" width="0" style="107" hidden="1" customWidth="1"/>
    <col min="13835" max="14082" width="9.140625" style="107"/>
    <col min="14083" max="14083" width="30.28515625" style="107" customWidth="1"/>
    <col min="14084" max="14084" width="29.85546875" style="107" customWidth="1"/>
    <col min="14085" max="14090" width="0" style="107" hidden="1" customWidth="1"/>
    <col min="14091" max="14338" width="9.140625" style="107"/>
    <col min="14339" max="14339" width="30.28515625" style="107" customWidth="1"/>
    <col min="14340" max="14340" width="29.85546875" style="107" customWidth="1"/>
    <col min="14341" max="14346" width="0" style="107" hidden="1" customWidth="1"/>
    <col min="14347" max="14594" width="9.140625" style="107"/>
    <col min="14595" max="14595" width="30.28515625" style="107" customWidth="1"/>
    <col min="14596" max="14596" width="29.85546875" style="107" customWidth="1"/>
    <col min="14597" max="14602" width="0" style="107" hidden="1" customWidth="1"/>
    <col min="14603" max="14850" width="9.140625" style="107"/>
    <col min="14851" max="14851" width="30.28515625" style="107" customWidth="1"/>
    <col min="14852" max="14852" width="29.85546875" style="107" customWidth="1"/>
    <col min="14853" max="14858" width="0" style="107" hidden="1" customWidth="1"/>
    <col min="14859" max="15106" width="9.140625" style="107"/>
    <col min="15107" max="15107" width="30.28515625" style="107" customWidth="1"/>
    <col min="15108" max="15108" width="29.85546875" style="107" customWidth="1"/>
    <col min="15109" max="15114" width="0" style="107" hidden="1" customWidth="1"/>
    <col min="15115" max="15362" width="9.140625" style="107"/>
    <col min="15363" max="15363" width="30.28515625" style="107" customWidth="1"/>
    <col min="15364" max="15364" width="29.85546875" style="107" customWidth="1"/>
    <col min="15365" max="15370" width="0" style="107" hidden="1" customWidth="1"/>
    <col min="15371" max="15618" width="9.140625" style="107"/>
    <col min="15619" max="15619" width="30.28515625" style="107" customWidth="1"/>
    <col min="15620" max="15620" width="29.85546875" style="107" customWidth="1"/>
    <col min="15621" max="15626" width="0" style="107" hidden="1" customWidth="1"/>
    <col min="15627" max="15874" width="9.140625" style="107"/>
    <col min="15875" max="15875" width="30.28515625" style="107" customWidth="1"/>
    <col min="15876" max="15876" width="29.85546875" style="107" customWidth="1"/>
    <col min="15877" max="15882" width="0" style="107" hidden="1" customWidth="1"/>
    <col min="15883" max="16130" width="9.140625" style="107"/>
    <col min="16131" max="16131" width="30.28515625" style="107" customWidth="1"/>
    <col min="16132" max="16132" width="29.85546875" style="107" customWidth="1"/>
    <col min="16133" max="16138" width="0" style="107" hidden="1" customWidth="1"/>
    <col min="16139" max="16384" width="9.140625" style="107"/>
  </cols>
  <sheetData>
    <row r="1" spans="1:7" x14ac:dyDescent="0.25">
      <c r="A1" s="363" t="s">
        <v>357</v>
      </c>
      <c r="B1" s="363"/>
      <c r="C1" s="363"/>
      <c r="D1" s="364"/>
      <c r="E1" s="364"/>
      <c r="F1" s="364"/>
      <c r="G1" s="364"/>
    </row>
    <row r="2" spans="1:7" ht="27.75" customHeight="1" x14ac:dyDescent="0.25">
      <c r="B2" s="372" t="s">
        <v>173</v>
      </c>
      <c r="C2" s="372"/>
      <c r="D2" s="372"/>
    </row>
    <row r="3" spans="1:7" ht="15.75" thickBot="1" x14ac:dyDescent="0.3">
      <c r="B3" s="193"/>
      <c r="C3" s="193"/>
      <c r="D3" s="192" t="s">
        <v>299</v>
      </c>
    </row>
    <row r="4" spans="1:7" ht="15.75" thickBot="1" x14ac:dyDescent="0.3">
      <c r="B4" s="194"/>
      <c r="C4" s="195" t="s">
        <v>26</v>
      </c>
      <c r="D4" s="196" t="s">
        <v>27</v>
      </c>
    </row>
    <row r="5" spans="1:7" ht="20.25" customHeight="1" thickBot="1" x14ac:dyDescent="0.3">
      <c r="B5" s="197">
        <v>1</v>
      </c>
      <c r="C5" s="373" t="s">
        <v>118</v>
      </c>
      <c r="D5" s="374"/>
    </row>
    <row r="6" spans="1:7" ht="39.75" customHeight="1" x14ac:dyDescent="0.25">
      <c r="B6" s="375">
        <v>2</v>
      </c>
      <c r="C6" s="198" t="s">
        <v>119</v>
      </c>
      <c r="D6" s="376" t="s">
        <v>120</v>
      </c>
    </row>
    <row r="7" spans="1:7" ht="15" customHeight="1" x14ac:dyDescent="0.25">
      <c r="B7" s="370"/>
      <c r="C7" s="199" t="s">
        <v>121</v>
      </c>
      <c r="D7" s="371"/>
    </row>
    <row r="8" spans="1:7" ht="19.5" customHeight="1" x14ac:dyDescent="0.25">
      <c r="B8" s="200">
        <v>3</v>
      </c>
      <c r="C8" s="201" t="s">
        <v>122</v>
      </c>
      <c r="D8" s="202">
        <v>2000000</v>
      </c>
    </row>
    <row r="9" spans="1:7" ht="19.5" customHeight="1" x14ac:dyDescent="0.25">
      <c r="B9" s="200">
        <v>4</v>
      </c>
      <c r="C9" s="201" t="s">
        <v>234</v>
      </c>
      <c r="D9" s="202">
        <v>100000</v>
      </c>
    </row>
    <row r="10" spans="1:7" x14ac:dyDescent="0.25">
      <c r="B10" s="203">
        <v>5</v>
      </c>
      <c r="C10" s="199" t="s">
        <v>0</v>
      </c>
      <c r="D10" s="202">
        <f>SUM(D8:D9)</f>
        <v>2100000</v>
      </c>
    </row>
    <row r="11" spans="1:7" ht="19.5" customHeight="1" x14ac:dyDescent="0.25">
      <c r="B11" s="200">
        <v>6</v>
      </c>
      <c r="C11" s="377" t="s">
        <v>123</v>
      </c>
      <c r="D11" s="371"/>
    </row>
    <row r="12" spans="1:7" ht="34.5" customHeight="1" x14ac:dyDescent="0.25">
      <c r="B12" s="370">
        <v>7</v>
      </c>
      <c r="C12" s="199" t="s">
        <v>124</v>
      </c>
      <c r="D12" s="371" t="s">
        <v>120</v>
      </c>
    </row>
    <row r="13" spans="1:7" ht="15" customHeight="1" x14ac:dyDescent="0.25">
      <c r="B13" s="370"/>
      <c r="C13" s="199" t="s">
        <v>121</v>
      </c>
      <c r="D13" s="371"/>
    </row>
    <row r="14" spans="1:7" ht="15.75" thickBot="1" x14ac:dyDescent="0.3">
      <c r="B14" s="204">
        <v>8</v>
      </c>
      <c r="C14" s="205" t="s">
        <v>23</v>
      </c>
      <c r="D14" s="206">
        <v>2100000</v>
      </c>
    </row>
    <row r="15" spans="1:7" ht="15.75" thickBot="1" x14ac:dyDescent="0.3">
      <c r="B15" s="207">
        <v>9</v>
      </c>
      <c r="C15" s="208" t="s">
        <v>125</v>
      </c>
      <c r="D15" s="209">
        <f>SUM(D14)</f>
        <v>2100000</v>
      </c>
    </row>
    <row r="16" spans="1:7" x14ac:dyDescent="0.25">
      <c r="B16" s="193"/>
      <c r="C16" s="193"/>
      <c r="D16" s="193"/>
    </row>
  </sheetData>
  <mergeCells count="8">
    <mergeCell ref="B12:B13"/>
    <mergeCell ref="D12:D13"/>
    <mergeCell ref="A1:G1"/>
    <mergeCell ref="B2:D2"/>
    <mergeCell ref="C5:D5"/>
    <mergeCell ref="B6:B7"/>
    <mergeCell ref="D6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1" workbookViewId="0">
      <selection activeCell="A2" sqref="A2:C2"/>
    </sheetView>
  </sheetViews>
  <sheetFormatPr defaultColWidth="9.28515625" defaultRowHeight="15" x14ac:dyDescent="0.25"/>
  <cols>
    <col min="1" max="1" width="3.5703125" style="222" bestFit="1" customWidth="1"/>
    <col min="2" max="2" width="86" style="222" bestFit="1" customWidth="1"/>
    <col min="3" max="3" width="19.28515625" style="222" bestFit="1" customWidth="1"/>
    <col min="4" max="4" width="10.85546875" style="222" bestFit="1" customWidth="1"/>
    <col min="5" max="16384" width="9.28515625" style="222"/>
  </cols>
  <sheetData>
    <row r="1" spans="1:7" s="107" customFormat="1" ht="15.75" thickBot="1" x14ac:dyDescent="0.3">
      <c r="A1" s="381" t="s">
        <v>358</v>
      </c>
      <c r="B1" s="381"/>
      <c r="C1" s="381"/>
      <c r="D1" s="210"/>
      <c r="E1" s="210"/>
    </row>
    <row r="2" spans="1:7" s="107" customFormat="1" ht="15.75" thickBot="1" x14ac:dyDescent="0.3">
      <c r="A2" s="378" t="s">
        <v>295</v>
      </c>
      <c r="B2" s="379"/>
      <c r="C2" s="380"/>
      <c r="D2" s="210"/>
      <c r="E2" s="210"/>
    </row>
    <row r="3" spans="1:7" s="107" customFormat="1" x14ac:dyDescent="0.25">
      <c r="A3" s="210"/>
      <c r="B3" s="210"/>
      <c r="C3" s="192" t="s">
        <v>299</v>
      </c>
      <c r="D3" s="210"/>
      <c r="E3" s="210"/>
    </row>
    <row r="4" spans="1:7" s="107" customFormat="1" ht="15.75" thickBot="1" x14ac:dyDescent="0.3">
      <c r="A4" s="210"/>
      <c r="B4" s="210"/>
      <c r="C4" s="211"/>
      <c r="D4" s="210"/>
      <c r="E4" s="210"/>
    </row>
    <row r="5" spans="1:7" s="107" customFormat="1" ht="15.75" customHeight="1" thickBot="1" x14ac:dyDescent="0.3">
      <c r="A5" s="212"/>
      <c r="B5" s="213"/>
      <c r="C5" s="214" t="s">
        <v>303</v>
      </c>
      <c r="D5" s="210"/>
    </row>
    <row r="6" spans="1:7" s="107" customFormat="1" ht="15.75" x14ac:dyDescent="0.25">
      <c r="A6" s="215" t="s">
        <v>2</v>
      </c>
      <c r="B6" s="216" t="s">
        <v>304</v>
      </c>
      <c r="C6" s="217">
        <v>11850000</v>
      </c>
      <c r="D6" s="210"/>
    </row>
    <row r="7" spans="1:7" s="107" customFormat="1" ht="15.75" x14ac:dyDescent="0.25">
      <c r="A7" s="215" t="s">
        <v>3</v>
      </c>
      <c r="B7" s="218" t="s">
        <v>352</v>
      </c>
      <c r="C7" s="219">
        <v>128015000</v>
      </c>
      <c r="D7" s="210"/>
    </row>
    <row r="8" spans="1:7" s="107" customFormat="1" ht="15.75" x14ac:dyDescent="0.25">
      <c r="A8" s="215" t="s">
        <v>4</v>
      </c>
      <c r="B8" s="218" t="s">
        <v>305</v>
      </c>
      <c r="C8" s="219">
        <v>136275000</v>
      </c>
      <c r="D8" s="220"/>
      <c r="E8" s="122"/>
      <c r="G8" s="122"/>
    </row>
    <row r="9" spans="1:7" s="107" customFormat="1" ht="15.75" x14ac:dyDescent="0.25">
      <c r="A9" s="215" t="s">
        <v>17</v>
      </c>
      <c r="B9" s="218" t="s">
        <v>306</v>
      </c>
      <c r="C9" s="219">
        <v>12873000</v>
      </c>
      <c r="D9" s="220"/>
    </row>
    <row r="10" spans="1:7" ht="15.75" x14ac:dyDescent="0.25">
      <c r="A10" s="215" t="s">
        <v>5</v>
      </c>
      <c r="B10" s="218" t="s">
        <v>307</v>
      </c>
      <c r="C10" s="219">
        <v>62347000</v>
      </c>
      <c r="D10" s="221"/>
    </row>
    <row r="11" spans="1:7" ht="15.75" x14ac:dyDescent="0.25">
      <c r="A11" s="215" t="s">
        <v>6</v>
      </c>
      <c r="B11" s="218" t="s">
        <v>308</v>
      </c>
      <c r="C11" s="219">
        <v>70124000</v>
      </c>
    </row>
    <row r="12" spans="1:7" s="224" customFormat="1" ht="15.75" x14ac:dyDescent="0.25">
      <c r="A12" s="215" t="s">
        <v>7</v>
      </c>
      <c r="B12" s="223" t="s">
        <v>309</v>
      </c>
      <c r="C12" s="219">
        <v>500000</v>
      </c>
    </row>
    <row r="13" spans="1:7" ht="15.75" x14ac:dyDescent="0.25">
      <c r="A13" s="215" t="s">
        <v>277</v>
      </c>
      <c r="B13" s="223" t="s">
        <v>310</v>
      </c>
      <c r="C13" s="219">
        <v>55000000</v>
      </c>
    </row>
    <row r="14" spans="1:7" ht="16.5" thickBot="1" x14ac:dyDescent="0.3">
      <c r="A14" s="225" t="s">
        <v>8</v>
      </c>
      <c r="B14" s="226" t="s">
        <v>311</v>
      </c>
      <c r="C14" s="227">
        <v>15000000</v>
      </c>
    </row>
    <row r="15" spans="1:7" s="224" customFormat="1" ht="16.5" thickBot="1" x14ac:dyDescent="0.3">
      <c r="A15" s="228"/>
      <c r="B15" s="229" t="s">
        <v>312</v>
      </c>
      <c r="C15" s="230">
        <f>SUM(C6:C7,C8:C14)</f>
        <v>491984000</v>
      </c>
    </row>
    <row r="16" spans="1:7" ht="15.75" thickBot="1" x14ac:dyDescent="0.3"/>
    <row r="17" spans="1:3" s="234" customFormat="1" ht="15.75" x14ac:dyDescent="0.25">
      <c r="A17" s="231" t="s">
        <v>2</v>
      </c>
      <c r="B17" s="232" t="s">
        <v>272</v>
      </c>
      <c r="C17" s="233">
        <v>29220000</v>
      </c>
    </row>
    <row r="18" spans="1:3" s="238" customFormat="1" ht="15.75" x14ac:dyDescent="0.25">
      <c r="A18" s="235" t="s">
        <v>3</v>
      </c>
      <c r="B18" s="236" t="s">
        <v>313</v>
      </c>
      <c r="C18" s="237">
        <v>5000000</v>
      </c>
    </row>
    <row r="19" spans="1:3" s="238" customFormat="1" ht="15.75" x14ac:dyDescent="0.25">
      <c r="A19" s="235" t="s">
        <v>4</v>
      </c>
      <c r="B19" s="218" t="s">
        <v>262</v>
      </c>
      <c r="C19" s="219">
        <v>30000000</v>
      </c>
    </row>
    <row r="20" spans="1:3" s="234" customFormat="1" ht="15.75" x14ac:dyDescent="0.25">
      <c r="A20" s="235" t="s">
        <v>17</v>
      </c>
      <c r="B20" s="239" t="s">
        <v>314</v>
      </c>
      <c r="C20" s="237">
        <v>1000000</v>
      </c>
    </row>
    <row r="21" spans="1:3" s="238" customFormat="1" ht="15.75" x14ac:dyDescent="0.25">
      <c r="A21" s="235" t="s">
        <v>5</v>
      </c>
      <c r="B21" s="240" t="s">
        <v>315</v>
      </c>
      <c r="C21" s="241">
        <v>5000000</v>
      </c>
    </row>
    <row r="22" spans="1:3" s="238" customFormat="1" ht="15.75" x14ac:dyDescent="0.25">
      <c r="A22" s="235" t="s">
        <v>6</v>
      </c>
      <c r="B22" s="242" t="s">
        <v>273</v>
      </c>
      <c r="C22" s="243">
        <v>16000000</v>
      </c>
    </row>
    <row r="23" spans="1:3" s="238" customFormat="1" ht="15.75" x14ac:dyDescent="0.25">
      <c r="A23" s="235" t="s">
        <v>7</v>
      </c>
      <c r="B23" s="242" t="s">
        <v>316</v>
      </c>
      <c r="C23" s="243">
        <v>2000000</v>
      </c>
    </row>
    <row r="24" spans="1:3" s="238" customFormat="1" ht="15.75" x14ac:dyDescent="0.25">
      <c r="A24" s="235" t="s">
        <v>277</v>
      </c>
      <c r="B24" s="242" t="s">
        <v>317</v>
      </c>
      <c r="C24" s="243">
        <v>2000000</v>
      </c>
    </row>
    <row r="25" spans="1:3" s="238" customFormat="1" ht="15.75" x14ac:dyDescent="0.25">
      <c r="A25" s="235" t="s">
        <v>8</v>
      </c>
      <c r="B25" s="244" t="s">
        <v>318</v>
      </c>
      <c r="C25" s="243">
        <v>20000000</v>
      </c>
    </row>
    <row r="26" spans="1:3" s="238" customFormat="1" ht="15.75" x14ac:dyDescent="0.25">
      <c r="A26" s="235" t="s">
        <v>9</v>
      </c>
      <c r="B26" s="244" t="s">
        <v>319</v>
      </c>
      <c r="C26" s="243">
        <v>500000</v>
      </c>
    </row>
    <row r="27" spans="1:3" s="238" customFormat="1" ht="15.75" x14ac:dyDescent="0.25">
      <c r="A27" s="235" t="s">
        <v>10</v>
      </c>
      <c r="B27" s="245" t="s">
        <v>320</v>
      </c>
      <c r="C27" s="219">
        <v>500000</v>
      </c>
    </row>
    <row r="28" spans="1:3" s="238" customFormat="1" ht="15.75" x14ac:dyDescent="0.25">
      <c r="A28" s="235" t="s">
        <v>18</v>
      </c>
      <c r="B28" s="245" t="s">
        <v>321</v>
      </c>
      <c r="C28" s="219">
        <v>1000000</v>
      </c>
    </row>
    <row r="29" spans="1:3" s="238" customFormat="1" ht="15.75" x14ac:dyDescent="0.25">
      <c r="A29" s="235" t="s">
        <v>11</v>
      </c>
      <c r="B29" s="242" t="s">
        <v>322</v>
      </c>
      <c r="C29" s="219">
        <v>6270000</v>
      </c>
    </row>
    <row r="30" spans="1:3" s="238" customFormat="1" ht="15.75" x14ac:dyDescent="0.25">
      <c r="A30" s="235" t="s">
        <v>12</v>
      </c>
      <c r="B30" s="245" t="s">
        <v>323</v>
      </c>
      <c r="C30" s="219">
        <v>4000000</v>
      </c>
    </row>
    <row r="31" spans="1:3" s="238" customFormat="1" ht="15.75" x14ac:dyDescent="0.25">
      <c r="A31" s="235" t="s">
        <v>263</v>
      </c>
      <c r="B31" s="218" t="s">
        <v>324</v>
      </c>
      <c r="C31" s="219">
        <v>3000000</v>
      </c>
    </row>
    <row r="32" spans="1:3" s="238" customFormat="1" ht="15.75" x14ac:dyDescent="0.25">
      <c r="A32" s="235" t="s">
        <v>264</v>
      </c>
      <c r="B32" s="218" t="s">
        <v>325</v>
      </c>
      <c r="C32" s="219">
        <v>1200000</v>
      </c>
    </row>
    <row r="33" spans="1:3" s="238" customFormat="1" ht="15.75" x14ac:dyDescent="0.25">
      <c r="A33" s="235" t="s">
        <v>276</v>
      </c>
      <c r="B33" s="236" t="s">
        <v>354</v>
      </c>
      <c r="C33" s="237">
        <v>600000</v>
      </c>
    </row>
    <row r="34" spans="1:3" s="238" customFormat="1" ht="15.75" x14ac:dyDescent="0.25">
      <c r="A34" s="235" t="s">
        <v>265</v>
      </c>
      <c r="B34" s="236" t="s">
        <v>326</v>
      </c>
      <c r="C34" s="237">
        <v>600000</v>
      </c>
    </row>
    <row r="35" spans="1:3" s="238" customFormat="1" ht="15.75" x14ac:dyDescent="0.25">
      <c r="A35" s="235" t="s">
        <v>266</v>
      </c>
      <c r="B35" s="218" t="s">
        <v>327</v>
      </c>
      <c r="C35" s="219">
        <v>350000</v>
      </c>
    </row>
    <row r="36" spans="1:3" s="238" customFormat="1" ht="15.75" x14ac:dyDescent="0.25">
      <c r="A36" s="235" t="s">
        <v>275</v>
      </c>
      <c r="B36" s="218" t="s">
        <v>328</v>
      </c>
      <c r="C36" s="219">
        <v>100000</v>
      </c>
    </row>
    <row r="37" spans="1:3" s="238" customFormat="1" ht="15.75" x14ac:dyDescent="0.25">
      <c r="A37" s="235" t="s">
        <v>286</v>
      </c>
      <c r="B37" s="218" t="s">
        <v>329</v>
      </c>
      <c r="C37" s="219">
        <v>1900000</v>
      </c>
    </row>
    <row r="38" spans="1:3" s="238" customFormat="1" ht="15.75" x14ac:dyDescent="0.25">
      <c r="A38" s="235" t="s">
        <v>267</v>
      </c>
      <c r="B38" s="218" t="s">
        <v>330</v>
      </c>
      <c r="C38" s="219">
        <v>1600000</v>
      </c>
    </row>
    <row r="39" spans="1:3" s="238" customFormat="1" ht="15.75" x14ac:dyDescent="0.25">
      <c r="A39" s="235" t="s">
        <v>268</v>
      </c>
      <c r="B39" s="218" t="s">
        <v>331</v>
      </c>
      <c r="C39" s="219">
        <v>600000</v>
      </c>
    </row>
    <row r="40" spans="1:3" s="246" customFormat="1" ht="15.75" x14ac:dyDescent="0.25">
      <c r="A40" s="235" t="s">
        <v>269</v>
      </c>
      <c r="B40" s="218" t="s">
        <v>332</v>
      </c>
      <c r="C40" s="219">
        <v>1000000</v>
      </c>
    </row>
    <row r="41" spans="1:3" s="246" customFormat="1" ht="15.75" x14ac:dyDescent="0.25">
      <c r="A41" s="235" t="s">
        <v>270</v>
      </c>
      <c r="B41" s="218" t="s">
        <v>333</v>
      </c>
      <c r="C41" s="219">
        <v>400000</v>
      </c>
    </row>
    <row r="42" spans="1:3" s="246" customFormat="1" ht="15.75" x14ac:dyDescent="0.25">
      <c r="A42" s="235" t="s">
        <v>335</v>
      </c>
      <c r="B42" s="218" t="s">
        <v>334</v>
      </c>
      <c r="C42" s="219">
        <v>250000</v>
      </c>
    </row>
    <row r="43" spans="1:3" s="246" customFormat="1" ht="15.75" x14ac:dyDescent="0.25">
      <c r="A43" s="235" t="s">
        <v>337</v>
      </c>
      <c r="B43" s="247" t="s">
        <v>336</v>
      </c>
      <c r="C43" s="219">
        <v>600000</v>
      </c>
    </row>
    <row r="44" spans="1:3" s="246" customFormat="1" ht="16.5" thickBot="1" x14ac:dyDescent="0.3">
      <c r="A44" s="235" t="s">
        <v>339</v>
      </c>
      <c r="B44" s="248" t="s">
        <v>338</v>
      </c>
      <c r="C44" s="249">
        <v>2500000</v>
      </c>
    </row>
    <row r="45" spans="1:3" s="246" customFormat="1" ht="15.75" x14ac:dyDescent="0.25">
      <c r="A45" s="235" t="s">
        <v>341</v>
      </c>
      <c r="B45" s="250" t="s">
        <v>340</v>
      </c>
      <c r="C45" s="251">
        <v>3500000</v>
      </c>
    </row>
    <row r="46" spans="1:3" s="246" customFormat="1" ht="15.75" x14ac:dyDescent="0.25">
      <c r="A46" s="235" t="s">
        <v>343</v>
      </c>
      <c r="B46" s="252" t="s">
        <v>342</v>
      </c>
      <c r="C46" s="243">
        <v>12400000</v>
      </c>
    </row>
    <row r="47" spans="1:3" s="246" customFormat="1" ht="15.75" x14ac:dyDescent="0.25">
      <c r="A47" s="235" t="s">
        <v>345</v>
      </c>
      <c r="B47" s="218" t="s">
        <v>344</v>
      </c>
      <c r="C47" s="219">
        <v>6000000</v>
      </c>
    </row>
    <row r="48" spans="1:3" s="246" customFormat="1" ht="15.75" x14ac:dyDescent="0.25">
      <c r="A48" s="235" t="s">
        <v>353</v>
      </c>
      <c r="B48" s="236" t="s">
        <v>346</v>
      </c>
      <c r="C48" s="237">
        <v>7000000</v>
      </c>
    </row>
    <row r="49" spans="1:3" s="246" customFormat="1" ht="16.5" thickBot="1" x14ac:dyDescent="0.3">
      <c r="A49" s="253"/>
      <c r="B49" s="254" t="s">
        <v>21</v>
      </c>
      <c r="C49" s="255">
        <f>SUM(C17:C48)</f>
        <v>166090000</v>
      </c>
    </row>
    <row r="50" spans="1:3" s="246" customFormat="1" ht="16.5" thickBot="1" x14ac:dyDescent="0.3">
      <c r="A50" s="256" t="s">
        <v>347</v>
      </c>
      <c r="B50" s="257" t="s">
        <v>348</v>
      </c>
      <c r="C50" s="258">
        <v>100000000</v>
      </c>
    </row>
    <row r="51" spans="1:3" s="262" customFormat="1" ht="16.5" thickBot="1" x14ac:dyDescent="0.3">
      <c r="A51" s="259"/>
      <c r="B51" s="260" t="s">
        <v>349</v>
      </c>
      <c r="C51" s="261">
        <f>SUM(C49:C50,C15)</f>
        <v>758074000</v>
      </c>
    </row>
  </sheetData>
  <mergeCells count="2">
    <mergeCell ref="A2:C2"/>
    <mergeCell ref="A1:C1"/>
  </mergeCells>
  <pageMargins left="0.46" right="0.17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>
      <selection activeCell="B2" sqref="B2:F2"/>
    </sheetView>
  </sheetViews>
  <sheetFormatPr defaultRowHeight="15" x14ac:dyDescent="0.25"/>
  <cols>
    <col min="1" max="1" width="9.140625" style="107"/>
    <col min="2" max="2" width="8.140625" style="107" bestFit="1" customWidth="1"/>
    <col min="3" max="3" width="36.7109375" style="107" customWidth="1"/>
    <col min="4" max="4" width="12" style="107" customWidth="1"/>
    <col min="5" max="5" width="11.42578125" style="263" customWidth="1"/>
    <col min="6" max="6" width="16.7109375" style="107" customWidth="1"/>
    <col min="7" max="16384" width="9.140625" style="107"/>
  </cols>
  <sheetData>
    <row r="1" spans="2:6" x14ac:dyDescent="0.25">
      <c r="B1" s="363" t="s">
        <v>359</v>
      </c>
      <c r="C1" s="363"/>
      <c r="D1" s="363"/>
      <c r="E1" s="364"/>
      <c r="F1" s="364"/>
    </row>
    <row r="2" spans="2:6" x14ac:dyDescent="0.25">
      <c r="B2" s="363" t="s">
        <v>102</v>
      </c>
      <c r="C2" s="394"/>
      <c r="D2" s="394"/>
      <c r="E2" s="394"/>
      <c r="F2" s="394"/>
    </row>
    <row r="3" spans="2:6" ht="15.75" thickBot="1" x14ac:dyDescent="0.3"/>
    <row r="4" spans="2:6" ht="11.25" customHeight="1" x14ac:dyDescent="0.25">
      <c r="B4" s="395" t="s">
        <v>103</v>
      </c>
      <c r="C4" s="398" t="s">
        <v>104</v>
      </c>
      <c r="D4" s="398" t="s">
        <v>105</v>
      </c>
      <c r="E4" s="398"/>
      <c r="F4" s="400"/>
    </row>
    <row r="5" spans="2:6" ht="11.25" customHeight="1" x14ac:dyDescent="0.25">
      <c r="B5" s="396"/>
      <c r="C5" s="387"/>
      <c r="D5" s="387" t="s">
        <v>106</v>
      </c>
      <c r="E5" s="387"/>
      <c r="F5" s="264" t="s">
        <v>107</v>
      </c>
    </row>
    <row r="6" spans="2:6" x14ac:dyDescent="0.25">
      <c r="B6" s="396"/>
      <c r="C6" s="387"/>
      <c r="D6" s="388" t="s">
        <v>108</v>
      </c>
      <c r="E6" s="390" t="s">
        <v>109</v>
      </c>
      <c r="F6" s="392" t="s">
        <v>1</v>
      </c>
    </row>
    <row r="7" spans="2:6" ht="15.75" thickBot="1" x14ac:dyDescent="0.3">
      <c r="B7" s="397"/>
      <c r="C7" s="399"/>
      <c r="D7" s="389"/>
      <c r="E7" s="391"/>
      <c r="F7" s="393"/>
    </row>
    <row r="8" spans="2:6" x14ac:dyDescent="0.25">
      <c r="B8" s="382" t="s">
        <v>110</v>
      </c>
      <c r="C8" s="265" t="s">
        <v>111</v>
      </c>
      <c r="D8" s="266">
        <f>SUM(D9:D11)</f>
        <v>6</v>
      </c>
      <c r="E8" s="267">
        <f>SUM(E9:E11)</f>
        <v>5</v>
      </c>
      <c r="F8" s="268">
        <f>D8/E8</f>
        <v>1.2</v>
      </c>
    </row>
    <row r="9" spans="2:6" x14ac:dyDescent="0.25">
      <c r="B9" s="383"/>
      <c r="C9" s="269" t="s">
        <v>112</v>
      </c>
      <c r="D9" s="270">
        <v>2</v>
      </c>
      <c r="E9" s="271">
        <v>2</v>
      </c>
      <c r="F9" s="272">
        <f t="shared" ref="F9:F27" si="0">D9/E9</f>
        <v>1</v>
      </c>
    </row>
    <row r="10" spans="2:6" x14ac:dyDescent="0.25">
      <c r="B10" s="383"/>
      <c r="C10" s="269" t="s">
        <v>113</v>
      </c>
      <c r="D10" s="270">
        <v>2</v>
      </c>
      <c r="E10" s="271">
        <v>2</v>
      </c>
      <c r="F10" s="272">
        <f t="shared" si="0"/>
        <v>1</v>
      </c>
    </row>
    <row r="11" spans="2:6" ht="15.75" thickBot="1" x14ac:dyDescent="0.3">
      <c r="B11" s="384"/>
      <c r="C11" s="273" t="s">
        <v>226</v>
      </c>
      <c r="D11" s="274">
        <v>2</v>
      </c>
      <c r="E11" s="275">
        <v>1</v>
      </c>
      <c r="F11" s="276">
        <f t="shared" si="0"/>
        <v>2</v>
      </c>
    </row>
    <row r="12" spans="2:6" x14ac:dyDescent="0.25">
      <c r="B12" s="382" t="s">
        <v>114</v>
      </c>
      <c r="C12" s="277" t="s">
        <v>20</v>
      </c>
      <c r="D12" s="278">
        <f>SUM(D13:D16)</f>
        <v>38</v>
      </c>
      <c r="E12" s="279">
        <f>SUM(E13:E16)</f>
        <v>38</v>
      </c>
      <c r="F12" s="268">
        <f t="shared" si="0"/>
        <v>1</v>
      </c>
    </row>
    <row r="13" spans="2:6" x14ac:dyDescent="0.25">
      <c r="B13" s="383"/>
      <c r="C13" s="269" t="s">
        <v>271</v>
      </c>
      <c r="D13" s="270">
        <v>2</v>
      </c>
      <c r="E13" s="271">
        <v>2</v>
      </c>
      <c r="F13" s="272">
        <f t="shared" si="0"/>
        <v>1</v>
      </c>
    </row>
    <row r="14" spans="2:6" x14ac:dyDescent="0.25">
      <c r="B14" s="383"/>
      <c r="C14" s="269" t="s">
        <v>115</v>
      </c>
      <c r="D14" s="270">
        <v>31</v>
      </c>
      <c r="E14" s="280">
        <v>31</v>
      </c>
      <c r="F14" s="272">
        <f t="shared" si="0"/>
        <v>1</v>
      </c>
    </row>
    <row r="15" spans="2:6" x14ac:dyDescent="0.25">
      <c r="B15" s="383"/>
      <c r="C15" s="269" t="s">
        <v>225</v>
      </c>
      <c r="D15" s="270">
        <v>2</v>
      </c>
      <c r="E15" s="280">
        <v>2</v>
      </c>
      <c r="F15" s="272">
        <f t="shared" si="0"/>
        <v>1</v>
      </c>
    </row>
    <row r="16" spans="2:6" ht="15.75" thickBot="1" x14ac:dyDescent="0.3">
      <c r="B16" s="384"/>
      <c r="C16" s="273" t="s">
        <v>116</v>
      </c>
      <c r="D16" s="274">
        <v>3</v>
      </c>
      <c r="E16" s="281">
        <v>3</v>
      </c>
      <c r="F16" s="276">
        <f t="shared" si="0"/>
        <v>1</v>
      </c>
    </row>
    <row r="17" spans="2:6" ht="30" x14ac:dyDescent="0.25">
      <c r="B17" s="385" t="s">
        <v>4</v>
      </c>
      <c r="C17" s="277" t="s">
        <v>232</v>
      </c>
      <c r="D17" s="282">
        <f>SUM(D19:D26)</f>
        <v>120.25</v>
      </c>
      <c r="E17" s="282">
        <f>SUM(E19:E26)</f>
        <v>120.25</v>
      </c>
      <c r="F17" s="268">
        <f>D17/E17</f>
        <v>1</v>
      </c>
    </row>
    <row r="18" spans="2:6" ht="15.75" thickBot="1" x14ac:dyDescent="0.3">
      <c r="B18" s="383"/>
      <c r="C18" s="283" t="s">
        <v>227</v>
      </c>
      <c r="D18" s="284">
        <f>SUM(D19:D25)</f>
        <v>116.75</v>
      </c>
      <c r="E18" s="284">
        <f>SUM(E19:E24)</f>
        <v>116.75</v>
      </c>
      <c r="F18" s="285"/>
    </row>
    <row r="19" spans="2:6" x14ac:dyDescent="0.25">
      <c r="B19" s="383"/>
      <c r="C19" s="286" t="s">
        <v>135</v>
      </c>
      <c r="D19" s="287">
        <v>18</v>
      </c>
      <c r="E19" s="288">
        <v>18</v>
      </c>
      <c r="F19" s="289">
        <f>D19/E19</f>
        <v>1</v>
      </c>
    </row>
    <row r="20" spans="2:6" x14ac:dyDescent="0.25">
      <c r="B20" s="383"/>
      <c r="C20" s="290" t="s">
        <v>136</v>
      </c>
      <c r="D20" s="291">
        <v>8.25</v>
      </c>
      <c r="E20" s="292">
        <v>8.25</v>
      </c>
      <c r="F20" s="293">
        <f t="shared" ref="F20:F24" si="1">D20/E20</f>
        <v>1</v>
      </c>
    </row>
    <row r="21" spans="2:6" x14ac:dyDescent="0.25">
      <c r="B21" s="383"/>
      <c r="C21" s="290" t="s">
        <v>230</v>
      </c>
      <c r="D21" s="291">
        <v>71.75</v>
      </c>
      <c r="E21" s="292">
        <v>71.75</v>
      </c>
      <c r="F21" s="293">
        <f t="shared" si="1"/>
        <v>1</v>
      </c>
    </row>
    <row r="22" spans="2:6" x14ac:dyDescent="0.25">
      <c r="B22" s="383"/>
      <c r="C22" s="294" t="s">
        <v>233</v>
      </c>
      <c r="D22" s="291">
        <v>8.75</v>
      </c>
      <c r="E22" s="292">
        <v>8.75</v>
      </c>
      <c r="F22" s="293">
        <f t="shared" si="1"/>
        <v>1</v>
      </c>
    </row>
    <row r="23" spans="2:6" x14ac:dyDescent="0.25">
      <c r="B23" s="383"/>
      <c r="C23" s="294" t="s">
        <v>228</v>
      </c>
      <c r="D23" s="291">
        <v>2.75</v>
      </c>
      <c r="E23" s="292">
        <v>2.75</v>
      </c>
      <c r="F23" s="293">
        <f t="shared" si="1"/>
        <v>1</v>
      </c>
    </row>
    <row r="24" spans="2:6" x14ac:dyDescent="0.25">
      <c r="B24" s="383"/>
      <c r="C24" s="294" t="s">
        <v>229</v>
      </c>
      <c r="D24" s="291">
        <v>7.25</v>
      </c>
      <c r="E24" s="292">
        <v>7.25</v>
      </c>
      <c r="F24" s="293">
        <f t="shared" si="1"/>
        <v>1</v>
      </c>
    </row>
    <row r="25" spans="2:6" ht="30.75" thickBot="1" x14ac:dyDescent="0.3">
      <c r="B25" s="383"/>
      <c r="C25" s="295" t="s">
        <v>231</v>
      </c>
      <c r="D25" s="296"/>
      <c r="E25" s="297"/>
      <c r="F25" s="298"/>
    </row>
    <row r="26" spans="2:6" ht="15.75" thickBot="1" x14ac:dyDescent="0.3">
      <c r="B26" s="386"/>
      <c r="C26" s="299" t="s">
        <v>137</v>
      </c>
      <c r="D26" s="300">
        <v>3.5</v>
      </c>
      <c r="E26" s="300">
        <v>3.5</v>
      </c>
      <c r="F26" s="301">
        <f t="shared" si="0"/>
        <v>1</v>
      </c>
    </row>
    <row r="27" spans="2:6" ht="15.75" thickBot="1" x14ac:dyDescent="0.3">
      <c r="B27" s="302" t="s">
        <v>17</v>
      </c>
      <c r="C27" s="303" t="s">
        <v>117</v>
      </c>
      <c r="D27" s="304">
        <f>D17+D8+D12</f>
        <v>164.25</v>
      </c>
      <c r="E27" s="300">
        <f>E17+E8+E12</f>
        <v>163.25</v>
      </c>
      <c r="F27" s="305">
        <f t="shared" si="0"/>
        <v>1.0061255742725881</v>
      </c>
    </row>
  </sheetData>
  <mergeCells count="12">
    <mergeCell ref="F6:F7"/>
    <mergeCell ref="B1:F1"/>
    <mergeCell ref="B2:F2"/>
    <mergeCell ref="B4:B7"/>
    <mergeCell ref="C4:C7"/>
    <mergeCell ref="D4:F4"/>
    <mergeCell ref="B8:B11"/>
    <mergeCell ref="B12:B16"/>
    <mergeCell ref="B17:B26"/>
    <mergeCell ref="D5:E5"/>
    <mergeCell ref="D6:D7"/>
    <mergeCell ref="E6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workbookViewId="0">
      <selection activeCell="B2" sqref="B2:D2"/>
    </sheetView>
  </sheetViews>
  <sheetFormatPr defaultRowHeight="15" x14ac:dyDescent="0.25"/>
  <cols>
    <col min="1" max="1" width="9.140625" style="107"/>
    <col min="2" max="2" width="73.85546875" style="107" bestFit="1" customWidth="1"/>
    <col min="3" max="3" width="14.28515625" style="107" bestFit="1" customWidth="1"/>
    <col min="4" max="256" width="9.140625" style="107"/>
    <col min="257" max="257" width="73.85546875" style="107" bestFit="1" customWidth="1"/>
    <col min="258" max="258" width="14.28515625" style="107" bestFit="1" customWidth="1"/>
    <col min="259" max="259" width="17.28515625" style="107" customWidth="1"/>
    <col min="260" max="512" width="9.140625" style="107"/>
    <col min="513" max="513" width="73.85546875" style="107" bestFit="1" customWidth="1"/>
    <col min="514" max="514" width="14.28515625" style="107" bestFit="1" customWidth="1"/>
    <col min="515" max="515" width="17.28515625" style="107" customWidth="1"/>
    <col min="516" max="768" width="9.140625" style="107"/>
    <col min="769" max="769" width="73.85546875" style="107" bestFit="1" customWidth="1"/>
    <col min="770" max="770" width="14.28515625" style="107" bestFit="1" customWidth="1"/>
    <col min="771" max="771" width="17.28515625" style="107" customWidth="1"/>
    <col min="772" max="1024" width="9.140625" style="107"/>
    <col min="1025" max="1025" width="73.85546875" style="107" bestFit="1" customWidth="1"/>
    <col min="1026" max="1026" width="14.28515625" style="107" bestFit="1" customWidth="1"/>
    <col min="1027" max="1027" width="17.28515625" style="107" customWidth="1"/>
    <col min="1028" max="1280" width="9.140625" style="107"/>
    <col min="1281" max="1281" width="73.85546875" style="107" bestFit="1" customWidth="1"/>
    <col min="1282" max="1282" width="14.28515625" style="107" bestFit="1" customWidth="1"/>
    <col min="1283" max="1283" width="17.28515625" style="107" customWidth="1"/>
    <col min="1284" max="1536" width="9.140625" style="107"/>
    <col min="1537" max="1537" width="73.85546875" style="107" bestFit="1" customWidth="1"/>
    <col min="1538" max="1538" width="14.28515625" style="107" bestFit="1" customWidth="1"/>
    <col min="1539" max="1539" width="17.28515625" style="107" customWidth="1"/>
    <col min="1540" max="1792" width="9.140625" style="107"/>
    <col min="1793" max="1793" width="73.85546875" style="107" bestFit="1" customWidth="1"/>
    <col min="1794" max="1794" width="14.28515625" style="107" bestFit="1" customWidth="1"/>
    <col min="1795" max="1795" width="17.28515625" style="107" customWidth="1"/>
    <col min="1796" max="2048" width="9.140625" style="107"/>
    <col min="2049" max="2049" width="73.85546875" style="107" bestFit="1" customWidth="1"/>
    <col min="2050" max="2050" width="14.28515625" style="107" bestFit="1" customWidth="1"/>
    <col min="2051" max="2051" width="17.28515625" style="107" customWidth="1"/>
    <col min="2052" max="2304" width="9.140625" style="107"/>
    <col min="2305" max="2305" width="73.85546875" style="107" bestFit="1" customWidth="1"/>
    <col min="2306" max="2306" width="14.28515625" style="107" bestFit="1" customWidth="1"/>
    <col min="2307" max="2307" width="17.28515625" style="107" customWidth="1"/>
    <col min="2308" max="2560" width="9.140625" style="107"/>
    <col min="2561" max="2561" width="73.85546875" style="107" bestFit="1" customWidth="1"/>
    <col min="2562" max="2562" width="14.28515625" style="107" bestFit="1" customWidth="1"/>
    <col min="2563" max="2563" width="17.28515625" style="107" customWidth="1"/>
    <col min="2564" max="2816" width="9.140625" style="107"/>
    <col min="2817" max="2817" width="73.85546875" style="107" bestFit="1" customWidth="1"/>
    <col min="2818" max="2818" width="14.28515625" style="107" bestFit="1" customWidth="1"/>
    <col min="2819" max="2819" width="17.28515625" style="107" customWidth="1"/>
    <col min="2820" max="3072" width="9.140625" style="107"/>
    <col min="3073" max="3073" width="73.85546875" style="107" bestFit="1" customWidth="1"/>
    <col min="3074" max="3074" width="14.28515625" style="107" bestFit="1" customWidth="1"/>
    <col min="3075" max="3075" width="17.28515625" style="107" customWidth="1"/>
    <col min="3076" max="3328" width="9.140625" style="107"/>
    <col min="3329" max="3329" width="73.85546875" style="107" bestFit="1" customWidth="1"/>
    <col min="3330" max="3330" width="14.28515625" style="107" bestFit="1" customWidth="1"/>
    <col min="3331" max="3331" width="17.28515625" style="107" customWidth="1"/>
    <col min="3332" max="3584" width="9.140625" style="107"/>
    <col min="3585" max="3585" width="73.85546875" style="107" bestFit="1" customWidth="1"/>
    <col min="3586" max="3586" width="14.28515625" style="107" bestFit="1" customWidth="1"/>
    <col min="3587" max="3587" width="17.28515625" style="107" customWidth="1"/>
    <col min="3588" max="3840" width="9.140625" style="107"/>
    <col min="3841" max="3841" width="73.85546875" style="107" bestFit="1" customWidth="1"/>
    <col min="3842" max="3842" width="14.28515625" style="107" bestFit="1" customWidth="1"/>
    <col min="3843" max="3843" width="17.28515625" style="107" customWidth="1"/>
    <col min="3844" max="4096" width="9.140625" style="107"/>
    <col min="4097" max="4097" width="73.85546875" style="107" bestFit="1" customWidth="1"/>
    <col min="4098" max="4098" width="14.28515625" style="107" bestFit="1" customWidth="1"/>
    <col min="4099" max="4099" width="17.28515625" style="107" customWidth="1"/>
    <col min="4100" max="4352" width="9.140625" style="107"/>
    <col min="4353" max="4353" width="73.85546875" style="107" bestFit="1" customWidth="1"/>
    <col min="4354" max="4354" width="14.28515625" style="107" bestFit="1" customWidth="1"/>
    <col min="4355" max="4355" width="17.28515625" style="107" customWidth="1"/>
    <col min="4356" max="4608" width="9.140625" style="107"/>
    <col min="4609" max="4609" width="73.85546875" style="107" bestFit="1" customWidth="1"/>
    <col min="4610" max="4610" width="14.28515625" style="107" bestFit="1" customWidth="1"/>
    <col min="4611" max="4611" width="17.28515625" style="107" customWidth="1"/>
    <col min="4612" max="4864" width="9.140625" style="107"/>
    <col min="4865" max="4865" width="73.85546875" style="107" bestFit="1" customWidth="1"/>
    <col min="4866" max="4866" width="14.28515625" style="107" bestFit="1" customWidth="1"/>
    <col min="4867" max="4867" width="17.28515625" style="107" customWidth="1"/>
    <col min="4868" max="5120" width="9.140625" style="107"/>
    <col min="5121" max="5121" width="73.85546875" style="107" bestFit="1" customWidth="1"/>
    <col min="5122" max="5122" width="14.28515625" style="107" bestFit="1" customWidth="1"/>
    <col min="5123" max="5123" width="17.28515625" style="107" customWidth="1"/>
    <col min="5124" max="5376" width="9.140625" style="107"/>
    <col min="5377" max="5377" width="73.85546875" style="107" bestFit="1" customWidth="1"/>
    <col min="5378" max="5378" width="14.28515625" style="107" bestFit="1" customWidth="1"/>
    <col min="5379" max="5379" width="17.28515625" style="107" customWidth="1"/>
    <col min="5380" max="5632" width="9.140625" style="107"/>
    <col min="5633" max="5633" width="73.85546875" style="107" bestFit="1" customWidth="1"/>
    <col min="5634" max="5634" width="14.28515625" style="107" bestFit="1" customWidth="1"/>
    <col min="5635" max="5635" width="17.28515625" style="107" customWidth="1"/>
    <col min="5636" max="5888" width="9.140625" style="107"/>
    <col min="5889" max="5889" width="73.85546875" style="107" bestFit="1" customWidth="1"/>
    <col min="5890" max="5890" width="14.28515625" style="107" bestFit="1" customWidth="1"/>
    <col min="5891" max="5891" width="17.28515625" style="107" customWidth="1"/>
    <col min="5892" max="6144" width="9.140625" style="107"/>
    <col min="6145" max="6145" width="73.85546875" style="107" bestFit="1" customWidth="1"/>
    <col min="6146" max="6146" width="14.28515625" style="107" bestFit="1" customWidth="1"/>
    <col min="6147" max="6147" width="17.28515625" style="107" customWidth="1"/>
    <col min="6148" max="6400" width="9.140625" style="107"/>
    <col min="6401" max="6401" width="73.85546875" style="107" bestFit="1" customWidth="1"/>
    <col min="6402" max="6402" width="14.28515625" style="107" bestFit="1" customWidth="1"/>
    <col min="6403" max="6403" width="17.28515625" style="107" customWidth="1"/>
    <col min="6404" max="6656" width="9.140625" style="107"/>
    <col min="6657" max="6657" width="73.85546875" style="107" bestFit="1" customWidth="1"/>
    <col min="6658" max="6658" width="14.28515625" style="107" bestFit="1" customWidth="1"/>
    <col min="6659" max="6659" width="17.28515625" style="107" customWidth="1"/>
    <col min="6660" max="6912" width="9.140625" style="107"/>
    <col min="6913" max="6913" width="73.85546875" style="107" bestFit="1" customWidth="1"/>
    <col min="6914" max="6914" width="14.28515625" style="107" bestFit="1" customWidth="1"/>
    <col min="6915" max="6915" width="17.28515625" style="107" customWidth="1"/>
    <col min="6916" max="7168" width="9.140625" style="107"/>
    <col min="7169" max="7169" width="73.85546875" style="107" bestFit="1" customWidth="1"/>
    <col min="7170" max="7170" width="14.28515625" style="107" bestFit="1" customWidth="1"/>
    <col min="7171" max="7171" width="17.28515625" style="107" customWidth="1"/>
    <col min="7172" max="7424" width="9.140625" style="107"/>
    <col min="7425" max="7425" width="73.85546875" style="107" bestFit="1" customWidth="1"/>
    <col min="7426" max="7426" width="14.28515625" style="107" bestFit="1" customWidth="1"/>
    <col min="7427" max="7427" width="17.28515625" style="107" customWidth="1"/>
    <col min="7428" max="7680" width="9.140625" style="107"/>
    <col min="7681" max="7681" width="73.85546875" style="107" bestFit="1" customWidth="1"/>
    <col min="7682" max="7682" width="14.28515625" style="107" bestFit="1" customWidth="1"/>
    <col min="7683" max="7683" width="17.28515625" style="107" customWidth="1"/>
    <col min="7684" max="7936" width="9.140625" style="107"/>
    <col min="7937" max="7937" width="73.85546875" style="107" bestFit="1" customWidth="1"/>
    <col min="7938" max="7938" width="14.28515625" style="107" bestFit="1" customWidth="1"/>
    <col min="7939" max="7939" width="17.28515625" style="107" customWidth="1"/>
    <col min="7940" max="8192" width="9.140625" style="107"/>
    <col min="8193" max="8193" width="73.85546875" style="107" bestFit="1" customWidth="1"/>
    <col min="8194" max="8194" width="14.28515625" style="107" bestFit="1" customWidth="1"/>
    <col min="8195" max="8195" width="17.28515625" style="107" customWidth="1"/>
    <col min="8196" max="8448" width="9.140625" style="107"/>
    <col min="8449" max="8449" width="73.85546875" style="107" bestFit="1" customWidth="1"/>
    <col min="8450" max="8450" width="14.28515625" style="107" bestFit="1" customWidth="1"/>
    <col min="8451" max="8451" width="17.28515625" style="107" customWidth="1"/>
    <col min="8452" max="8704" width="9.140625" style="107"/>
    <col min="8705" max="8705" width="73.85546875" style="107" bestFit="1" customWidth="1"/>
    <col min="8706" max="8706" width="14.28515625" style="107" bestFit="1" customWidth="1"/>
    <col min="8707" max="8707" width="17.28515625" style="107" customWidth="1"/>
    <col min="8708" max="8960" width="9.140625" style="107"/>
    <col min="8961" max="8961" width="73.85546875" style="107" bestFit="1" customWidth="1"/>
    <col min="8962" max="8962" width="14.28515625" style="107" bestFit="1" customWidth="1"/>
    <col min="8963" max="8963" width="17.28515625" style="107" customWidth="1"/>
    <col min="8964" max="9216" width="9.140625" style="107"/>
    <col min="9217" max="9217" width="73.85546875" style="107" bestFit="1" customWidth="1"/>
    <col min="9218" max="9218" width="14.28515625" style="107" bestFit="1" customWidth="1"/>
    <col min="9219" max="9219" width="17.28515625" style="107" customWidth="1"/>
    <col min="9220" max="9472" width="9.140625" style="107"/>
    <col min="9473" max="9473" width="73.85546875" style="107" bestFit="1" customWidth="1"/>
    <col min="9474" max="9474" width="14.28515625" style="107" bestFit="1" customWidth="1"/>
    <col min="9475" max="9475" width="17.28515625" style="107" customWidth="1"/>
    <col min="9476" max="9728" width="9.140625" style="107"/>
    <col min="9729" max="9729" width="73.85546875" style="107" bestFit="1" customWidth="1"/>
    <col min="9730" max="9730" width="14.28515625" style="107" bestFit="1" customWidth="1"/>
    <col min="9731" max="9731" width="17.28515625" style="107" customWidth="1"/>
    <col min="9732" max="9984" width="9.140625" style="107"/>
    <col min="9985" max="9985" width="73.85546875" style="107" bestFit="1" customWidth="1"/>
    <col min="9986" max="9986" width="14.28515625" style="107" bestFit="1" customWidth="1"/>
    <col min="9987" max="9987" width="17.28515625" style="107" customWidth="1"/>
    <col min="9988" max="10240" width="9.140625" style="107"/>
    <col min="10241" max="10241" width="73.85546875" style="107" bestFit="1" customWidth="1"/>
    <col min="10242" max="10242" width="14.28515625" style="107" bestFit="1" customWidth="1"/>
    <col min="10243" max="10243" width="17.28515625" style="107" customWidth="1"/>
    <col min="10244" max="10496" width="9.140625" style="107"/>
    <col min="10497" max="10497" width="73.85546875" style="107" bestFit="1" customWidth="1"/>
    <col min="10498" max="10498" width="14.28515625" style="107" bestFit="1" customWidth="1"/>
    <col min="10499" max="10499" width="17.28515625" style="107" customWidth="1"/>
    <col min="10500" max="10752" width="9.140625" style="107"/>
    <col min="10753" max="10753" width="73.85546875" style="107" bestFit="1" customWidth="1"/>
    <col min="10754" max="10754" width="14.28515625" style="107" bestFit="1" customWidth="1"/>
    <col min="10755" max="10755" width="17.28515625" style="107" customWidth="1"/>
    <col min="10756" max="11008" width="9.140625" style="107"/>
    <col min="11009" max="11009" width="73.85546875" style="107" bestFit="1" customWidth="1"/>
    <col min="11010" max="11010" width="14.28515625" style="107" bestFit="1" customWidth="1"/>
    <col min="11011" max="11011" width="17.28515625" style="107" customWidth="1"/>
    <col min="11012" max="11264" width="9.140625" style="107"/>
    <col min="11265" max="11265" width="73.85546875" style="107" bestFit="1" customWidth="1"/>
    <col min="11266" max="11266" width="14.28515625" style="107" bestFit="1" customWidth="1"/>
    <col min="11267" max="11267" width="17.28515625" style="107" customWidth="1"/>
    <col min="11268" max="11520" width="9.140625" style="107"/>
    <col min="11521" max="11521" width="73.85546875" style="107" bestFit="1" customWidth="1"/>
    <col min="11522" max="11522" width="14.28515625" style="107" bestFit="1" customWidth="1"/>
    <col min="11523" max="11523" width="17.28515625" style="107" customWidth="1"/>
    <col min="11524" max="11776" width="9.140625" style="107"/>
    <col min="11777" max="11777" width="73.85546875" style="107" bestFit="1" customWidth="1"/>
    <col min="11778" max="11778" width="14.28515625" style="107" bestFit="1" customWidth="1"/>
    <col min="11779" max="11779" width="17.28515625" style="107" customWidth="1"/>
    <col min="11780" max="12032" width="9.140625" style="107"/>
    <col min="12033" max="12033" width="73.85546875" style="107" bestFit="1" customWidth="1"/>
    <col min="12034" max="12034" width="14.28515625" style="107" bestFit="1" customWidth="1"/>
    <col min="12035" max="12035" width="17.28515625" style="107" customWidth="1"/>
    <col min="12036" max="12288" width="9.140625" style="107"/>
    <col min="12289" max="12289" width="73.85546875" style="107" bestFit="1" customWidth="1"/>
    <col min="12290" max="12290" width="14.28515625" style="107" bestFit="1" customWidth="1"/>
    <col min="12291" max="12291" width="17.28515625" style="107" customWidth="1"/>
    <col min="12292" max="12544" width="9.140625" style="107"/>
    <col min="12545" max="12545" width="73.85546875" style="107" bestFit="1" customWidth="1"/>
    <col min="12546" max="12546" width="14.28515625" style="107" bestFit="1" customWidth="1"/>
    <col min="12547" max="12547" width="17.28515625" style="107" customWidth="1"/>
    <col min="12548" max="12800" width="9.140625" style="107"/>
    <col min="12801" max="12801" width="73.85546875" style="107" bestFit="1" customWidth="1"/>
    <col min="12802" max="12802" width="14.28515625" style="107" bestFit="1" customWidth="1"/>
    <col min="12803" max="12803" width="17.28515625" style="107" customWidth="1"/>
    <col min="12804" max="13056" width="9.140625" style="107"/>
    <col min="13057" max="13057" width="73.85546875" style="107" bestFit="1" customWidth="1"/>
    <col min="13058" max="13058" width="14.28515625" style="107" bestFit="1" customWidth="1"/>
    <col min="13059" max="13059" width="17.28515625" style="107" customWidth="1"/>
    <col min="13060" max="13312" width="9.140625" style="107"/>
    <col min="13313" max="13313" width="73.85546875" style="107" bestFit="1" customWidth="1"/>
    <col min="13314" max="13314" width="14.28515625" style="107" bestFit="1" customWidth="1"/>
    <col min="13315" max="13315" width="17.28515625" style="107" customWidth="1"/>
    <col min="13316" max="13568" width="9.140625" style="107"/>
    <col min="13569" max="13569" width="73.85546875" style="107" bestFit="1" customWidth="1"/>
    <col min="13570" max="13570" width="14.28515625" style="107" bestFit="1" customWidth="1"/>
    <col min="13571" max="13571" width="17.28515625" style="107" customWidth="1"/>
    <col min="13572" max="13824" width="9.140625" style="107"/>
    <col min="13825" max="13825" width="73.85546875" style="107" bestFit="1" customWidth="1"/>
    <col min="13826" max="13826" width="14.28515625" style="107" bestFit="1" customWidth="1"/>
    <col min="13827" max="13827" width="17.28515625" style="107" customWidth="1"/>
    <col min="13828" max="14080" width="9.140625" style="107"/>
    <col min="14081" max="14081" width="73.85546875" style="107" bestFit="1" customWidth="1"/>
    <col min="14082" max="14082" width="14.28515625" style="107" bestFit="1" customWidth="1"/>
    <col min="14083" max="14083" width="17.28515625" style="107" customWidth="1"/>
    <col min="14084" max="14336" width="9.140625" style="107"/>
    <col min="14337" max="14337" width="73.85546875" style="107" bestFit="1" customWidth="1"/>
    <col min="14338" max="14338" width="14.28515625" style="107" bestFit="1" customWidth="1"/>
    <col min="14339" max="14339" width="17.28515625" style="107" customWidth="1"/>
    <col min="14340" max="14592" width="9.140625" style="107"/>
    <col min="14593" max="14593" width="73.85546875" style="107" bestFit="1" customWidth="1"/>
    <col min="14594" max="14594" width="14.28515625" style="107" bestFit="1" customWidth="1"/>
    <col min="14595" max="14595" width="17.28515625" style="107" customWidth="1"/>
    <col min="14596" max="14848" width="9.140625" style="107"/>
    <col min="14849" max="14849" width="73.85546875" style="107" bestFit="1" customWidth="1"/>
    <col min="14850" max="14850" width="14.28515625" style="107" bestFit="1" customWidth="1"/>
    <col min="14851" max="14851" width="17.28515625" style="107" customWidth="1"/>
    <col min="14852" max="15104" width="9.140625" style="107"/>
    <col min="15105" max="15105" width="73.85546875" style="107" bestFit="1" customWidth="1"/>
    <col min="15106" max="15106" width="14.28515625" style="107" bestFit="1" customWidth="1"/>
    <col min="15107" max="15107" width="17.28515625" style="107" customWidth="1"/>
    <col min="15108" max="15360" width="9.140625" style="107"/>
    <col min="15361" max="15361" width="73.85546875" style="107" bestFit="1" customWidth="1"/>
    <col min="15362" max="15362" width="14.28515625" style="107" bestFit="1" customWidth="1"/>
    <col min="15363" max="15363" width="17.28515625" style="107" customWidth="1"/>
    <col min="15364" max="15616" width="9.140625" style="107"/>
    <col min="15617" max="15617" width="73.85546875" style="107" bestFit="1" customWidth="1"/>
    <col min="15618" max="15618" width="14.28515625" style="107" bestFit="1" customWidth="1"/>
    <col min="15619" max="15619" width="17.28515625" style="107" customWidth="1"/>
    <col min="15620" max="15872" width="9.140625" style="107"/>
    <col min="15873" max="15873" width="73.85546875" style="107" bestFit="1" customWidth="1"/>
    <col min="15874" max="15874" width="14.28515625" style="107" bestFit="1" customWidth="1"/>
    <col min="15875" max="15875" width="17.28515625" style="107" customWidth="1"/>
    <col min="15876" max="16128" width="9.140625" style="107"/>
    <col min="16129" max="16129" width="73.85546875" style="107" bestFit="1" customWidth="1"/>
    <col min="16130" max="16130" width="14.28515625" style="107" bestFit="1" customWidth="1"/>
    <col min="16131" max="16131" width="17.28515625" style="107" customWidth="1"/>
    <col min="16132" max="16384" width="9.140625" style="107"/>
  </cols>
  <sheetData>
    <row r="1" spans="2:16" x14ac:dyDescent="0.25">
      <c r="B1" s="363" t="s">
        <v>360</v>
      </c>
      <c r="C1" s="364"/>
      <c r="D1" s="364"/>
      <c r="E1" s="114"/>
      <c r="F1" s="114"/>
      <c r="G1" s="114"/>
      <c r="H1" s="210"/>
      <c r="I1" s="210"/>
      <c r="J1" s="210"/>
      <c r="K1" s="210"/>
      <c r="L1" s="210"/>
      <c r="M1" s="210"/>
      <c r="N1" s="210"/>
      <c r="O1" s="210"/>
    </row>
    <row r="2" spans="2:16" x14ac:dyDescent="0.25">
      <c r="B2" s="401" t="s">
        <v>178</v>
      </c>
      <c r="C2" s="401"/>
      <c r="D2" s="401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7"/>
      <c r="P2" s="307"/>
    </row>
    <row r="3" spans="2:16" x14ac:dyDescent="0.25">
      <c r="D3" s="110"/>
    </row>
    <row r="4" spans="2:16" ht="15.75" thickBot="1" x14ac:dyDescent="0.3">
      <c r="C4" s="192" t="s">
        <v>299</v>
      </c>
    </row>
    <row r="5" spans="2:16" ht="16.5" thickBot="1" x14ac:dyDescent="0.3">
      <c r="B5" s="308"/>
      <c r="C5" s="309" t="s">
        <v>294</v>
      </c>
    </row>
    <row r="6" spans="2:16" ht="15.75" customHeight="1" x14ac:dyDescent="0.25">
      <c r="B6" s="310" t="s">
        <v>174</v>
      </c>
      <c r="C6" s="311">
        <v>1000000</v>
      </c>
    </row>
    <row r="7" spans="2:16" ht="15.75" x14ac:dyDescent="0.25">
      <c r="B7" s="312" t="s">
        <v>175</v>
      </c>
      <c r="C7" s="311">
        <v>800000</v>
      </c>
    </row>
    <row r="8" spans="2:16" ht="15.75" x14ac:dyDescent="0.25">
      <c r="B8" s="312" t="s">
        <v>176</v>
      </c>
      <c r="C8" s="311">
        <v>2000000</v>
      </c>
    </row>
    <row r="9" spans="2:16" ht="15.75" x14ac:dyDescent="0.25">
      <c r="B9" s="312" t="s">
        <v>177</v>
      </c>
      <c r="C9" s="311">
        <v>6000000</v>
      </c>
    </row>
    <row r="10" spans="2:16" ht="15.75" x14ac:dyDescent="0.25">
      <c r="B10" s="312" t="s">
        <v>281</v>
      </c>
      <c r="C10" s="311">
        <v>15000000</v>
      </c>
    </row>
    <row r="11" spans="2:16" ht="15.75" x14ac:dyDescent="0.25">
      <c r="B11" s="312" t="s">
        <v>282</v>
      </c>
      <c r="C11" s="311">
        <v>12000000</v>
      </c>
    </row>
    <row r="12" spans="2:16" ht="15.75" x14ac:dyDescent="0.25">
      <c r="B12" s="312" t="s">
        <v>283</v>
      </c>
      <c r="C12" s="311">
        <v>8000000</v>
      </c>
    </row>
    <row r="13" spans="2:16" ht="15.75" x14ac:dyDescent="0.25">
      <c r="B13" s="312" t="s">
        <v>284</v>
      </c>
      <c r="C13" s="311">
        <v>4000000</v>
      </c>
    </row>
    <row r="14" spans="2:16" ht="16.5" thickBot="1" x14ac:dyDescent="0.3">
      <c r="B14" s="313" t="s">
        <v>285</v>
      </c>
      <c r="C14" s="311">
        <v>11200000</v>
      </c>
    </row>
    <row r="15" spans="2:16" ht="16.5" thickBot="1" x14ac:dyDescent="0.3">
      <c r="B15" s="314" t="s">
        <v>21</v>
      </c>
      <c r="C15" s="315">
        <f>SUM(C6:C14)</f>
        <v>60000000</v>
      </c>
    </row>
  </sheetData>
  <mergeCells count="2">
    <mergeCell ref="B1:D1"/>
    <mergeCell ref="B2:D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"/>
    </sheetView>
  </sheetViews>
  <sheetFormatPr defaultRowHeight="15" x14ac:dyDescent="0.25"/>
  <cols>
    <col min="1" max="1" width="9.140625" style="107"/>
    <col min="2" max="2" width="36.28515625" style="107" bestFit="1" customWidth="1"/>
    <col min="3" max="3" width="33.5703125" style="107" bestFit="1" customWidth="1"/>
    <col min="4" max="4" width="12" style="107" customWidth="1"/>
    <col min="5" max="5" width="9" style="107" bestFit="1" customWidth="1"/>
    <col min="6" max="6" width="11.28515625" style="107" bestFit="1" customWidth="1"/>
    <col min="7" max="16384" width="9.140625" style="107"/>
  </cols>
  <sheetData>
    <row r="1" spans="1:6" x14ac:dyDescent="0.25">
      <c r="A1" s="363" t="s">
        <v>361</v>
      </c>
      <c r="B1" s="394"/>
      <c r="C1" s="394"/>
      <c r="D1" s="394"/>
      <c r="E1" s="394"/>
      <c r="F1" s="394"/>
    </row>
    <row r="2" spans="1:6" x14ac:dyDescent="0.25">
      <c r="B2" s="402" t="s">
        <v>134</v>
      </c>
      <c r="C2" s="403"/>
      <c r="D2" s="403"/>
      <c r="E2" s="403"/>
      <c r="F2" s="403"/>
    </row>
    <row r="3" spans="1:6" ht="15.75" thickBot="1" x14ac:dyDescent="0.3">
      <c r="D3" s="122"/>
      <c r="E3" s="404" t="s">
        <v>299</v>
      </c>
      <c r="F3" s="404"/>
    </row>
    <row r="4" spans="1:6" ht="45.75" thickBot="1" x14ac:dyDescent="0.3">
      <c r="B4" s="316" t="s">
        <v>126</v>
      </c>
      <c r="C4" s="317" t="s">
        <v>127</v>
      </c>
      <c r="D4" s="318" t="s">
        <v>128</v>
      </c>
      <c r="E4" s="319" t="s">
        <v>129</v>
      </c>
      <c r="F4" s="320" t="s">
        <v>21</v>
      </c>
    </row>
    <row r="5" spans="1:6" x14ac:dyDescent="0.25">
      <c r="B5" s="321" t="s">
        <v>245</v>
      </c>
      <c r="C5" s="322" t="s">
        <v>130</v>
      </c>
      <c r="D5" s="323">
        <v>24</v>
      </c>
      <c r="E5" s="324">
        <v>5000</v>
      </c>
      <c r="F5" s="325">
        <v>120000</v>
      </c>
    </row>
    <row r="6" spans="1:6" x14ac:dyDescent="0.25">
      <c r="B6" s="326" t="s">
        <v>246</v>
      </c>
      <c r="C6" s="327" t="s">
        <v>131</v>
      </c>
      <c r="D6" s="328"/>
      <c r="E6" s="329"/>
      <c r="F6" s="325">
        <v>3000000</v>
      </c>
    </row>
    <row r="7" spans="1:6" x14ac:dyDescent="0.25">
      <c r="B7" s="326" t="s">
        <v>247</v>
      </c>
      <c r="C7" s="327" t="s">
        <v>130</v>
      </c>
      <c r="D7" s="328">
        <v>500</v>
      </c>
      <c r="E7" s="329">
        <v>5000</v>
      </c>
      <c r="F7" s="325">
        <v>2500000</v>
      </c>
    </row>
    <row r="8" spans="1:6" x14ac:dyDescent="0.25">
      <c r="B8" s="321" t="s">
        <v>248</v>
      </c>
      <c r="C8" s="330" t="s">
        <v>132</v>
      </c>
      <c r="D8" s="323"/>
      <c r="E8" s="331"/>
      <c r="F8" s="325">
        <v>1000000</v>
      </c>
    </row>
    <row r="9" spans="1:6" x14ac:dyDescent="0.25">
      <c r="B9" s="326" t="s">
        <v>249</v>
      </c>
      <c r="C9" s="327" t="s">
        <v>130</v>
      </c>
      <c r="D9" s="328">
        <v>200</v>
      </c>
      <c r="E9" s="329">
        <v>5000</v>
      </c>
      <c r="F9" s="325">
        <v>1000000</v>
      </c>
    </row>
    <row r="10" spans="1:6" x14ac:dyDescent="0.25">
      <c r="B10" s="326" t="s">
        <v>250</v>
      </c>
      <c r="C10" s="327" t="s">
        <v>132</v>
      </c>
      <c r="D10" s="328"/>
      <c r="E10" s="329"/>
      <c r="F10" s="325">
        <v>400000</v>
      </c>
    </row>
    <row r="11" spans="1:6" x14ac:dyDescent="0.25">
      <c r="B11" s="326" t="s">
        <v>251</v>
      </c>
      <c r="C11" s="327" t="s">
        <v>132</v>
      </c>
      <c r="D11" s="332"/>
      <c r="E11" s="333"/>
      <c r="F11" s="325">
        <v>400000</v>
      </c>
    </row>
    <row r="12" spans="1:6" x14ac:dyDescent="0.25">
      <c r="B12" s="326" t="s">
        <v>252</v>
      </c>
      <c r="C12" s="334" t="s">
        <v>258</v>
      </c>
      <c r="D12" s="335">
        <v>500</v>
      </c>
      <c r="E12" s="336">
        <v>12000</v>
      </c>
      <c r="F12" s="325">
        <v>6000000</v>
      </c>
    </row>
    <row r="13" spans="1:6" x14ac:dyDescent="0.25">
      <c r="B13" s="321" t="s">
        <v>253</v>
      </c>
      <c r="C13" s="334" t="s">
        <v>258</v>
      </c>
      <c r="D13" s="337"/>
      <c r="E13" s="331"/>
      <c r="F13" s="325">
        <v>8000000</v>
      </c>
    </row>
    <row r="14" spans="1:6" x14ac:dyDescent="0.25">
      <c r="B14" s="321" t="s">
        <v>254</v>
      </c>
      <c r="C14" s="330" t="s">
        <v>130</v>
      </c>
      <c r="D14" s="337">
        <v>50</v>
      </c>
      <c r="E14" s="331">
        <v>5000</v>
      </c>
      <c r="F14" s="325">
        <v>250000</v>
      </c>
    </row>
    <row r="15" spans="1:6" x14ac:dyDescent="0.25">
      <c r="B15" s="321" t="s">
        <v>261</v>
      </c>
      <c r="C15" s="330" t="s">
        <v>130</v>
      </c>
      <c r="D15" s="337">
        <v>200</v>
      </c>
      <c r="E15" s="331">
        <v>5000</v>
      </c>
      <c r="F15" s="325">
        <v>1000000</v>
      </c>
    </row>
    <row r="16" spans="1:6" x14ac:dyDescent="0.25">
      <c r="B16" s="321" t="s">
        <v>255</v>
      </c>
      <c r="C16" s="330" t="s">
        <v>259</v>
      </c>
      <c r="D16" s="337"/>
      <c r="E16" s="331"/>
      <c r="F16" s="338">
        <v>6000000</v>
      </c>
    </row>
    <row r="17" spans="2:6" x14ac:dyDescent="0.25">
      <c r="B17" s="321" t="s">
        <v>256</v>
      </c>
      <c r="C17" s="330" t="s">
        <v>302</v>
      </c>
      <c r="D17" s="337"/>
      <c r="E17" s="331"/>
      <c r="F17" s="338">
        <v>3000000</v>
      </c>
    </row>
    <row r="18" spans="2:6" ht="15.75" thickBot="1" x14ac:dyDescent="0.3">
      <c r="B18" s="321" t="s">
        <v>257</v>
      </c>
      <c r="C18" s="330" t="s">
        <v>260</v>
      </c>
      <c r="D18" s="337"/>
      <c r="E18" s="331"/>
      <c r="F18" s="338">
        <v>1500000</v>
      </c>
    </row>
    <row r="19" spans="2:6" ht="15.75" thickBot="1" x14ac:dyDescent="0.3">
      <c r="B19" s="339" t="s">
        <v>133</v>
      </c>
      <c r="C19" s="340"/>
      <c r="D19" s="341">
        <f>SUM(D5:D18)</f>
        <v>1474</v>
      </c>
      <c r="E19" s="342"/>
      <c r="F19" s="343">
        <f>SUM(F5:F18)</f>
        <v>34170000</v>
      </c>
    </row>
  </sheetData>
  <mergeCells count="3">
    <mergeCell ref="B2:F2"/>
    <mergeCell ref="E3:F3"/>
    <mergeCell ref="A1:F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" sqref="A2:H2"/>
    </sheetView>
  </sheetViews>
  <sheetFormatPr defaultRowHeight="15" x14ac:dyDescent="0.25"/>
  <cols>
    <col min="1" max="1" width="31.85546875" style="1" bestFit="1" customWidth="1"/>
    <col min="2" max="4" width="14.85546875" style="1" bestFit="1" customWidth="1"/>
    <col min="5" max="5" width="29.140625" style="1" bestFit="1" customWidth="1"/>
    <col min="6" max="8" width="14.85546875" style="1" bestFit="1" customWidth="1"/>
    <col min="9" max="256" width="9.140625" style="1"/>
    <col min="257" max="257" width="32.28515625" style="1" bestFit="1" customWidth="1"/>
    <col min="258" max="260" width="9.7109375" style="1" bestFit="1" customWidth="1"/>
    <col min="261" max="261" width="29.85546875" style="1" bestFit="1" customWidth="1"/>
    <col min="262" max="264" width="9.7109375" style="1" bestFit="1" customWidth="1"/>
    <col min="265" max="512" width="9.140625" style="1"/>
    <col min="513" max="513" width="32.28515625" style="1" bestFit="1" customWidth="1"/>
    <col min="514" max="516" width="9.7109375" style="1" bestFit="1" customWidth="1"/>
    <col min="517" max="517" width="29.85546875" style="1" bestFit="1" customWidth="1"/>
    <col min="518" max="520" width="9.7109375" style="1" bestFit="1" customWidth="1"/>
    <col min="521" max="768" width="9.140625" style="1"/>
    <col min="769" max="769" width="32.28515625" style="1" bestFit="1" customWidth="1"/>
    <col min="770" max="772" width="9.7109375" style="1" bestFit="1" customWidth="1"/>
    <col min="773" max="773" width="29.85546875" style="1" bestFit="1" customWidth="1"/>
    <col min="774" max="776" width="9.7109375" style="1" bestFit="1" customWidth="1"/>
    <col min="777" max="1024" width="9.140625" style="1"/>
    <col min="1025" max="1025" width="32.28515625" style="1" bestFit="1" customWidth="1"/>
    <col min="1026" max="1028" width="9.7109375" style="1" bestFit="1" customWidth="1"/>
    <col min="1029" max="1029" width="29.85546875" style="1" bestFit="1" customWidth="1"/>
    <col min="1030" max="1032" width="9.7109375" style="1" bestFit="1" customWidth="1"/>
    <col min="1033" max="1280" width="9.140625" style="1"/>
    <col min="1281" max="1281" width="32.28515625" style="1" bestFit="1" customWidth="1"/>
    <col min="1282" max="1284" width="9.7109375" style="1" bestFit="1" customWidth="1"/>
    <col min="1285" max="1285" width="29.85546875" style="1" bestFit="1" customWidth="1"/>
    <col min="1286" max="1288" width="9.7109375" style="1" bestFit="1" customWidth="1"/>
    <col min="1289" max="1536" width="9.140625" style="1"/>
    <col min="1537" max="1537" width="32.28515625" style="1" bestFit="1" customWidth="1"/>
    <col min="1538" max="1540" width="9.7109375" style="1" bestFit="1" customWidth="1"/>
    <col min="1541" max="1541" width="29.85546875" style="1" bestFit="1" customWidth="1"/>
    <col min="1542" max="1544" width="9.7109375" style="1" bestFit="1" customWidth="1"/>
    <col min="1545" max="1792" width="9.140625" style="1"/>
    <col min="1793" max="1793" width="32.28515625" style="1" bestFit="1" customWidth="1"/>
    <col min="1794" max="1796" width="9.7109375" style="1" bestFit="1" customWidth="1"/>
    <col min="1797" max="1797" width="29.85546875" style="1" bestFit="1" customWidth="1"/>
    <col min="1798" max="1800" width="9.7109375" style="1" bestFit="1" customWidth="1"/>
    <col min="1801" max="2048" width="9.140625" style="1"/>
    <col min="2049" max="2049" width="32.28515625" style="1" bestFit="1" customWidth="1"/>
    <col min="2050" max="2052" width="9.7109375" style="1" bestFit="1" customWidth="1"/>
    <col min="2053" max="2053" width="29.85546875" style="1" bestFit="1" customWidth="1"/>
    <col min="2054" max="2056" width="9.7109375" style="1" bestFit="1" customWidth="1"/>
    <col min="2057" max="2304" width="9.140625" style="1"/>
    <col min="2305" max="2305" width="32.28515625" style="1" bestFit="1" customWidth="1"/>
    <col min="2306" max="2308" width="9.7109375" style="1" bestFit="1" customWidth="1"/>
    <col min="2309" max="2309" width="29.85546875" style="1" bestFit="1" customWidth="1"/>
    <col min="2310" max="2312" width="9.7109375" style="1" bestFit="1" customWidth="1"/>
    <col min="2313" max="2560" width="9.140625" style="1"/>
    <col min="2561" max="2561" width="32.28515625" style="1" bestFit="1" customWidth="1"/>
    <col min="2562" max="2564" width="9.7109375" style="1" bestFit="1" customWidth="1"/>
    <col min="2565" max="2565" width="29.85546875" style="1" bestFit="1" customWidth="1"/>
    <col min="2566" max="2568" width="9.7109375" style="1" bestFit="1" customWidth="1"/>
    <col min="2569" max="2816" width="9.140625" style="1"/>
    <col min="2817" max="2817" width="32.28515625" style="1" bestFit="1" customWidth="1"/>
    <col min="2818" max="2820" width="9.7109375" style="1" bestFit="1" customWidth="1"/>
    <col min="2821" max="2821" width="29.85546875" style="1" bestFit="1" customWidth="1"/>
    <col min="2822" max="2824" width="9.7109375" style="1" bestFit="1" customWidth="1"/>
    <col min="2825" max="3072" width="9.140625" style="1"/>
    <col min="3073" max="3073" width="32.28515625" style="1" bestFit="1" customWidth="1"/>
    <col min="3074" max="3076" width="9.7109375" style="1" bestFit="1" customWidth="1"/>
    <col min="3077" max="3077" width="29.85546875" style="1" bestFit="1" customWidth="1"/>
    <col min="3078" max="3080" width="9.7109375" style="1" bestFit="1" customWidth="1"/>
    <col min="3081" max="3328" width="9.140625" style="1"/>
    <col min="3329" max="3329" width="32.28515625" style="1" bestFit="1" customWidth="1"/>
    <col min="3330" max="3332" width="9.7109375" style="1" bestFit="1" customWidth="1"/>
    <col min="3333" max="3333" width="29.85546875" style="1" bestFit="1" customWidth="1"/>
    <col min="3334" max="3336" width="9.7109375" style="1" bestFit="1" customWidth="1"/>
    <col min="3337" max="3584" width="9.140625" style="1"/>
    <col min="3585" max="3585" width="32.28515625" style="1" bestFit="1" customWidth="1"/>
    <col min="3586" max="3588" width="9.7109375" style="1" bestFit="1" customWidth="1"/>
    <col min="3589" max="3589" width="29.85546875" style="1" bestFit="1" customWidth="1"/>
    <col min="3590" max="3592" width="9.7109375" style="1" bestFit="1" customWidth="1"/>
    <col min="3593" max="3840" width="9.140625" style="1"/>
    <col min="3841" max="3841" width="32.28515625" style="1" bestFit="1" customWidth="1"/>
    <col min="3842" max="3844" width="9.7109375" style="1" bestFit="1" customWidth="1"/>
    <col min="3845" max="3845" width="29.85546875" style="1" bestFit="1" customWidth="1"/>
    <col min="3846" max="3848" width="9.7109375" style="1" bestFit="1" customWidth="1"/>
    <col min="3849" max="4096" width="9.140625" style="1"/>
    <col min="4097" max="4097" width="32.28515625" style="1" bestFit="1" customWidth="1"/>
    <col min="4098" max="4100" width="9.7109375" style="1" bestFit="1" customWidth="1"/>
    <col min="4101" max="4101" width="29.85546875" style="1" bestFit="1" customWidth="1"/>
    <col min="4102" max="4104" width="9.7109375" style="1" bestFit="1" customWidth="1"/>
    <col min="4105" max="4352" width="9.140625" style="1"/>
    <col min="4353" max="4353" width="32.28515625" style="1" bestFit="1" customWidth="1"/>
    <col min="4354" max="4356" width="9.7109375" style="1" bestFit="1" customWidth="1"/>
    <col min="4357" max="4357" width="29.85546875" style="1" bestFit="1" customWidth="1"/>
    <col min="4358" max="4360" width="9.7109375" style="1" bestFit="1" customWidth="1"/>
    <col min="4361" max="4608" width="9.140625" style="1"/>
    <col min="4609" max="4609" width="32.28515625" style="1" bestFit="1" customWidth="1"/>
    <col min="4610" max="4612" width="9.7109375" style="1" bestFit="1" customWidth="1"/>
    <col min="4613" max="4613" width="29.85546875" style="1" bestFit="1" customWidth="1"/>
    <col min="4614" max="4616" width="9.7109375" style="1" bestFit="1" customWidth="1"/>
    <col min="4617" max="4864" width="9.140625" style="1"/>
    <col min="4865" max="4865" width="32.28515625" style="1" bestFit="1" customWidth="1"/>
    <col min="4866" max="4868" width="9.7109375" style="1" bestFit="1" customWidth="1"/>
    <col min="4869" max="4869" width="29.85546875" style="1" bestFit="1" customWidth="1"/>
    <col min="4870" max="4872" width="9.7109375" style="1" bestFit="1" customWidth="1"/>
    <col min="4873" max="5120" width="9.140625" style="1"/>
    <col min="5121" max="5121" width="32.28515625" style="1" bestFit="1" customWidth="1"/>
    <col min="5122" max="5124" width="9.7109375" style="1" bestFit="1" customWidth="1"/>
    <col min="5125" max="5125" width="29.85546875" style="1" bestFit="1" customWidth="1"/>
    <col min="5126" max="5128" width="9.7109375" style="1" bestFit="1" customWidth="1"/>
    <col min="5129" max="5376" width="9.140625" style="1"/>
    <col min="5377" max="5377" width="32.28515625" style="1" bestFit="1" customWidth="1"/>
    <col min="5378" max="5380" width="9.7109375" style="1" bestFit="1" customWidth="1"/>
    <col min="5381" max="5381" width="29.85546875" style="1" bestFit="1" customWidth="1"/>
    <col min="5382" max="5384" width="9.7109375" style="1" bestFit="1" customWidth="1"/>
    <col min="5385" max="5632" width="9.140625" style="1"/>
    <col min="5633" max="5633" width="32.28515625" style="1" bestFit="1" customWidth="1"/>
    <col min="5634" max="5636" width="9.7109375" style="1" bestFit="1" customWidth="1"/>
    <col min="5637" max="5637" width="29.85546875" style="1" bestFit="1" customWidth="1"/>
    <col min="5638" max="5640" width="9.7109375" style="1" bestFit="1" customWidth="1"/>
    <col min="5641" max="5888" width="9.140625" style="1"/>
    <col min="5889" max="5889" width="32.28515625" style="1" bestFit="1" customWidth="1"/>
    <col min="5890" max="5892" width="9.7109375" style="1" bestFit="1" customWidth="1"/>
    <col min="5893" max="5893" width="29.85546875" style="1" bestFit="1" customWidth="1"/>
    <col min="5894" max="5896" width="9.7109375" style="1" bestFit="1" customWidth="1"/>
    <col min="5897" max="6144" width="9.140625" style="1"/>
    <col min="6145" max="6145" width="32.28515625" style="1" bestFit="1" customWidth="1"/>
    <col min="6146" max="6148" width="9.7109375" style="1" bestFit="1" customWidth="1"/>
    <col min="6149" max="6149" width="29.85546875" style="1" bestFit="1" customWidth="1"/>
    <col min="6150" max="6152" width="9.7109375" style="1" bestFit="1" customWidth="1"/>
    <col min="6153" max="6400" width="9.140625" style="1"/>
    <col min="6401" max="6401" width="32.28515625" style="1" bestFit="1" customWidth="1"/>
    <col min="6402" max="6404" width="9.7109375" style="1" bestFit="1" customWidth="1"/>
    <col min="6405" max="6405" width="29.85546875" style="1" bestFit="1" customWidth="1"/>
    <col min="6406" max="6408" width="9.7109375" style="1" bestFit="1" customWidth="1"/>
    <col min="6409" max="6656" width="9.140625" style="1"/>
    <col min="6657" max="6657" width="32.28515625" style="1" bestFit="1" customWidth="1"/>
    <col min="6658" max="6660" width="9.7109375" style="1" bestFit="1" customWidth="1"/>
    <col min="6661" max="6661" width="29.85546875" style="1" bestFit="1" customWidth="1"/>
    <col min="6662" max="6664" width="9.7109375" style="1" bestFit="1" customWidth="1"/>
    <col min="6665" max="6912" width="9.140625" style="1"/>
    <col min="6913" max="6913" width="32.28515625" style="1" bestFit="1" customWidth="1"/>
    <col min="6914" max="6916" width="9.7109375" style="1" bestFit="1" customWidth="1"/>
    <col min="6917" max="6917" width="29.85546875" style="1" bestFit="1" customWidth="1"/>
    <col min="6918" max="6920" width="9.7109375" style="1" bestFit="1" customWidth="1"/>
    <col min="6921" max="7168" width="9.140625" style="1"/>
    <col min="7169" max="7169" width="32.28515625" style="1" bestFit="1" customWidth="1"/>
    <col min="7170" max="7172" width="9.7109375" style="1" bestFit="1" customWidth="1"/>
    <col min="7173" max="7173" width="29.85546875" style="1" bestFit="1" customWidth="1"/>
    <col min="7174" max="7176" width="9.7109375" style="1" bestFit="1" customWidth="1"/>
    <col min="7177" max="7424" width="9.140625" style="1"/>
    <col min="7425" max="7425" width="32.28515625" style="1" bestFit="1" customWidth="1"/>
    <col min="7426" max="7428" width="9.7109375" style="1" bestFit="1" customWidth="1"/>
    <col min="7429" max="7429" width="29.85546875" style="1" bestFit="1" customWidth="1"/>
    <col min="7430" max="7432" width="9.7109375" style="1" bestFit="1" customWidth="1"/>
    <col min="7433" max="7680" width="9.140625" style="1"/>
    <col min="7681" max="7681" width="32.28515625" style="1" bestFit="1" customWidth="1"/>
    <col min="7682" max="7684" width="9.7109375" style="1" bestFit="1" customWidth="1"/>
    <col min="7685" max="7685" width="29.85546875" style="1" bestFit="1" customWidth="1"/>
    <col min="7686" max="7688" width="9.7109375" style="1" bestFit="1" customWidth="1"/>
    <col min="7689" max="7936" width="9.140625" style="1"/>
    <col min="7937" max="7937" width="32.28515625" style="1" bestFit="1" customWidth="1"/>
    <col min="7938" max="7940" width="9.7109375" style="1" bestFit="1" customWidth="1"/>
    <col min="7941" max="7941" width="29.85546875" style="1" bestFit="1" customWidth="1"/>
    <col min="7942" max="7944" width="9.7109375" style="1" bestFit="1" customWidth="1"/>
    <col min="7945" max="8192" width="9.140625" style="1"/>
    <col min="8193" max="8193" width="32.28515625" style="1" bestFit="1" customWidth="1"/>
    <col min="8194" max="8196" width="9.7109375" style="1" bestFit="1" customWidth="1"/>
    <col min="8197" max="8197" width="29.85546875" style="1" bestFit="1" customWidth="1"/>
    <col min="8198" max="8200" width="9.7109375" style="1" bestFit="1" customWidth="1"/>
    <col min="8201" max="8448" width="9.140625" style="1"/>
    <col min="8449" max="8449" width="32.28515625" style="1" bestFit="1" customWidth="1"/>
    <col min="8450" max="8452" width="9.7109375" style="1" bestFit="1" customWidth="1"/>
    <col min="8453" max="8453" width="29.85546875" style="1" bestFit="1" customWidth="1"/>
    <col min="8454" max="8456" width="9.7109375" style="1" bestFit="1" customWidth="1"/>
    <col min="8457" max="8704" width="9.140625" style="1"/>
    <col min="8705" max="8705" width="32.28515625" style="1" bestFit="1" customWidth="1"/>
    <col min="8706" max="8708" width="9.7109375" style="1" bestFit="1" customWidth="1"/>
    <col min="8709" max="8709" width="29.85546875" style="1" bestFit="1" customWidth="1"/>
    <col min="8710" max="8712" width="9.7109375" style="1" bestFit="1" customWidth="1"/>
    <col min="8713" max="8960" width="9.140625" style="1"/>
    <col min="8961" max="8961" width="32.28515625" style="1" bestFit="1" customWidth="1"/>
    <col min="8962" max="8964" width="9.7109375" style="1" bestFit="1" customWidth="1"/>
    <col min="8965" max="8965" width="29.85546875" style="1" bestFit="1" customWidth="1"/>
    <col min="8966" max="8968" width="9.7109375" style="1" bestFit="1" customWidth="1"/>
    <col min="8969" max="9216" width="9.140625" style="1"/>
    <col min="9217" max="9217" width="32.28515625" style="1" bestFit="1" customWidth="1"/>
    <col min="9218" max="9220" width="9.7109375" style="1" bestFit="1" customWidth="1"/>
    <col min="9221" max="9221" width="29.85546875" style="1" bestFit="1" customWidth="1"/>
    <col min="9222" max="9224" width="9.7109375" style="1" bestFit="1" customWidth="1"/>
    <col min="9225" max="9472" width="9.140625" style="1"/>
    <col min="9473" max="9473" width="32.28515625" style="1" bestFit="1" customWidth="1"/>
    <col min="9474" max="9476" width="9.7109375" style="1" bestFit="1" customWidth="1"/>
    <col min="9477" max="9477" width="29.85546875" style="1" bestFit="1" customWidth="1"/>
    <col min="9478" max="9480" width="9.7109375" style="1" bestFit="1" customWidth="1"/>
    <col min="9481" max="9728" width="9.140625" style="1"/>
    <col min="9729" max="9729" width="32.28515625" style="1" bestFit="1" customWidth="1"/>
    <col min="9730" max="9732" width="9.7109375" style="1" bestFit="1" customWidth="1"/>
    <col min="9733" max="9733" width="29.85546875" style="1" bestFit="1" customWidth="1"/>
    <col min="9734" max="9736" width="9.7109375" style="1" bestFit="1" customWidth="1"/>
    <col min="9737" max="9984" width="9.140625" style="1"/>
    <col min="9985" max="9985" width="32.28515625" style="1" bestFit="1" customWidth="1"/>
    <col min="9986" max="9988" width="9.7109375" style="1" bestFit="1" customWidth="1"/>
    <col min="9989" max="9989" width="29.85546875" style="1" bestFit="1" customWidth="1"/>
    <col min="9990" max="9992" width="9.7109375" style="1" bestFit="1" customWidth="1"/>
    <col min="9993" max="10240" width="9.140625" style="1"/>
    <col min="10241" max="10241" width="32.28515625" style="1" bestFit="1" customWidth="1"/>
    <col min="10242" max="10244" width="9.7109375" style="1" bestFit="1" customWidth="1"/>
    <col min="10245" max="10245" width="29.85546875" style="1" bestFit="1" customWidth="1"/>
    <col min="10246" max="10248" width="9.7109375" style="1" bestFit="1" customWidth="1"/>
    <col min="10249" max="10496" width="9.140625" style="1"/>
    <col min="10497" max="10497" width="32.28515625" style="1" bestFit="1" customWidth="1"/>
    <col min="10498" max="10500" width="9.7109375" style="1" bestFit="1" customWidth="1"/>
    <col min="10501" max="10501" width="29.85546875" style="1" bestFit="1" customWidth="1"/>
    <col min="10502" max="10504" width="9.7109375" style="1" bestFit="1" customWidth="1"/>
    <col min="10505" max="10752" width="9.140625" style="1"/>
    <col min="10753" max="10753" width="32.28515625" style="1" bestFit="1" customWidth="1"/>
    <col min="10754" max="10756" width="9.7109375" style="1" bestFit="1" customWidth="1"/>
    <col min="10757" max="10757" width="29.85546875" style="1" bestFit="1" customWidth="1"/>
    <col min="10758" max="10760" width="9.7109375" style="1" bestFit="1" customWidth="1"/>
    <col min="10761" max="11008" width="9.140625" style="1"/>
    <col min="11009" max="11009" width="32.28515625" style="1" bestFit="1" customWidth="1"/>
    <col min="11010" max="11012" width="9.7109375" style="1" bestFit="1" customWidth="1"/>
    <col min="11013" max="11013" width="29.85546875" style="1" bestFit="1" customWidth="1"/>
    <col min="11014" max="11016" width="9.7109375" style="1" bestFit="1" customWidth="1"/>
    <col min="11017" max="11264" width="9.140625" style="1"/>
    <col min="11265" max="11265" width="32.28515625" style="1" bestFit="1" customWidth="1"/>
    <col min="11266" max="11268" width="9.7109375" style="1" bestFit="1" customWidth="1"/>
    <col min="11269" max="11269" width="29.85546875" style="1" bestFit="1" customWidth="1"/>
    <col min="11270" max="11272" width="9.7109375" style="1" bestFit="1" customWidth="1"/>
    <col min="11273" max="11520" width="9.140625" style="1"/>
    <col min="11521" max="11521" width="32.28515625" style="1" bestFit="1" customWidth="1"/>
    <col min="11522" max="11524" width="9.7109375" style="1" bestFit="1" customWidth="1"/>
    <col min="11525" max="11525" width="29.85546875" style="1" bestFit="1" customWidth="1"/>
    <col min="11526" max="11528" width="9.7109375" style="1" bestFit="1" customWidth="1"/>
    <col min="11529" max="11776" width="9.140625" style="1"/>
    <col min="11777" max="11777" width="32.28515625" style="1" bestFit="1" customWidth="1"/>
    <col min="11778" max="11780" width="9.7109375" style="1" bestFit="1" customWidth="1"/>
    <col min="11781" max="11781" width="29.85546875" style="1" bestFit="1" customWidth="1"/>
    <col min="11782" max="11784" width="9.7109375" style="1" bestFit="1" customWidth="1"/>
    <col min="11785" max="12032" width="9.140625" style="1"/>
    <col min="12033" max="12033" width="32.28515625" style="1" bestFit="1" customWidth="1"/>
    <col min="12034" max="12036" width="9.7109375" style="1" bestFit="1" customWidth="1"/>
    <col min="12037" max="12037" width="29.85546875" style="1" bestFit="1" customWidth="1"/>
    <col min="12038" max="12040" width="9.7109375" style="1" bestFit="1" customWidth="1"/>
    <col min="12041" max="12288" width="9.140625" style="1"/>
    <col min="12289" max="12289" width="32.28515625" style="1" bestFit="1" customWidth="1"/>
    <col min="12290" max="12292" width="9.7109375" style="1" bestFit="1" customWidth="1"/>
    <col min="12293" max="12293" width="29.85546875" style="1" bestFit="1" customWidth="1"/>
    <col min="12294" max="12296" width="9.7109375" style="1" bestFit="1" customWidth="1"/>
    <col min="12297" max="12544" width="9.140625" style="1"/>
    <col min="12545" max="12545" width="32.28515625" style="1" bestFit="1" customWidth="1"/>
    <col min="12546" max="12548" width="9.7109375" style="1" bestFit="1" customWidth="1"/>
    <col min="12549" max="12549" width="29.85546875" style="1" bestFit="1" customWidth="1"/>
    <col min="12550" max="12552" width="9.7109375" style="1" bestFit="1" customWidth="1"/>
    <col min="12553" max="12800" width="9.140625" style="1"/>
    <col min="12801" max="12801" width="32.28515625" style="1" bestFit="1" customWidth="1"/>
    <col min="12802" max="12804" width="9.7109375" style="1" bestFit="1" customWidth="1"/>
    <col min="12805" max="12805" width="29.85546875" style="1" bestFit="1" customWidth="1"/>
    <col min="12806" max="12808" width="9.7109375" style="1" bestFit="1" customWidth="1"/>
    <col min="12809" max="13056" width="9.140625" style="1"/>
    <col min="13057" max="13057" width="32.28515625" style="1" bestFit="1" customWidth="1"/>
    <col min="13058" max="13060" width="9.7109375" style="1" bestFit="1" customWidth="1"/>
    <col min="13061" max="13061" width="29.85546875" style="1" bestFit="1" customWidth="1"/>
    <col min="13062" max="13064" width="9.7109375" style="1" bestFit="1" customWidth="1"/>
    <col min="13065" max="13312" width="9.140625" style="1"/>
    <col min="13313" max="13313" width="32.28515625" style="1" bestFit="1" customWidth="1"/>
    <col min="13314" max="13316" width="9.7109375" style="1" bestFit="1" customWidth="1"/>
    <col min="13317" max="13317" width="29.85546875" style="1" bestFit="1" customWidth="1"/>
    <col min="13318" max="13320" width="9.7109375" style="1" bestFit="1" customWidth="1"/>
    <col min="13321" max="13568" width="9.140625" style="1"/>
    <col min="13569" max="13569" width="32.28515625" style="1" bestFit="1" customWidth="1"/>
    <col min="13570" max="13572" width="9.7109375" style="1" bestFit="1" customWidth="1"/>
    <col min="13573" max="13573" width="29.85546875" style="1" bestFit="1" customWidth="1"/>
    <col min="13574" max="13576" width="9.7109375" style="1" bestFit="1" customWidth="1"/>
    <col min="13577" max="13824" width="9.140625" style="1"/>
    <col min="13825" max="13825" width="32.28515625" style="1" bestFit="1" customWidth="1"/>
    <col min="13826" max="13828" width="9.7109375" style="1" bestFit="1" customWidth="1"/>
    <col min="13829" max="13829" width="29.85546875" style="1" bestFit="1" customWidth="1"/>
    <col min="13830" max="13832" width="9.7109375" style="1" bestFit="1" customWidth="1"/>
    <col min="13833" max="14080" width="9.140625" style="1"/>
    <col min="14081" max="14081" width="32.28515625" style="1" bestFit="1" customWidth="1"/>
    <col min="14082" max="14084" width="9.7109375" style="1" bestFit="1" customWidth="1"/>
    <col min="14085" max="14085" width="29.85546875" style="1" bestFit="1" customWidth="1"/>
    <col min="14086" max="14088" width="9.7109375" style="1" bestFit="1" customWidth="1"/>
    <col min="14089" max="14336" width="9.140625" style="1"/>
    <col min="14337" max="14337" width="32.28515625" style="1" bestFit="1" customWidth="1"/>
    <col min="14338" max="14340" width="9.7109375" style="1" bestFit="1" customWidth="1"/>
    <col min="14341" max="14341" width="29.85546875" style="1" bestFit="1" customWidth="1"/>
    <col min="14342" max="14344" width="9.7109375" style="1" bestFit="1" customWidth="1"/>
    <col min="14345" max="14592" width="9.140625" style="1"/>
    <col min="14593" max="14593" width="32.28515625" style="1" bestFit="1" customWidth="1"/>
    <col min="14594" max="14596" width="9.7109375" style="1" bestFit="1" customWidth="1"/>
    <col min="14597" max="14597" width="29.85546875" style="1" bestFit="1" customWidth="1"/>
    <col min="14598" max="14600" width="9.7109375" style="1" bestFit="1" customWidth="1"/>
    <col min="14601" max="14848" width="9.140625" style="1"/>
    <col min="14849" max="14849" width="32.28515625" style="1" bestFit="1" customWidth="1"/>
    <col min="14850" max="14852" width="9.7109375" style="1" bestFit="1" customWidth="1"/>
    <col min="14853" max="14853" width="29.85546875" style="1" bestFit="1" customWidth="1"/>
    <col min="14854" max="14856" width="9.7109375" style="1" bestFit="1" customWidth="1"/>
    <col min="14857" max="15104" width="9.140625" style="1"/>
    <col min="15105" max="15105" width="32.28515625" style="1" bestFit="1" customWidth="1"/>
    <col min="15106" max="15108" width="9.7109375" style="1" bestFit="1" customWidth="1"/>
    <col min="15109" max="15109" width="29.85546875" style="1" bestFit="1" customWidth="1"/>
    <col min="15110" max="15112" width="9.7109375" style="1" bestFit="1" customWidth="1"/>
    <col min="15113" max="15360" width="9.140625" style="1"/>
    <col min="15361" max="15361" width="32.28515625" style="1" bestFit="1" customWidth="1"/>
    <col min="15362" max="15364" width="9.7109375" style="1" bestFit="1" customWidth="1"/>
    <col min="15365" max="15365" width="29.85546875" style="1" bestFit="1" customWidth="1"/>
    <col min="15366" max="15368" width="9.7109375" style="1" bestFit="1" customWidth="1"/>
    <col min="15369" max="15616" width="9.140625" style="1"/>
    <col min="15617" max="15617" width="32.28515625" style="1" bestFit="1" customWidth="1"/>
    <col min="15618" max="15620" width="9.7109375" style="1" bestFit="1" customWidth="1"/>
    <col min="15621" max="15621" width="29.85546875" style="1" bestFit="1" customWidth="1"/>
    <col min="15622" max="15624" width="9.7109375" style="1" bestFit="1" customWidth="1"/>
    <col min="15625" max="15872" width="9.140625" style="1"/>
    <col min="15873" max="15873" width="32.28515625" style="1" bestFit="1" customWidth="1"/>
    <col min="15874" max="15876" width="9.7109375" style="1" bestFit="1" customWidth="1"/>
    <col min="15877" max="15877" width="29.85546875" style="1" bestFit="1" customWidth="1"/>
    <col min="15878" max="15880" width="9.7109375" style="1" bestFit="1" customWidth="1"/>
    <col min="15881" max="16128" width="9.140625" style="1"/>
    <col min="16129" max="16129" width="32.28515625" style="1" bestFit="1" customWidth="1"/>
    <col min="16130" max="16132" width="9.7109375" style="1" bestFit="1" customWidth="1"/>
    <col min="16133" max="16133" width="29.85546875" style="1" bestFit="1" customWidth="1"/>
    <col min="16134" max="16136" width="9.7109375" style="1" bestFit="1" customWidth="1"/>
    <col min="16137" max="16384" width="9.140625" style="1"/>
  </cols>
  <sheetData>
    <row r="1" spans="1:8" x14ac:dyDescent="0.25">
      <c r="A1" s="408" t="s">
        <v>362</v>
      </c>
      <c r="B1" s="406"/>
      <c r="C1" s="406"/>
      <c r="D1" s="406"/>
      <c r="E1" s="406"/>
      <c r="F1" s="406"/>
      <c r="G1" s="406"/>
      <c r="H1" s="406"/>
    </row>
    <row r="2" spans="1:8" x14ac:dyDescent="0.25">
      <c r="A2" s="405" t="s">
        <v>205</v>
      </c>
      <c r="B2" s="406"/>
      <c r="C2" s="406"/>
      <c r="D2" s="406"/>
      <c r="E2" s="406"/>
      <c r="F2" s="406"/>
      <c r="G2" s="406"/>
      <c r="H2" s="406"/>
    </row>
    <row r="3" spans="1:8" x14ac:dyDescent="0.25">
      <c r="E3" s="5"/>
      <c r="F3" s="407"/>
      <c r="G3" s="407"/>
    </row>
    <row r="4" spans="1:8" ht="15.75" thickBot="1" x14ac:dyDescent="0.3">
      <c r="F4" s="12"/>
      <c r="G4" s="409" t="s">
        <v>299</v>
      </c>
      <c r="H4" s="409"/>
    </row>
    <row r="5" spans="1:8" ht="15.75" thickBot="1" x14ac:dyDescent="0.3">
      <c r="A5" s="13" t="s">
        <v>15</v>
      </c>
      <c r="B5" s="14" t="s">
        <v>204</v>
      </c>
      <c r="C5" s="14" t="s">
        <v>274</v>
      </c>
      <c r="D5" s="8" t="s">
        <v>293</v>
      </c>
      <c r="E5" s="13" t="s">
        <v>16</v>
      </c>
      <c r="F5" s="14" t="s">
        <v>204</v>
      </c>
      <c r="G5" s="14" t="s">
        <v>274</v>
      </c>
      <c r="H5" s="8" t="s">
        <v>293</v>
      </c>
    </row>
    <row r="6" spans="1:8" x14ac:dyDescent="0.25">
      <c r="A6" s="15" t="s">
        <v>179</v>
      </c>
      <c r="B6" s="16">
        <v>115000000</v>
      </c>
      <c r="C6" s="16">
        <v>115000000</v>
      </c>
      <c r="D6" s="17">
        <v>120000000</v>
      </c>
      <c r="E6" s="15" t="s">
        <v>180</v>
      </c>
      <c r="F6" s="16">
        <v>670000000</v>
      </c>
      <c r="G6" s="16">
        <v>680000000</v>
      </c>
      <c r="H6" s="16">
        <v>690000000</v>
      </c>
    </row>
    <row r="7" spans="1:8" x14ac:dyDescent="0.25">
      <c r="A7" s="18" t="s">
        <v>181</v>
      </c>
      <c r="B7" s="19">
        <f>SUM(B8:B11)</f>
        <v>1145000000</v>
      </c>
      <c r="C7" s="19">
        <f>SUM(C8:C11)</f>
        <v>1145000000</v>
      </c>
      <c r="D7" s="20">
        <f>SUM(D8:D11)</f>
        <v>1145000000</v>
      </c>
      <c r="E7" s="21" t="s">
        <v>182</v>
      </c>
      <c r="F7" s="22">
        <v>140000000</v>
      </c>
      <c r="G7" s="22">
        <v>141000000</v>
      </c>
      <c r="H7" s="23">
        <v>142000000</v>
      </c>
    </row>
    <row r="8" spans="1:8" x14ac:dyDescent="0.25">
      <c r="A8" s="21" t="s">
        <v>183</v>
      </c>
      <c r="B8" s="22">
        <v>35000000</v>
      </c>
      <c r="C8" s="22">
        <v>35000000</v>
      </c>
      <c r="D8" s="22">
        <v>35000000</v>
      </c>
      <c r="E8" s="21" t="s">
        <v>184</v>
      </c>
      <c r="F8" s="22">
        <v>480000000</v>
      </c>
      <c r="G8" s="22">
        <v>490000000</v>
      </c>
      <c r="H8" s="23">
        <v>500000000</v>
      </c>
    </row>
    <row r="9" spans="1:8" x14ac:dyDescent="0.25">
      <c r="A9" s="21" t="s">
        <v>185</v>
      </c>
      <c r="B9" s="22">
        <v>300000000</v>
      </c>
      <c r="C9" s="22">
        <v>300000000</v>
      </c>
      <c r="D9" s="22">
        <v>300000000</v>
      </c>
      <c r="E9" s="21" t="s">
        <v>186</v>
      </c>
      <c r="F9" s="22">
        <v>0</v>
      </c>
      <c r="G9" s="22">
        <v>0</v>
      </c>
      <c r="H9" s="23">
        <v>0</v>
      </c>
    </row>
    <row r="10" spans="1:8" x14ac:dyDescent="0.25">
      <c r="A10" s="21" t="s">
        <v>187</v>
      </c>
      <c r="B10" s="22">
        <v>800000000</v>
      </c>
      <c r="C10" s="22">
        <v>800000000</v>
      </c>
      <c r="D10" s="22">
        <v>800000000</v>
      </c>
      <c r="E10" s="21" t="s">
        <v>188</v>
      </c>
      <c r="F10" s="22">
        <v>60000000</v>
      </c>
      <c r="G10" s="22">
        <v>60000000</v>
      </c>
      <c r="H10" s="23">
        <v>60000000</v>
      </c>
    </row>
    <row r="11" spans="1:8" ht="15.75" thickBot="1" x14ac:dyDescent="0.3">
      <c r="A11" s="21" t="s">
        <v>189</v>
      </c>
      <c r="B11" s="22">
        <v>10000000</v>
      </c>
      <c r="C11" s="22">
        <v>10000000</v>
      </c>
      <c r="D11" s="22">
        <v>10000000</v>
      </c>
      <c r="E11" s="24" t="s">
        <v>190</v>
      </c>
      <c r="F11" s="25">
        <v>100000000</v>
      </c>
      <c r="G11" s="25">
        <v>100000000</v>
      </c>
      <c r="H11" s="25">
        <v>100000000</v>
      </c>
    </row>
    <row r="12" spans="1:8" ht="15.75" thickBot="1" x14ac:dyDescent="0.3">
      <c r="A12" s="21" t="s">
        <v>191</v>
      </c>
      <c r="B12" s="22">
        <v>0</v>
      </c>
      <c r="C12" s="22">
        <v>0</v>
      </c>
      <c r="D12" s="23">
        <v>0</v>
      </c>
      <c r="E12" s="13" t="s">
        <v>192</v>
      </c>
      <c r="F12" s="26">
        <f>(F6+F7+F8+F10+F11)</f>
        <v>1450000000</v>
      </c>
      <c r="G12" s="26">
        <f>SUM(G6:G11)</f>
        <v>1471000000</v>
      </c>
      <c r="H12" s="11">
        <f>SUM(H6:H11)</f>
        <v>1492000000</v>
      </c>
    </row>
    <row r="13" spans="1:8" x14ac:dyDescent="0.25">
      <c r="A13" s="21" t="s">
        <v>193</v>
      </c>
      <c r="B13" s="22">
        <v>370000000</v>
      </c>
      <c r="C13" s="22">
        <v>350000000</v>
      </c>
      <c r="D13" s="23">
        <v>330000000</v>
      </c>
      <c r="E13" s="15" t="s">
        <v>19</v>
      </c>
      <c r="F13" s="16">
        <v>50000000</v>
      </c>
      <c r="G13" s="16">
        <v>100000000</v>
      </c>
      <c r="H13" s="17">
        <v>40000000</v>
      </c>
    </row>
    <row r="14" spans="1:8" ht="15.75" thickBot="1" x14ac:dyDescent="0.3">
      <c r="A14" s="24" t="s">
        <v>194</v>
      </c>
      <c r="B14" s="25">
        <v>27000000</v>
      </c>
      <c r="C14" s="25">
        <v>27000000</v>
      </c>
      <c r="D14" s="25">
        <v>27000000</v>
      </c>
      <c r="E14" s="21" t="s">
        <v>13</v>
      </c>
      <c r="F14" s="22">
        <v>180000000</v>
      </c>
      <c r="G14" s="22">
        <v>80000000</v>
      </c>
      <c r="H14" s="23">
        <v>50000000</v>
      </c>
    </row>
    <row r="15" spans="1:8" ht="15.75" thickBot="1" x14ac:dyDescent="0.3">
      <c r="A15" s="27" t="s">
        <v>195</v>
      </c>
      <c r="B15" s="28">
        <f>SUM(B6,B7,B12:B14)</f>
        <v>1657000000</v>
      </c>
      <c r="C15" s="28">
        <f>SUM(C6,C7,C12:C14)</f>
        <v>1637000000</v>
      </c>
      <c r="D15" s="29">
        <f>SUM(D6,D7,D12:D14)</f>
        <v>1622000000</v>
      </c>
      <c r="E15" s="30" t="s">
        <v>196</v>
      </c>
      <c r="F15" s="31">
        <f>SUM(F13:F14)</f>
        <v>230000000</v>
      </c>
      <c r="G15" s="31">
        <f>SUM(G13:G14)</f>
        <v>180000000</v>
      </c>
      <c r="H15" s="31">
        <f>SUM(H13:H14)</f>
        <v>90000000</v>
      </c>
    </row>
    <row r="16" spans="1:8" x14ac:dyDescent="0.25">
      <c r="A16" s="15" t="s">
        <v>197</v>
      </c>
      <c r="B16" s="16">
        <v>0</v>
      </c>
      <c r="C16" s="16">
        <v>0</v>
      </c>
      <c r="D16" s="17">
        <v>0</v>
      </c>
      <c r="E16" s="30" t="s">
        <v>280</v>
      </c>
      <c r="F16" s="31">
        <v>17000000</v>
      </c>
      <c r="G16" s="31">
        <v>26000000</v>
      </c>
      <c r="H16" s="32">
        <v>80000000</v>
      </c>
    </row>
    <row r="17" spans="1:8" ht="15" customHeight="1" x14ac:dyDescent="0.25">
      <c r="A17" s="30" t="s">
        <v>198</v>
      </c>
      <c r="B17" s="31">
        <v>0</v>
      </c>
      <c r="C17" s="31">
        <v>0</v>
      </c>
      <c r="D17" s="32">
        <v>0</v>
      </c>
      <c r="E17" s="30" t="s">
        <v>279</v>
      </c>
      <c r="F17" s="31">
        <v>10000000</v>
      </c>
      <c r="G17" s="31">
        <v>10000000</v>
      </c>
      <c r="H17" s="32">
        <v>10000000</v>
      </c>
    </row>
    <row r="18" spans="1:8" x14ac:dyDescent="0.25">
      <c r="A18" s="33" t="s">
        <v>199</v>
      </c>
      <c r="B18" s="34">
        <f>SUM(B15+B17)</f>
        <v>1657000000</v>
      </c>
      <c r="C18" s="34">
        <f>SUM(C17+C15)</f>
        <v>1637000000</v>
      </c>
      <c r="D18" s="35">
        <f>SUM(D17+D15)</f>
        <v>1622000000</v>
      </c>
      <c r="E18" s="30" t="s">
        <v>200</v>
      </c>
      <c r="F18" s="31"/>
      <c r="G18" s="31"/>
      <c r="H18" s="32"/>
    </row>
    <row r="19" spans="1:8" ht="15.75" thickBot="1" x14ac:dyDescent="0.3">
      <c r="A19" s="36" t="s">
        <v>278</v>
      </c>
      <c r="B19" s="37">
        <v>50000000</v>
      </c>
      <c r="C19" s="37">
        <v>50000000</v>
      </c>
      <c r="D19" s="37">
        <v>50000000</v>
      </c>
      <c r="E19" s="38" t="s">
        <v>201</v>
      </c>
      <c r="F19" s="39">
        <f>(F12+F15+F16+F17+F18)</f>
        <v>1707000000</v>
      </c>
      <c r="G19" s="39">
        <f>(G12+G15+G16+G17+G18)</f>
        <v>1687000000</v>
      </c>
      <c r="H19" s="39">
        <f>(H12+H15+H16+H17+H18)</f>
        <v>1672000000</v>
      </c>
    </row>
    <row r="20" spans="1:8" ht="15.75" thickBot="1" x14ac:dyDescent="0.3">
      <c r="A20" s="40" t="s">
        <v>202</v>
      </c>
      <c r="B20" s="28">
        <f>SUM(B18:B19)</f>
        <v>1707000000</v>
      </c>
      <c r="C20" s="28">
        <f>SUM(C18:C19)</f>
        <v>1687000000</v>
      </c>
      <c r="D20" s="29">
        <f>SUM(D18:D19)</f>
        <v>1672000000</v>
      </c>
      <c r="E20" s="13" t="s">
        <v>203</v>
      </c>
      <c r="F20" s="28">
        <f>SUM(F19)</f>
        <v>1707000000</v>
      </c>
      <c r="G20" s="28">
        <f t="shared" ref="G20:H20" si="0">SUM(G19)</f>
        <v>1687000000</v>
      </c>
      <c r="H20" s="28">
        <f t="shared" si="0"/>
        <v>1672000000</v>
      </c>
    </row>
    <row r="21" spans="1:8" x14ac:dyDescent="0.25">
      <c r="A21" s="41"/>
      <c r="B21" s="42"/>
      <c r="C21" s="42"/>
      <c r="D21" s="42"/>
      <c r="E21" s="6"/>
      <c r="F21" s="6"/>
      <c r="G21" s="6"/>
      <c r="H21" s="6"/>
    </row>
    <row r="22" spans="1:8" x14ac:dyDescent="0.25">
      <c r="A22" s="43"/>
      <c r="B22" s="44"/>
      <c r="C22" s="44"/>
      <c r="D22" s="44"/>
    </row>
    <row r="23" spans="1:8" x14ac:dyDescent="0.25">
      <c r="A23" s="43"/>
      <c r="B23" s="45"/>
      <c r="C23" s="44"/>
      <c r="D23" s="44"/>
    </row>
    <row r="24" spans="1:8" x14ac:dyDescent="0.25">
      <c r="A24" s="43"/>
      <c r="B24" s="44"/>
      <c r="C24" s="44"/>
      <c r="D24" s="44"/>
    </row>
    <row r="25" spans="1:8" x14ac:dyDescent="0.25">
      <c r="A25" s="43"/>
      <c r="B25" s="44"/>
      <c r="C25" s="44"/>
      <c r="D25" s="44"/>
    </row>
    <row r="26" spans="1:8" x14ac:dyDescent="0.25">
      <c r="A26" s="46"/>
      <c r="B26" s="47"/>
      <c r="C26" s="47"/>
      <c r="D26" s="47"/>
    </row>
    <row r="27" spans="1:8" x14ac:dyDescent="0.25">
      <c r="A27" s="43"/>
      <c r="B27" s="44"/>
      <c r="C27" s="44"/>
      <c r="D27" s="44"/>
    </row>
    <row r="28" spans="1:8" x14ac:dyDescent="0.25">
      <c r="A28" s="43"/>
      <c r="B28" s="44"/>
      <c r="C28" s="44"/>
      <c r="D28" s="44"/>
    </row>
    <row r="29" spans="1:8" x14ac:dyDescent="0.25">
      <c r="A29" s="43"/>
      <c r="B29" s="44"/>
      <c r="C29" s="44"/>
      <c r="D29" s="44"/>
    </row>
    <row r="30" spans="1:8" x14ac:dyDescent="0.25">
      <c r="A30" s="46"/>
      <c r="B30" s="47"/>
      <c r="C30" s="47"/>
      <c r="D30" s="47"/>
    </row>
    <row r="31" spans="1:8" x14ac:dyDescent="0.25">
      <c r="A31" s="46"/>
      <c r="B31" s="47"/>
      <c r="C31" s="47"/>
      <c r="D31" s="47"/>
    </row>
    <row r="32" spans="1:8" x14ac:dyDescent="0.25">
      <c r="A32" s="46"/>
      <c r="B32" s="47"/>
      <c r="C32" s="47"/>
      <c r="D32" s="47"/>
    </row>
    <row r="33" spans="1:4" x14ac:dyDescent="0.25">
      <c r="A33" s="46"/>
      <c r="B33" s="47"/>
      <c r="C33" s="47"/>
      <c r="D33" s="47"/>
    </row>
    <row r="34" spans="1:4" x14ac:dyDescent="0.25">
      <c r="A34" s="41"/>
      <c r="B34" s="42"/>
      <c r="C34" s="42"/>
      <c r="D34" s="42"/>
    </row>
    <row r="35" spans="1:4" x14ac:dyDescent="0.25">
      <c r="A35" s="46"/>
      <c r="B35" s="47"/>
      <c r="C35" s="47"/>
      <c r="D35" s="47"/>
    </row>
    <row r="36" spans="1:4" x14ac:dyDescent="0.25">
      <c r="A36" s="46"/>
      <c r="B36" s="47"/>
      <c r="C36" s="47"/>
      <c r="D36" s="47"/>
    </row>
    <row r="37" spans="1:4" x14ac:dyDescent="0.25">
      <c r="A37" s="46"/>
      <c r="B37" s="42"/>
      <c r="C37" s="42"/>
      <c r="D37" s="42"/>
    </row>
    <row r="38" spans="1:4" x14ac:dyDescent="0.25">
      <c r="A38" s="43"/>
      <c r="B38" s="44"/>
      <c r="C38" s="43"/>
      <c r="D38" s="43"/>
    </row>
  </sheetData>
  <mergeCells count="4">
    <mergeCell ref="A2:H2"/>
    <mergeCell ref="F3:G3"/>
    <mergeCell ref="A1:H1"/>
    <mergeCell ref="G4:H4"/>
  </mergeCells>
  <pageMargins left="0.23622047244094491" right="0.39370078740157483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Normal="100" workbookViewId="0">
      <selection activeCell="B2" sqref="B2:E2"/>
    </sheetView>
  </sheetViews>
  <sheetFormatPr defaultRowHeight="15" x14ac:dyDescent="0.25"/>
  <cols>
    <col min="1" max="2" width="9.140625" style="1"/>
    <col min="3" max="3" width="38.85546875" style="1" bestFit="1" customWidth="1"/>
    <col min="4" max="4" width="14.28515625" style="1" bestFit="1" customWidth="1"/>
    <col min="5" max="5" width="10.85546875" style="1" bestFit="1" customWidth="1"/>
    <col min="6" max="6" width="10" style="1" bestFit="1" customWidth="1"/>
    <col min="7" max="16384" width="9.140625" style="1"/>
  </cols>
  <sheetData>
    <row r="1" spans="2:5" x14ac:dyDescent="0.25">
      <c r="B1" s="410" t="s">
        <v>363</v>
      </c>
      <c r="C1" s="411"/>
      <c r="D1" s="411"/>
      <c r="E1" s="411"/>
    </row>
    <row r="2" spans="2:5" x14ac:dyDescent="0.25">
      <c r="B2" s="410" t="s">
        <v>298</v>
      </c>
      <c r="C2" s="411"/>
      <c r="D2" s="411"/>
      <c r="E2" s="411"/>
    </row>
    <row r="3" spans="2:5" ht="15.75" thickBot="1" x14ac:dyDescent="0.3">
      <c r="D3" s="361" t="s">
        <v>299</v>
      </c>
      <c r="E3" s="360"/>
    </row>
    <row r="4" spans="2:5" ht="15.75" thickBot="1" x14ac:dyDescent="0.3">
      <c r="B4" s="48" t="s">
        <v>138</v>
      </c>
      <c r="C4" s="49" t="s">
        <v>139</v>
      </c>
      <c r="D4" s="48" t="s">
        <v>288</v>
      </c>
    </row>
    <row r="5" spans="2:5" x14ac:dyDescent="0.25">
      <c r="B5" s="50" t="s">
        <v>140</v>
      </c>
      <c r="C5" s="51" t="s">
        <v>141</v>
      </c>
      <c r="D5" s="52">
        <v>59800000</v>
      </c>
    </row>
    <row r="6" spans="2:5" x14ac:dyDescent="0.25">
      <c r="B6" s="53" t="s">
        <v>142</v>
      </c>
      <c r="C6" s="54" t="s">
        <v>143</v>
      </c>
      <c r="D6" s="55">
        <v>12161000</v>
      </c>
    </row>
    <row r="7" spans="2:5" x14ac:dyDescent="0.25">
      <c r="B7" s="53" t="s">
        <v>144</v>
      </c>
      <c r="C7" s="54" t="s">
        <v>145</v>
      </c>
      <c r="D7" s="55">
        <v>415792412</v>
      </c>
    </row>
    <row r="8" spans="2:5" x14ac:dyDescent="0.25">
      <c r="B8" s="53" t="s">
        <v>235</v>
      </c>
      <c r="C8" s="54" t="s">
        <v>147</v>
      </c>
      <c r="D8" s="55">
        <v>60000000</v>
      </c>
    </row>
    <row r="9" spans="2:5" x14ac:dyDescent="0.25">
      <c r="B9" s="53" t="s">
        <v>236</v>
      </c>
      <c r="C9" s="54" t="s">
        <v>149</v>
      </c>
      <c r="D9" s="55">
        <v>290356000</v>
      </c>
    </row>
    <row r="10" spans="2:5" x14ac:dyDescent="0.25">
      <c r="B10" s="53" t="s">
        <v>150</v>
      </c>
      <c r="C10" s="54" t="s">
        <v>151</v>
      </c>
      <c r="D10" s="105">
        <v>677674000</v>
      </c>
    </row>
    <row r="11" spans="2:5" x14ac:dyDescent="0.25">
      <c r="B11" s="53" t="s">
        <v>237</v>
      </c>
      <c r="C11" s="54" t="s">
        <v>14</v>
      </c>
      <c r="D11" s="105">
        <v>80400000</v>
      </c>
    </row>
    <row r="12" spans="2:5" x14ac:dyDescent="0.25">
      <c r="B12" s="53" t="s">
        <v>238</v>
      </c>
      <c r="C12" s="54" t="s">
        <v>239</v>
      </c>
      <c r="D12" s="55">
        <v>54058737</v>
      </c>
    </row>
    <row r="13" spans="2:5" ht="15.75" thickBot="1" x14ac:dyDescent="0.3">
      <c r="B13" s="56" t="s">
        <v>240</v>
      </c>
      <c r="C13" s="57" t="s">
        <v>241</v>
      </c>
      <c r="D13" s="58">
        <v>769430267</v>
      </c>
    </row>
    <row r="14" spans="2:5" ht="15.75" thickBot="1" x14ac:dyDescent="0.3">
      <c r="B14" s="59" t="s">
        <v>158</v>
      </c>
      <c r="C14" s="60" t="s">
        <v>159</v>
      </c>
      <c r="D14" s="61">
        <f>SUM(D5:D13)</f>
        <v>2419672416</v>
      </c>
    </row>
    <row r="15" spans="2:5" x14ac:dyDescent="0.25">
      <c r="B15" s="50" t="s">
        <v>160</v>
      </c>
      <c r="C15" s="51" t="s">
        <v>161</v>
      </c>
      <c r="D15" s="52">
        <v>357637932</v>
      </c>
    </row>
    <row r="16" spans="2:5" x14ac:dyDescent="0.25">
      <c r="B16" s="53" t="s">
        <v>68</v>
      </c>
      <c r="C16" s="54" t="s">
        <v>242</v>
      </c>
      <c r="D16" s="55">
        <v>42788000</v>
      </c>
    </row>
    <row r="17" spans="2:5" x14ac:dyDescent="0.25">
      <c r="B17" s="53" t="s">
        <v>101</v>
      </c>
      <c r="C17" s="54" t="s">
        <v>100</v>
      </c>
      <c r="D17" s="55">
        <v>1130400000</v>
      </c>
    </row>
    <row r="18" spans="2:5" x14ac:dyDescent="0.25">
      <c r="B18" s="53" t="s">
        <v>166</v>
      </c>
      <c r="C18" s="54" t="s">
        <v>167</v>
      </c>
      <c r="D18" s="55">
        <v>110500000</v>
      </c>
    </row>
    <row r="19" spans="2:5" x14ac:dyDescent="0.25">
      <c r="B19" s="53" t="s">
        <v>219</v>
      </c>
      <c r="C19" s="54" t="s">
        <v>220</v>
      </c>
      <c r="D19" s="55">
        <v>0</v>
      </c>
    </row>
    <row r="20" spans="2:5" x14ac:dyDescent="0.25">
      <c r="B20" s="53" t="s">
        <v>243</v>
      </c>
      <c r="C20" s="54" t="s">
        <v>244</v>
      </c>
      <c r="D20" s="55">
        <v>3600000</v>
      </c>
    </row>
    <row r="21" spans="2:5" ht="15.75" thickBot="1" x14ac:dyDescent="0.3">
      <c r="B21" s="56" t="s">
        <v>170</v>
      </c>
      <c r="C21" s="57" t="s">
        <v>171</v>
      </c>
      <c r="D21" s="106">
        <v>774746484</v>
      </c>
      <c r="E21" s="5"/>
    </row>
    <row r="22" spans="2:5" ht="15.75" thickBot="1" x14ac:dyDescent="0.3">
      <c r="B22" s="59" t="s">
        <v>158</v>
      </c>
      <c r="C22" s="60" t="s">
        <v>172</v>
      </c>
      <c r="D22" s="61">
        <f>SUM(D15:D21)</f>
        <v>2419672416</v>
      </c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4</vt:i4>
      </vt:variant>
    </vt:vector>
  </HeadingPairs>
  <TitlesOfParts>
    <vt:vector size="21" baseType="lpstr">
      <vt:lpstr>1.sz. mell.</vt:lpstr>
      <vt:lpstr>2.sz. mell.</vt:lpstr>
      <vt:lpstr>3.sz. mell.</vt:lpstr>
      <vt:lpstr>4.sz. mell.</vt:lpstr>
      <vt:lpstr>5. sz. mell.</vt:lpstr>
      <vt:lpstr>6.sz. mell.</vt:lpstr>
      <vt:lpstr>7.sz. mell.</vt:lpstr>
      <vt:lpstr>8.sz. mell.</vt:lpstr>
      <vt:lpstr>9.sz. mell.</vt:lpstr>
      <vt:lpstr>10.sz. mell.</vt:lpstr>
      <vt:lpstr>11.sz. mell.</vt:lpstr>
      <vt:lpstr>12.sz. mell.</vt:lpstr>
      <vt:lpstr>13.sz. mell.</vt:lpstr>
      <vt:lpstr>14.sz. mell.</vt:lpstr>
      <vt:lpstr>15.sz. mell.</vt:lpstr>
      <vt:lpstr>16.sz. mell.</vt:lpstr>
      <vt:lpstr>Munka1</vt:lpstr>
      <vt:lpstr>'10.sz. mell.'!Nyomtatási_terület</vt:lpstr>
      <vt:lpstr>'12.sz. mell.'!Nyomtatási_terület</vt:lpstr>
      <vt:lpstr>'14.sz. mell.'!Nyomtatási_terület</vt:lpstr>
      <vt:lpstr>'16.sz. mell.'!Nyomtatási_terület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2018-02-21T13:07:42Z</cp:lastPrinted>
  <dcterms:created xsi:type="dcterms:W3CDTF">2013-02-12T14:58:30Z</dcterms:created>
  <dcterms:modified xsi:type="dcterms:W3CDTF">2018-02-21T13:10:15Z</dcterms:modified>
</cp:coreProperties>
</file>