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<sst xmlns="http://schemas.openxmlformats.org/spreadsheetml/2006/main" count="315" uniqueCount="272">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</sst>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71" applyFont="1" applyFill="1" applyBorder="1" applyAlignment="1" applyProtection="1">
      <alignment horizontal="center" vertical="center" wrapText="1"/>
      <protection/>
    </xf>
    <xf numFmtId="0" fontId="20" fillId="0" borderId="12" xfId="71" applyFont="1" applyFill="1" applyBorder="1" applyAlignment="1" applyProtection="1">
      <alignment horizontal="center" vertical="center" wrapText="1"/>
      <protection/>
    </xf>
    <xf numFmtId="0" fontId="20" fillId="0" borderId="13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Protection="1">
      <alignment/>
      <protection/>
    </xf>
    <xf numFmtId="0" fontId="22" fillId="0" borderId="14" xfId="71" applyFont="1" applyFill="1" applyBorder="1" applyAlignment="1" applyProtection="1">
      <alignment horizontal="center" vertical="center" wrapText="1"/>
      <protection/>
    </xf>
    <xf numFmtId="0" fontId="22" fillId="0" borderId="15" xfId="71" applyFont="1" applyFill="1" applyBorder="1" applyAlignment="1" applyProtection="1">
      <alignment horizontal="center" vertical="center" wrapText="1"/>
      <protection/>
    </xf>
    <xf numFmtId="0" fontId="22" fillId="0" borderId="16" xfId="71" applyFont="1" applyFill="1" applyBorder="1" applyAlignment="1" applyProtection="1">
      <alignment horizontal="center" vertical="center" wrapText="1"/>
      <protection/>
    </xf>
    <xf numFmtId="0" fontId="23" fillId="0" borderId="0" xfId="71" applyFont="1" applyFill="1" applyProtection="1">
      <alignment/>
      <protection/>
    </xf>
    <xf numFmtId="0" fontId="22" fillId="0" borderId="11" xfId="71" applyFont="1" applyFill="1" applyBorder="1" applyAlignment="1" applyProtection="1">
      <alignment horizontal="left" vertical="center" wrapText="1" indent="1"/>
      <protection/>
    </xf>
    <xf numFmtId="0" fontId="22" fillId="0" borderId="12" xfId="71" applyFont="1" applyFill="1" applyBorder="1" applyAlignment="1" applyProtection="1">
      <alignment horizontal="left" vertical="center" wrapText="1" indent="1"/>
      <protection/>
    </xf>
    <xf numFmtId="164" fontId="22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49" fontId="23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71" applyNumberFormat="1" applyFont="1" applyFill="1" applyBorder="1" applyAlignment="1" applyProtection="1">
      <alignment horizontal="righ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5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7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7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22" fillId="0" borderId="14" xfId="71" applyFont="1" applyFill="1" applyBorder="1" applyAlignment="1" applyProtection="1">
      <alignment horizontal="left" vertical="center" wrapText="1" indent="1"/>
      <protection/>
    </xf>
    <xf numFmtId="0" fontId="22" fillId="0" borderId="15" xfId="71" applyFont="1" applyFill="1" applyBorder="1" applyAlignment="1" applyProtection="1">
      <alignment vertical="center" wrapText="1"/>
      <protection/>
    </xf>
    <xf numFmtId="164" fontId="22" fillId="0" borderId="32" xfId="71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71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71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71" applyFont="1" applyFill="1" applyBorder="1" applyAlignment="1" applyProtection="1">
      <alignment horizontal="left" vertical="center" wrapText="1" indent="1"/>
      <protection/>
    </xf>
    <xf numFmtId="164" fontId="25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71" applyFont="1" applyFill="1" applyBorder="1" applyAlignment="1" applyProtection="1">
      <alignment horizontal="left" vertical="center" wrapText="1" indent="1"/>
      <protection/>
    </xf>
    <xf numFmtId="0" fontId="23" fillId="0" borderId="37" xfId="71" applyFont="1" applyFill="1" applyBorder="1" applyAlignment="1" applyProtection="1">
      <alignment horizontal="left" vertical="center" wrapText="1" indent="1"/>
      <protection/>
    </xf>
    <xf numFmtId="0" fontId="23" fillId="0" borderId="27" xfId="71" applyFont="1" applyFill="1" applyBorder="1" applyAlignment="1" applyProtection="1">
      <alignment horizontal="left" vertical="center" wrapText="1" indent="6"/>
      <protection/>
    </xf>
    <xf numFmtId="0" fontId="23" fillId="0" borderId="23" xfId="71" applyFont="1" applyFill="1" applyBorder="1" applyAlignment="1" applyProtection="1">
      <alignment horizontal="left" indent="6"/>
      <protection/>
    </xf>
    <xf numFmtId="0" fontId="23" fillId="0" borderId="23" xfId="71" applyFont="1" applyFill="1" applyBorder="1" applyAlignment="1" applyProtection="1">
      <alignment horizontal="left" vertical="center" wrapText="1" indent="6"/>
      <protection/>
    </xf>
    <xf numFmtId="49" fontId="23" fillId="0" borderId="38" xfId="71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71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71" applyFont="1" applyFill="1" applyBorder="1" applyAlignment="1" applyProtection="1">
      <alignment horizontal="left" vertical="center" wrapText="1" indent="7"/>
      <protection/>
    </xf>
    <xf numFmtId="164" fontId="23" fillId="0" borderId="41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71" applyFont="1" applyFill="1" applyBorder="1" applyAlignment="1" applyProtection="1">
      <alignment horizontal="left" vertical="center" wrapText="1" indent="1"/>
      <protection/>
    </xf>
    <xf numFmtId="0" fontId="22" fillId="0" borderId="31" xfId="71" applyFont="1" applyFill="1" applyBorder="1" applyAlignment="1" applyProtection="1">
      <alignment vertical="center" wrapText="1"/>
      <protection/>
    </xf>
    <xf numFmtId="164" fontId="22" fillId="0" borderId="43" xfId="71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71" applyFont="1" applyFill="1" applyBorder="1" applyAlignment="1" applyProtection="1">
      <alignment horizontal="left" vertical="center" wrapText="1" indent="1"/>
      <protection/>
    </xf>
    <xf numFmtId="164" fontId="25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71" applyFont="1" applyFill="1" applyBorder="1" applyAlignment="1" applyProtection="1">
      <alignment horizontal="left" vertical="center" wrapText="1" indent="6"/>
      <protection/>
    </xf>
    <xf numFmtId="164" fontId="27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71" applyFont="1" applyFill="1" applyBorder="1" applyAlignment="1" applyProtection="1">
      <alignment horizontal="left" vertical="center" wrapText="1" indent="1"/>
      <protection/>
    </xf>
    <xf numFmtId="0" fontId="23" fillId="0" borderId="19" xfId="7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164" fontId="28" fillId="0" borderId="10" xfId="71" applyNumberFormat="1" applyFont="1" applyFill="1" applyBorder="1" applyAlignment="1" applyProtection="1">
      <alignment horizontal="left" vertical="center"/>
      <protection/>
    </xf>
    <xf numFmtId="0" fontId="22" fillId="0" borderId="12" xfId="71" applyFont="1" applyFill="1" applyBorder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I162"/>
  <sheetViews>
    <sheetView tabSelected="1" view="pageLayout" zoomScaleNormal="115" zoomScaleSheetLayoutView="100" workbookViewId="0" topLeftCell="A74">
      <selection activeCell="D1" sqref="D1:F16384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11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aca="true" t="shared" si="0" ref="C5:C68">SUM(D5:F5)</f>
        <v>143252109</v>
      </c>
      <c r="D5" s="16">
        <f>+D6+D7+D8+D9+D10+D11</f>
        <v>143252109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31">
        <f t="shared" si="0"/>
        <v>133737400</v>
      </c>
      <c r="D8" s="28">
        <f>118423160+15562200-247960</f>
        <v>133737400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2" t="s">
        <v>22</v>
      </c>
      <c r="C10" s="27">
        <f t="shared" si="0"/>
        <v>9514709</v>
      </c>
      <c r="D10" s="33">
        <f>9514709</f>
        <v>9514709</v>
      </c>
      <c r="E10" s="29"/>
      <c r="F10" s="29"/>
    </row>
    <row r="11" spans="1:6" s="18" customFormat="1" ht="12" customHeight="1" thickBot="1">
      <c r="A11" s="34" t="s">
        <v>23</v>
      </c>
      <c r="B11" s="35" t="s">
        <v>24</v>
      </c>
      <c r="C11" s="36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7" t="s">
        <v>26</v>
      </c>
      <c r="C12" s="15">
        <f t="shared" si="0"/>
        <v>156198666</v>
      </c>
      <c r="D12" s="16">
        <f>+D13+D14+D15+D16+D17</f>
        <v>150713666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31">
        <f t="shared" si="0"/>
        <v>156198666</v>
      </c>
      <c r="D17" s="33">
        <f>2285000+110446000+3111000+374405+5445044+12549488+16502729</f>
        <v>150713666</v>
      </c>
      <c r="E17" s="38"/>
      <c r="F17" s="29">
        <v>5485000</v>
      </c>
    </row>
    <row r="18" spans="1:6" s="18" customFormat="1" ht="12" customHeight="1" thickBot="1">
      <c r="A18" s="34" t="s">
        <v>37</v>
      </c>
      <c r="B18" s="35" t="s">
        <v>38</v>
      </c>
      <c r="C18" s="39">
        <f t="shared" si="0"/>
        <v>16877134</v>
      </c>
      <c r="D18" s="40">
        <f>374405+16502729</f>
        <v>16877134</v>
      </c>
      <c r="E18" s="41"/>
      <c r="F18" s="41"/>
    </row>
    <row r="19" spans="1:6" s="18" customFormat="1" ht="12" customHeight="1" thickBot="1">
      <c r="A19" s="13" t="s">
        <v>39</v>
      </c>
      <c r="B19" s="14" t="s">
        <v>40</v>
      </c>
      <c r="C19" s="42">
        <f t="shared" si="0"/>
        <v>204815930</v>
      </c>
      <c r="D19" s="16">
        <f>+D20+D21+D22+D23+D24</f>
        <v>204815930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3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31">
        <f t="shared" si="0"/>
        <v>204815930</v>
      </c>
      <c r="D24" s="33">
        <f>2665000+199720812+2430118</f>
        <v>204815930</v>
      </c>
      <c r="E24" s="29"/>
      <c r="F24" s="29"/>
    </row>
    <row r="25" spans="1:6" s="18" customFormat="1" ht="12" customHeight="1" thickBot="1">
      <c r="A25" s="34" t="s">
        <v>51</v>
      </c>
      <c r="B25" s="44" t="s">
        <v>52</v>
      </c>
      <c r="C25" s="39">
        <f t="shared" si="0"/>
        <v>202150930</v>
      </c>
      <c r="D25" s="40">
        <f>199720812+2430118</f>
        <v>202150930</v>
      </c>
      <c r="E25" s="41"/>
      <c r="F25" s="41"/>
    </row>
    <row r="26" spans="1:6" s="18" customFormat="1" ht="12" customHeight="1" thickBot="1">
      <c r="A26" s="13" t="s">
        <v>53</v>
      </c>
      <c r="B26" s="14" t="s">
        <v>54</v>
      </c>
      <c r="C26" s="42">
        <f t="shared" si="0"/>
        <v>0</v>
      </c>
      <c r="D26" s="45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6">
        <f>+D28+D29+D30</f>
        <v>0</v>
      </c>
      <c r="E27" s="47"/>
      <c r="F27" s="47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8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4" t="s">
        <v>67</v>
      </c>
      <c r="B33" s="44" t="s">
        <v>68</v>
      </c>
      <c r="C33" s="36">
        <f t="shared" si="0"/>
        <v>0</v>
      </c>
      <c r="D33" s="49"/>
      <c r="E33" s="41"/>
      <c r="F33" s="50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227439448</v>
      </c>
      <c r="D34" s="16">
        <f>SUM(D35:D45)</f>
        <v>14598046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3989677</v>
      </c>
      <c r="D35" s="22">
        <f>3937000+52677</f>
        <v>3989677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31">
        <f t="shared" si="0"/>
        <v>44955081</v>
      </c>
      <c r="D36" s="33">
        <f>160000+5500000+862205+3500000-5415056</f>
        <v>4607149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3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31">
        <f t="shared" si="0"/>
        <v>8531456</v>
      </c>
      <c r="D40" s="28">
        <f>1063000+44000+1485000+14223+232795+2715688</f>
        <v>5554706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3"/>
      <c r="E43" s="29"/>
      <c r="F43" s="29"/>
    </row>
    <row r="44" spans="1:6" s="18" customFormat="1" ht="12" customHeight="1">
      <c r="A44" s="34" t="s">
        <v>89</v>
      </c>
      <c r="B44" s="44" t="s">
        <v>90</v>
      </c>
      <c r="C44" s="27">
        <f t="shared" si="0"/>
        <v>0</v>
      </c>
      <c r="D44" s="40"/>
      <c r="E44" s="41"/>
      <c r="F44" s="41"/>
    </row>
    <row r="45" spans="1:6" s="18" customFormat="1" ht="12" customHeight="1" thickBot="1">
      <c r="A45" s="34" t="s">
        <v>91</v>
      </c>
      <c r="B45" s="35" t="s">
        <v>92</v>
      </c>
      <c r="C45" s="39">
        <f t="shared" si="0"/>
        <v>416514</v>
      </c>
      <c r="D45" s="40">
        <v>416514</v>
      </c>
      <c r="E45" s="41"/>
      <c r="F45" s="41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51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3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250000</v>
      </c>
      <c r="D49" s="33">
        <v>250000</v>
      </c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3"/>
      <c r="E50" s="29"/>
      <c r="F50" s="29"/>
    </row>
    <row r="51" spans="1:6" s="18" customFormat="1" ht="12" customHeight="1" thickBot="1">
      <c r="A51" s="34" t="s">
        <v>103</v>
      </c>
      <c r="B51" s="35" t="s">
        <v>104</v>
      </c>
      <c r="C51" s="36">
        <f t="shared" si="0"/>
        <v>0</v>
      </c>
      <c r="D51" s="40"/>
      <c r="E51" s="41"/>
      <c r="F51" s="41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3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3"/>
      <c r="E55" s="29"/>
      <c r="F55" s="29"/>
    </row>
    <row r="56" spans="1:6" s="18" customFormat="1" ht="12" customHeight="1" thickBot="1">
      <c r="A56" s="34" t="s">
        <v>113</v>
      </c>
      <c r="B56" s="35" t="s">
        <v>114</v>
      </c>
      <c r="C56" s="36">
        <f t="shared" si="0"/>
        <v>0</v>
      </c>
      <c r="D56" s="49"/>
      <c r="E56" s="50"/>
      <c r="F56" s="50"/>
    </row>
    <row r="57" spans="1:6" s="18" customFormat="1" ht="12" customHeight="1" thickBot="1">
      <c r="A57" s="13" t="s">
        <v>115</v>
      </c>
      <c r="B57" s="37" t="s">
        <v>116</v>
      </c>
      <c r="C57" s="15">
        <f t="shared" si="0"/>
        <v>1200000</v>
      </c>
      <c r="D57" s="16">
        <f>SUM(D58:D60)</f>
        <v>1200000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3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3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1200000</v>
      </c>
      <c r="D60" s="33">
        <v>1200000</v>
      </c>
      <c r="E60" s="29"/>
      <c r="F60" s="29"/>
    </row>
    <row r="61" spans="1:6" s="18" customFormat="1" ht="12" customHeight="1" thickBot="1">
      <c r="A61" s="34" t="s">
        <v>123</v>
      </c>
      <c r="B61" s="35" t="s">
        <v>124</v>
      </c>
      <c r="C61" s="36">
        <f t="shared" si="0"/>
        <v>0</v>
      </c>
      <c r="D61" s="33"/>
      <c r="E61" s="29"/>
      <c r="F61" s="29"/>
    </row>
    <row r="62" spans="1:6" s="18" customFormat="1" ht="12" customHeight="1" thickBot="1">
      <c r="A62" s="52" t="s">
        <v>125</v>
      </c>
      <c r="B62" s="14" t="s">
        <v>126</v>
      </c>
      <c r="C62" s="15">
        <f t="shared" si="0"/>
        <v>734722153</v>
      </c>
      <c r="D62" s="45">
        <f>+D5+D12+D19+D26+D34+D46+D52+D57</f>
        <v>516395751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3" t="s">
        <v>127</v>
      </c>
      <c r="B63" s="37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2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82000000</v>
      </c>
      <c r="D64" s="54">
        <f>44100000+37900000</f>
        <v>82000000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3">
        <v>100000000</v>
      </c>
      <c r="E65" s="29"/>
      <c r="F65" s="29"/>
    </row>
    <row r="66" spans="1:6" s="18" customFormat="1" ht="12" customHeight="1" thickBot="1">
      <c r="A66" s="34" t="s">
        <v>133</v>
      </c>
      <c r="B66" s="55" t="s">
        <v>134</v>
      </c>
      <c r="C66" s="36">
        <f t="shared" si="0"/>
        <v>0</v>
      </c>
      <c r="D66" s="33"/>
      <c r="E66" s="29"/>
      <c r="F66" s="29"/>
    </row>
    <row r="67" spans="1:6" s="18" customFormat="1" ht="12" customHeight="1" thickBot="1">
      <c r="A67" s="53" t="s">
        <v>135</v>
      </c>
      <c r="B67" s="37" t="s">
        <v>136</v>
      </c>
      <c r="C67" s="42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3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aca="true" t="shared" si="1" ref="C69:C87">SUM(D69:F69)</f>
        <v>0</v>
      </c>
      <c r="D69" s="33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3"/>
      <c r="E70" s="29"/>
      <c r="F70" s="29"/>
    </row>
    <row r="71" spans="1:6" s="18" customFormat="1" ht="12" customHeight="1" thickBot="1">
      <c r="A71" s="34" t="s">
        <v>143</v>
      </c>
      <c r="B71" s="35" t="s">
        <v>144</v>
      </c>
      <c r="C71" s="36">
        <f t="shared" si="1"/>
        <v>0</v>
      </c>
      <c r="D71" s="33"/>
      <c r="E71" s="29"/>
      <c r="F71" s="29"/>
    </row>
    <row r="72" spans="1:6" s="18" customFormat="1" ht="12" customHeight="1" thickBot="1">
      <c r="A72" s="53" t="s">
        <v>145</v>
      </c>
      <c r="B72" s="37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3"/>
      <c r="E73" s="29"/>
      <c r="F73" s="29">
        <v>418046</v>
      </c>
    </row>
    <row r="74" spans="1:6" s="18" customFormat="1" ht="12" customHeight="1" thickBot="1">
      <c r="A74" s="34" t="s">
        <v>149</v>
      </c>
      <c r="B74" s="35" t="s">
        <v>150</v>
      </c>
      <c r="C74" s="36">
        <f t="shared" si="1"/>
        <v>0</v>
      </c>
      <c r="D74" s="33"/>
      <c r="E74" s="29"/>
      <c r="F74" s="29"/>
    </row>
    <row r="75" spans="1:6" s="18" customFormat="1" ht="12" customHeight="1" thickBot="1">
      <c r="A75" s="53" t="s">
        <v>151</v>
      </c>
      <c r="B75" s="37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3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3"/>
      <c r="E77" s="29"/>
      <c r="F77" s="29"/>
    </row>
    <row r="78" spans="1:6" s="18" customFormat="1" ht="12" customHeight="1" thickBot="1">
      <c r="A78" s="34" t="s">
        <v>157</v>
      </c>
      <c r="B78" s="35" t="s">
        <v>158</v>
      </c>
      <c r="C78" s="36">
        <f t="shared" si="1"/>
        <v>0</v>
      </c>
      <c r="D78" s="33"/>
      <c r="E78" s="29"/>
      <c r="F78" s="29"/>
    </row>
    <row r="79" spans="1:6" s="18" customFormat="1" ht="12" customHeight="1" thickBot="1">
      <c r="A79" s="53" t="s">
        <v>159</v>
      </c>
      <c r="B79" s="37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6" t="s">
        <v>161</v>
      </c>
      <c r="B80" s="20" t="s">
        <v>162</v>
      </c>
      <c r="C80" s="21">
        <f t="shared" si="1"/>
        <v>0</v>
      </c>
      <c r="D80" s="33"/>
      <c r="E80" s="29"/>
      <c r="F80" s="29"/>
    </row>
    <row r="81" spans="1:6" s="18" customFormat="1" ht="12" customHeight="1">
      <c r="A81" s="57" t="s">
        <v>163</v>
      </c>
      <c r="B81" s="26" t="s">
        <v>164</v>
      </c>
      <c r="C81" s="27">
        <f t="shared" si="1"/>
        <v>0</v>
      </c>
      <c r="D81" s="33"/>
      <c r="E81" s="29"/>
      <c r="F81" s="29"/>
    </row>
    <row r="82" spans="1:6" s="18" customFormat="1" ht="12" customHeight="1">
      <c r="A82" s="57" t="s">
        <v>165</v>
      </c>
      <c r="B82" s="26" t="s">
        <v>166</v>
      </c>
      <c r="C82" s="27">
        <f t="shared" si="1"/>
        <v>0</v>
      </c>
      <c r="D82" s="33"/>
      <c r="E82" s="29"/>
      <c r="F82" s="29"/>
    </row>
    <row r="83" spans="1:6" s="18" customFormat="1" ht="12" customHeight="1" thickBot="1">
      <c r="A83" s="58" t="s">
        <v>167</v>
      </c>
      <c r="B83" s="35" t="s">
        <v>168</v>
      </c>
      <c r="C83" s="36">
        <f t="shared" si="1"/>
        <v>0</v>
      </c>
      <c r="D83" s="33"/>
      <c r="E83" s="29"/>
      <c r="F83" s="29"/>
    </row>
    <row r="84" spans="1:6" s="18" customFormat="1" ht="12" customHeight="1" thickBot="1">
      <c r="A84" s="53" t="s">
        <v>169</v>
      </c>
      <c r="B84" s="37" t="s">
        <v>170</v>
      </c>
      <c r="C84" s="17">
        <f t="shared" si="1"/>
        <v>0</v>
      </c>
      <c r="D84" s="59"/>
      <c r="E84" s="60"/>
      <c r="F84" s="60"/>
    </row>
    <row r="85" spans="1:6" s="18" customFormat="1" ht="13.5" customHeight="1" thickBot="1">
      <c r="A85" s="53" t="s">
        <v>171</v>
      </c>
      <c r="B85" s="37" t="s">
        <v>172</v>
      </c>
      <c r="C85" s="17">
        <f t="shared" si="1"/>
        <v>0</v>
      </c>
      <c r="D85" s="59"/>
      <c r="E85" s="60"/>
      <c r="F85" s="60"/>
    </row>
    <row r="86" spans="1:6" s="18" customFormat="1" ht="15.75" customHeight="1" thickBot="1">
      <c r="A86" s="53" t="s">
        <v>173</v>
      </c>
      <c r="B86" s="61" t="s">
        <v>174</v>
      </c>
      <c r="C86" s="17">
        <f t="shared" si="1"/>
        <v>182418046</v>
      </c>
      <c r="D86" s="45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2" t="s">
        <v>175</v>
      </c>
      <c r="B87" s="63" t="s">
        <v>176</v>
      </c>
      <c r="C87" s="17">
        <f t="shared" si="1"/>
        <v>917140199</v>
      </c>
      <c r="D87" s="45">
        <f>+D62+D86</f>
        <v>698395751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177</v>
      </c>
      <c r="B89" s="1"/>
      <c r="C89" s="1"/>
    </row>
    <row r="90" spans="1:3" s="69" customFormat="1" ht="16.5" customHeight="1" thickBot="1">
      <c r="A90" s="67" t="s">
        <v>178</v>
      </c>
      <c r="B90" s="67"/>
      <c r="C90" s="68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70" t="s">
        <v>8</v>
      </c>
      <c r="B92" s="71" t="s">
        <v>9</v>
      </c>
      <c r="C92" s="72" t="s">
        <v>10</v>
      </c>
    </row>
    <row r="93" spans="1:6" ht="12" customHeight="1" thickBot="1">
      <c r="A93" s="73" t="s">
        <v>11</v>
      </c>
      <c r="B93" s="74" t="s">
        <v>180</v>
      </c>
      <c r="C93" s="17">
        <f aca="true" t="shared" si="2" ref="C93:C154">SUM(D93:F93)</f>
        <v>671098256</v>
      </c>
      <c r="D93" s="75">
        <f>+D94+D95+D96+D97+D98+D111</f>
        <v>106705812</v>
      </c>
      <c r="E93" s="76">
        <f>+E94+E95+E96+E97+E98+E111</f>
        <v>4419000</v>
      </c>
      <c r="F93" s="17">
        <f>F94+F95+F96+F97+F98+F111</f>
        <v>559973444</v>
      </c>
    </row>
    <row r="94" spans="1:6" ht="12" customHeight="1">
      <c r="A94" s="77" t="s">
        <v>13</v>
      </c>
      <c r="B94" s="78" t="s">
        <v>181</v>
      </c>
      <c r="C94" s="79">
        <f t="shared" si="2"/>
        <v>323232253</v>
      </c>
      <c r="D94" s="80">
        <f>310000+175000+172000+24000+3882000+3749000-282000+589000+24000+76000+2550000+416250+2550648+481496+3435648+3375000+515000+4000+6730000</f>
        <v>28777042</v>
      </c>
      <c r="E94" s="81"/>
      <c r="F94" s="81">
        <f>258452451+7750306+28252454</f>
        <v>294455211</v>
      </c>
    </row>
    <row r="95" spans="1:6" ht="12" customHeight="1">
      <c r="A95" s="25" t="s">
        <v>15</v>
      </c>
      <c r="B95" s="82" t="s">
        <v>182</v>
      </c>
      <c r="C95" s="31">
        <f t="shared" si="2"/>
        <v>75267448</v>
      </c>
      <c r="D95" s="33">
        <f>62000+33000+48000+808000+1652000-63900+117000+10800+37984+561000-41845+554400+765067+210221+911250+102000+1460052</f>
        <v>7227029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2" t="s">
        <v>183</v>
      </c>
      <c r="C96" s="31">
        <f t="shared" si="2"/>
        <v>258975055</v>
      </c>
      <c r="D96" s="40">
        <f>4801000+800001+376000+120000+386000+50000+18800+32000+22000+11212000+1682000+295900+401000+411000+1600000+26600000+7585000+1232300+80000-29210-800001+1025256+1035000+143504+138750-19000000-4000+8134750+8729191</f>
        <v>57078241</v>
      </c>
      <c r="E96" s="41">
        <v>4419000</v>
      </c>
      <c r="F96" s="29">
        <f>196774214-59900+635000+128500</f>
        <v>197477814</v>
      </c>
    </row>
    <row r="97" spans="1:6" ht="12" customHeight="1">
      <c r="A97" s="25" t="s">
        <v>19</v>
      </c>
      <c r="B97" s="82" t="s">
        <v>184</v>
      </c>
      <c r="C97" s="27">
        <f t="shared" si="2"/>
        <v>0</v>
      </c>
      <c r="D97" s="40"/>
      <c r="E97" s="41"/>
      <c r="F97" s="29"/>
    </row>
    <row r="98" spans="1:6" ht="12" customHeight="1">
      <c r="A98" s="25" t="s">
        <v>185</v>
      </c>
      <c r="B98" s="83" t="s">
        <v>186</v>
      </c>
      <c r="C98" s="31">
        <f t="shared" si="2"/>
        <v>13623500</v>
      </c>
      <c r="D98" s="40">
        <f>SUM(D99:D110)</f>
        <v>13623500</v>
      </c>
      <c r="E98" s="41">
        <f>SUM(E99:E110)</f>
        <v>0</v>
      </c>
      <c r="F98" s="41"/>
    </row>
    <row r="99" spans="1:6" ht="12" customHeight="1">
      <c r="A99" s="25" t="s">
        <v>23</v>
      </c>
      <c r="B99" s="82" t="s">
        <v>187</v>
      </c>
      <c r="C99" s="31">
        <f t="shared" si="2"/>
        <v>2792500</v>
      </c>
      <c r="D99" s="40">
        <v>2792500</v>
      </c>
      <c r="E99" s="41"/>
      <c r="F99" s="41"/>
    </row>
    <row r="100" spans="1:6" ht="12" customHeight="1">
      <c r="A100" s="25" t="s">
        <v>188</v>
      </c>
      <c r="B100" s="84" t="s">
        <v>189</v>
      </c>
      <c r="C100" s="27">
        <f t="shared" si="2"/>
        <v>0</v>
      </c>
      <c r="D100" s="40"/>
      <c r="E100" s="41"/>
      <c r="F100" s="41"/>
    </row>
    <row r="101" spans="1:6" ht="12" customHeight="1">
      <c r="A101" s="25" t="s">
        <v>190</v>
      </c>
      <c r="B101" s="84" t="s">
        <v>191</v>
      </c>
      <c r="C101" s="27">
        <f t="shared" si="2"/>
        <v>0</v>
      </c>
      <c r="D101" s="40"/>
      <c r="E101" s="41"/>
      <c r="F101" s="41"/>
    </row>
    <row r="102" spans="1:6" ht="12" customHeight="1">
      <c r="A102" s="25" t="s">
        <v>192</v>
      </c>
      <c r="B102" s="85" t="s">
        <v>193</v>
      </c>
      <c r="C102" s="27">
        <f t="shared" si="2"/>
        <v>0</v>
      </c>
      <c r="D102" s="40"/>
      <c r="E102" s="41"/>
      <c r="F102" s="41"/>
    </row>
    <row r="103" spans="1:6" ht="12" customHeight="1">
      <c r="A103" s="25" t="s">
        <v>194</v>
      </c>
      <c r="B103" s="86" t="s">
        <v>195</v>
      </c>
      <c r="C103" s="27">
        <f t="shared" si="2"/>
        <v>0</v>
      </c>
      <c r="D103" s="40"/>
      <c r="E103" s="41"/>
      <c r="F103" s="41"/>
    </row>
    <row r="104" spans="1:6" ht="12" customHeight="1">
      <c r="A104" s="25" t="s">
        <v>196</v>
      </c>
      <c r="B104" s="86" t="s">
        <v>197</v>
      </c>
      <c r="C104" s="27">
        <f t="shared" si="2"/>
        <v>0</v>
      </c>
      <c r="D104" s="40"/>
      <c r="E104" s="41"/>
      <c r="F104" s="41"/>
    </row>
    <row r="105" spans="1:6" ht="12" customHeight="1">
      <c r="A105" s="25" t="s">
        <v>198</v>
      </c>
      <c r="B105" s="85" t="s">
        <v>199</v>
      </c>
      <c r="C105" s="27">
        <f t="shared" si="2"/>
        <v>0</v>
      </c>
      <c r="D105" s="40"/>
      <c r="E105" s="41"/>
      <c r="F105" s="41"/>
    </row>
    <row r="106" spans="1:6" ht="12" customHeight="1">
      <c r="A106" s="25" t="s">
        <v>200</v>
      </c>
      <c r="B106" s="85" t="s">
        <v>201</v>
      </c>
      <c r="C106" s="27">
        <f t="shared" si="2"/>
        <v>0</v>
      </c>
      <c r="D106" s="40"/>
      <c r="E106" s="41"/>
      <c r="F106" s="41"/>
    </row>
    <row r="107" spans="1:6" ht="12" customHeight="1">
      <c r="A107" s="25" t="s">
        <v>202</v>
      </c>
      <c r="B107" s="86" t="s">
        <v>203</v>
      </c>
      <c r="C107" s="27">
        <f t="shared" si="2"/>
        <v>0</v>
      </c>
      <c r="D107" s="40"/>
      <c r="E107" s="41"/>
      <c r="F107" s="41"/>
    </row>
    <row r="108" spans="1:6" ht="12" customHeight="1">
      <c r="A108" s="87" t="s">
        <v>204</v>
      </c>
      <c r="B108" s="84" t="s">
        <v>205</v>
      </c>
      <c r="C108" s="27">
        <f t="shared" si="2"/>
        <v>0</v>
      </c>
      <c r="D108" s="40"/>
      <c r="E108" s="41"/>
      <c r="F108" s="41"/>
    </row>
    <row r="109" spans="1:6" ht="12" customHeight="1">
      <c r="A109" s="25" t="s">
        <v>206</v>
      </c>
      <c r="B109" s="84" t="s">
        <v>207</v>
      </c>
      <c r="C109" s="27">
        <f t="shared" si="2"/>
        <v>0</v>
      </c>
      <c r="D109" s="40"/>
      <c r="E109" s="41"/>
      <c r="F109" s="41"/>
    </row>
    <row r="110" spans="1:6" ht="12" customHeight="1">
      <c r="A110" s="34" t="s">
        <v>208</v>
      </c>
      <c r="B110" s="84" t="s">
        <v>209</v>
      </c>
      <c r="C110" s="31">
        <f t="shared" si="2"/>
        <v>10831000</v>
      </c>
      <c r="D110" s="33">
        <f>5000000+800000+150000+50000+163000+4568000+100000</f>
        <v>10831000</v>
      </c>
      <c r="E110" s="29"/>
      <c r="F110" s="88"/>
    </row>
    <row r="111" spans="1:6" ht="12" customHeight="1">
      <c r="A111" s="25" t="s">
        <v>210</v>
      </c>
      <c r="B111" s="82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2" t="s">
        <v>213</v>
      </c>
      <c r="C112" s="27">
        <f t="shared" si="2"/>
        <v>0</v>
      </c>
      <c r="D112" s="49"/>
      <c r="E112" s="41"/>
      <c r="F112" s="30"/>
    </row>
    <row r="113" spans="1:6" ht="12" customHeight="1" thickBot="1">
      <c r="A113" s="89" t="s">
        <v>214</v>
      </c>
      <c r="B113" s="90" t="s">
        <v>215</v>
      </c>
      <c r="C113" s="36">
        <f t="shared" si="2"/>
        <v>0</v>
      </c>
      <c r="D113" s="91"/>
      <c r="E113" s="92"/>
      <c r="F113" s="93"/>
    </row>
    <row r="114" spans="1:6" ht="12" customHeight="1" thickBot="1">
      <c r="A114" s="94" t="s">
        <v>25</v>
      </c>
      <c r="B114" s="95" t="s">
        <v>216</v>
      </c>
      <c r="C114" s="15">
        <f t="shared" si="2"/>
        <v>243431939</v>
      </c>
      <c r="D114" s="16">
        <f>+D115+D117+D119</f>
        <v>240216779</v>
      </c>
      <c r="E114" s="17">
        <f>+E115+E117+E119</f>
        <v>0</v>
      </c>
      <c r="F114" s="96">
        <f>+F115+F117+F119</f>
        <v>3215160</v>
      </c>
    </row>
    <row r="115" spans="1:6" ht="12" customHeight="1">
      <c r="A115" s="19" t="s">
        <v>27</v>
      </c>
      <c r="B115" s="82" t="s">
        <v>217</v>
      </c>
      <c r="C115" s="79">
        <f t="shared" si="2"/>
        <v>13401605</v>
      </c>
      <c r="D115" s="51">
        <f>2963001+300001+90200+301000+973976-300001+96110+2835000+310040+60000+127000+2430118</f>
        <v>10186445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7" t="s">
        <v>218</v>
      </c>
      <c r="C116" s="27">
        <f t="shared" si="2"/>
        <v>0</v>
      </c>
      <c r="D116" s="51"/>
      <c r="E116" s="23"/>
      <c r="F116" s="23"/>
    </row>
    <row r="117" spans="1:6" ht="12" customHeight="1">
      <c r="A117" s="19" t="s">
        <v>31</v>
      </c>
      <c r="B117" s="97" t="s">
        <v>219</v>
      </c>
      <c r="C117" s="31">
        <f t="shared" si="2"/>
        <v>229430334</v>
      </c>
      <c r="D117" s="28">
        <f>21000000+300001+18700651+189429682</f>
        <v>229430334</v>
      </c>
      <c r="E117" s="29"/>
      <c r="F117" s="29"/>
    </row>
    <row r="118" spans="1:6" ht="12" customHeight="1">
      <c r="A118" s="19" t="s">
        <v>33</v>
      </c>
      <c r="B118" s="97" t="s">
        <v>220</v>
      </c>
      <c r="C118" s="31">
        <f t="shared" si="2"/>
        <v>189429682</v>
      </c>
      <c r="D118" s="28">
        <v>189429682</v>
      </c>
      <c r="E118" s="98"/>
      <c r="F118" s="33"/>
    </row>
    <row r="119" spans="1:6" ht="12" customHeight="1">
      <c r="A119" s="19" t="s">
        <v>35</v>
      </c>
      <c r="B119" s="35" t="s">
        <v>221</v>
      </c>
      <c r="C119" s="27">
        <f t="shared" si="2"/>
        <v>600000</v>
      </c>
      <c r="D119" s="54">
        <f>SUM(D120:D127)</f>
        <v>600000</v>
      </c>
      <c r="E119" s="33"/>
      <c r="F119" s="33"/>
    </row>
    <row r="120" spans="1:6" ht="12" customHeight="1">
      <c r="A120" s="19" t="s">
        <v>37</v>
      </c>
      <c r="B120" s="32" t="s">
        <v>222</v>
      </c>
      <c r="C120" s="27">
        <f t="shared" si="2"/>
        <v>0</v>
      </c>
      <c r="D120" s="54"/>
      <c r="E120" s="28"/>
      <c r="F120" s="28"/>
    </row>
    <row r="121" spans="1:6" ht="12" customHeight="1">
      <c r="A121" s="19" t="s">
        <v>223</v>
      </c>
      <c r="B121" s="99" t="s">
        <v>224</v>
      </c>
      <c r="C121" s="27">
        <f t="shared" si="2"/>
        <v>0</v>
      </c>
      <c r="D121" s="54"/>
      <c r="E121" s="28"/>
      <c r="F121" s="28"/>
    </row>
    <row r="122" spans="1:6" ht="15.75">
      <c r="A122" s="19" t="s">
        <v>225</v>
      </c>
      <c r="B122" s="86" t="s">
        <v>197</v>
      </c>
      <c r="C122" s="27">
        <f t="shared" si="2"/>
        <v>0</v>
      </c>
      <c r="D122" s="54"/>
      <c r="E122" s="28"/>
      <c r="F122" s="28"/>
    </row>
    <row r="123" spans="1:6" ht="12" customHeight="1">
      <c r="A123" s="19" t="s">
        <v>226</v>
      </c>
      <c r="B123" s="86" t="s">
        <v>227</v>
      </c>
      <c r="C123" s="27">
        <f t="shared" si="2"/>
        <v>0</v>
      </c>
      <c r="D123" s="54"/>
      <c r="E123" s="28"/>
      <c r="F123" s="28"/>
    </row>
    <row r="124" spans="1:6" ht="12" customHeight="1">
      <c r="A124" s="19" t="s">
        <v>228</v>
      </c>
      <c r="B124" s="86" t="s">
        <v>229</v>
      </c>
      <c r="C124" s="27">
        <f t="shared" si="2"/>
        <v>0</v>
      </c>
      <c r="D124" s="54"/>
      <c r="E124" s="28"/>
      <c r="F124" s="28"/>
    </row>
    <row r="125" spans="1:6" ht="12" customHeight="1">
      <c r="A125" s="19" t="s">
        <v>230</v>
      </c>
      <c r="B125" s="86" t="s">
        <v>203</v>
      </c>
      <c r="C125" s="27">
        <f t="shared" si="2"/>
        <v>0</v>
      </c>
      <c r="D125" s="54"/>
      <c r="E125" s="28"/>
      <c r="F125" s="28"/>
    </row>
    <row r="126" spans="1:6" ht="12" customHeight="1">
      <c r="A126" s="19" t="s">
        <v>231</v>
      </c>
      <c r="B126" s="86" t="s">
        <v>232</v>
      </c>
      <c r="C126" s="27">
        <f t="shared" si="2"/>
        <v>0</v>
      </c>
      <c r="D126" s="54"/>
      <c r="E126" s="28"/>
      <c r="F126" s="28"/>
    </row>
    <row r="127" spans="1:6" ht="16.5" thickBot="1">
      <c r="A127" s="87" t="s">
        <v>233</v>
      </c>
      <c r="B127" s="86" t="s">
        <v>234</v>
      </c>
      <c r="C127" s="36">
        <f t="shared" si="2"/>
        <v>600000</v>
      </c>
      <c r="D127" s="100">
        <v>600000</v>
      </c>
      <c r="E127" s="40"/>
      <c r="F127" s="40"/>
    </row>
    <row r="128" spans="1:6" ht="12" customHeight="1" thickBot="1">
      <c r="A128" s="13" t="s">
        <v>39</v>
      </c>
      <c r="B128" s="101" t="s">
        <v>235</v>
      </c>
      <c r="C128" s="15">
        <f t="shared" si="2"/>
        <v>914530195</v>
      </c>
      <c r="D128" s="16">
        <f>+D93+D114</f>
        <v>346922591</v>
      </c>
      <c r="E128" s="17">
        <f>+E93+E114</f>
        <v>4419000</v>
      </c>
      <c r="F128" s="17">
        <f>+F93+F114</f>
        <v>563188604</v>
      </c>
    </row>
    <row r="129" spans="1:6" ht="12" customHeight="1" thickBot="1">
      <c r="A129" s="13" t="s">
        <v>236</v>
      </c>
      <c r="B129" s="101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7" t="s">
        <v>238</v>
      </c>
      <c r="C130" s="21">
        <f t="shared" si="2"/>
        <v>3161000</v>
      </c>
      <c r="D130" s="33">
        <v>3161000</v>
      </c>
      <c r="E130" s="33"/>
      <c r="F130" s="33"/>
    </row>
    <row r="131" spans="1:6" ht="12" customHeight="1">
      <c r="A131" s="19" t="s">
        <v>63</v>
      </c>
      <c r="B131" s="97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7" t="s">
        <v>65</v>
      </c>
      <c r="B132" s="97" t="s">
        <v>240</v>
      </c>
      <c r="C132" s="36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1" t="s">
        <v>241</v>
      </c>
      <c r="C133" s="42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2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2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2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2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2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7" t="s">
        <v>81</v>
      </c>
      <c r="B139" s="102" t="s">
        <v>247</v>
      </c>
      <c r="C139" s="36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1" t="s">
        <v>248</v>
      </c>
      <c r="C140" s="15">
        <f t="shared" si="2"/>
        <v>0</v>
      </c>
      <c r="D140" s="45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2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2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2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7" t="s">
        <v>101</v>
      </c>
      <c r="B144" s="83" t="s">
        <v>252</v>
      </c>
      <c r="C144" s="36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101" t="s">
        <v>254</v>
      </c>
      <c r="C145" s="15">
        <f t="shared" si="2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6" ht="12" customHeight="1">
      <c r="A146" s="19" t="s">
        <v>107</v>
      </c>
      <c r="B146" s="102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102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102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102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102" t="s">
        <v>260</v>
      </c>
      <c r="C150" s="36">
        <f t="shared" si="2"/>
        <v>0</v>
      </c>
      <c r="D150" s="49"/>
      <c r="E150" s="49"/>
      <c r="F150" s="28"/>
    </row>
    <row r="151" spans="1:6" ht="12" customHeight="1" thickBot="1">
      <c r="A151" s="13" t="s">
        <v>115</v>
      </c>
      <c r="B151" s="101" t="s">
        <v>261</v>
      </c>
      <c r="C151" s="17">
        <f t="shared" si="2"/>
        <v>0</v>
      </c>
      <c r="D151" s="103"/>
      <c r="E151" s="104"/>
      <c r="F151" s="105"/>
    </row>
    <row r="152" spans="1:6" ht="12" customHeight="1" thickBot="1">
      <c r="A152" s="13" t="s">
        <v>262</v>
      </c>
      <c r="B152" s="101" t="s">
        <v>263</v>
      </c>
      <c r="C152" s="17">
        <f t="shared" si="2"/>
        <v>0</v>
      </c>
      <c r="D152" s="103"/>
      <c r="E152" s="104"/>
      <c r="F152" s="105"/>
    </row>
    <row r="153" spans="1:9" ht="15" customHeight="1" thickBot="1">
      <c r="A153" s="13" t="s">
        <v>264</v>
      </c>
      <c r="B153" s="101" t="s">
        <v>265</v>
      </c>
      <c r="C153" s="17">
        <f t="shared" si="2"/>
        <v>103161000</v>
      </c>
      <c r="D153" s="106">
        <f>+D129+D133+D140+D145+D151+D152</f>
        <v>103161000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6" s="18" customFormat="1" ht="12.75" customHeight="1" thickBot="1">
      <c r="A154" s="109" t="s">
        <v>266</v>
      </c>
      <c r="B154" s="110" t="s">
        <v>267</v>
      </c>
      <c r="C154" s="17">
        <f t="shared" si="2"/>
        <v>1017691195</v>
      </c>
      <c r="D154" s="106">
        <f>+D128+D153</f>
        <v>450083591</v>
      </c>
      <c r="E154" s="107">
        <f>+E128+E153</f>
        <v>4419000</v>
      </c>
      <c r="F154" s="107">
        <f>+F128+F153</f>
        <v>563188604</v>
      </c>
    </row>
    <row r="155" ht="7.5" customHeight="1"/>
    <row r="156" spans="1:3" ht="15.75">
      <c r="A156" s="112" t="s">
        <v>268</v>
      </c>
      <c r="B156" s="112"/>
      <c r="C156" s="112"/>
    </row>
    <row r="157" spans="1:3" ht="15" customHeight="1" thickBot="1">
      <c r="A157" s="113" t="s">
        <v>269</v>
      </c>
      <c r="B157" s="113"/>
      <c r="C157" s="4" t="s">
        <v>1</v>
      </c>
    </row>
    <row r="158" spans="1:3" ht="13.5" customHeight="1" thickBot="1">
      <c r="A158" s="13">
        <v>1</v>
      </c>
      <c r="B158" s="114" t="s">
        <v>270</v>
      </c>
      <c r="C158" s="17">
        <f>+C62-C128</f>
        <v>-179808042</v>
      </c>
    </row>
    <row r="159" spans="1:3" ht="27.75" customHeight="1" thickBot="1">
      <c r="A159" s="13" t="s">
        <v>25</v>
      </c>
      <c r="B159" s="114" t="s">
        <v>271</v>
      </c>
      <c r="C159" s="17">
        <f>+C86-C153</f>
        <v>79257046</v>
      </c>
    </row>
    <row r="162" ht="15.75">
      <c r="D162" s="108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25/2017.(IX.29.)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2017-09-28T09:12:36Z</dcterms:created>
  <dcterms:modified xsi:type="dcterms:W3CDTF">2017-09-28T09:12:37Z</dcterms:modified>
  <cp:category/>
  <cp:version/>
  <cp:contentType/>
  <cp:contentStatus/>
</cp:coreProperties>
</file>